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jana LivancicMili\Downloads\"/>
    </mc:Choice>
  </mc:AlternateContent>
  <bookViews>
    <workbookView xWindow="0" yWindow="0" windowWidth="23040" windowHeight="9195" tabRatio="574" activeTab="2"/>
  </bookViews>
  <sheets>
    <sheet name="Sadržaj" sheetId="15" r:id="rId1"/>
    <sheet name="Opšti dio" sheetId="4" r:id="rId2"/>
    <sheet name="Rashodi" sheetId="2" r:id="rId3"/>
    <sheet name="Prihodi - Fond 02" sheetId="14" r:id="rId4"/>
  </sheets>
  <externalReferences>
    <externalReference r:id="rId5"/>
    <externalReference r:id="rId6"/>
    <externalReference r:id="rId7"/>
  </externalReferences>
  <definedNames>
    <definedName name="\T" localSheetId="1">'[1]Key Assumptions'!#REF!</definedName>
    <definedName name="\T" localSheetId="3">'[1]Key Assumptions'!#REF!</definedName>
    <definedName name="\T" localSheetId="2">'[1]Key Assumptions'!#REF!</definedName>
    <definedName name="\T" localSheetId="0">'[1]Key Assumptions'!#REF!</definedName>
    <definedName name="\T">'[1]Key Assumptions'!#REF!</definedName>
    <definedName name="_xlnm._FilterDatabase" localSheetId="1" hidden="1">'Opšti dio'!$A$2:$F$290</definedName>
    <definedName name="_xlnm._FilterDatabase" localSheetId="3" hidden="1">'Prihodi - Fond 02'!$B$1:$B$832</definedName>
    <definedName name="_xlnm._FilterDatabase" localSheetId="2" hidden="1">Rashodi!$A$1:$G$4933</definedName>
    <definedName name="ANSWER" localSheetId="1">'[1]Key Assumptions'!#REF!</definedName>
    <definedName name="ANSWER" localSheetId="3">'[1]Key Assumptions'!#REF!</definedName>
    <definedName name="ANSWER" localSheetId="2">'[1]Key Assumptions'!#REF!</definedName>
    <definedName name="ANSWER" localSheetId="0">'[1]Key Assumptions'!#REF!</definedName>
    <definedName name="ANSWER">'[1]Key Assumptions'!#REF!</definedName>
    <definedName name="CCODE" localSheetId="1">[2]Contents!#REF!</definedName>
    <definedName name="CCODE" localSheetId="3">[2]Contents!#REF!</definedName>
    <definedName name="CCODE" localSheetId="2">[2]Contents!#REF!</definedName>
    <definedName name="CCODE" localSheetId="0">[2]Contents!#REF!</definedName>
    <definedName name="CCODE">[2]Contents!#REF!</definedName>
    <definedName name="debtsr" localSheetId="1">#REF!</definedName>
    <definedName name="debtsr" localSheetId="3">#REF!</definedName>
    <definedName name="debtsr" localSheetId="2">#REF!</definedName>
    <definedName name="debtsr" localSheetId="0">#REF!</definedName>
    <definedName name="debtsr">#REF!</definedName>
    <definedName name="DOCFILE" localSheetId="1">[2]Contents!#REF!</definedName>
    <definedName name="DOCFILE" localSheetId="3">[2]Contents!#REF!</definedName>
    <definedName name="DOCFILE" localSheetId="2">[2]Contents!#REF!</definedName>
    <definedName name="DOCFILE" localSheetId="0">[2]Contents!#REF!</definedName>
    <definedName name="DOCFILE">[2]Contents!#REF!</definedName>
    <definedName name="donor" localSheetId="1">#REF!</definedName>
    <definedName name="donor" localSheetId="3">#REF!</definedName>
    <definedName name="donor" localSheetId="2">#REF!</definedName>
    <definedName name="donor" localSheetId="0">#REF!</definedName>
    <definedName name="donor">#REF!</definedName>
    <definedName name="EDSSDESCRIPTOR" localSheetId="1">[2]Contents!#REF!</definedName>
    <definedName name="EDSSDESCRIPTOR" localSheetId="3">[2]Contents!#REF!</definedName>
    <definedName name="EDSSDESCRIPTOR" localSheetId="2">[2]Contents!#REF!</definedName>
    <definedName name="EDSSDESCRIPTOR" localSheetId="0">[2]Contents!#REF!</definedName>
    <definedName name="EDSSDESCRIPTOR">[2]Contents!#REF!</definedName>
    <definedName name="EDSSFILE" localSheetId="1">[2]Contents!#REF!</definedName>
    <definedName name="EDSSFILE" localSheetId="3">[2]Contents!#REF!</definedName>
    <definedName name="EDSSFILE" localSheetId="2">[2]Contents!#REF!</definedName>
    <definedName name="EDSSFILE" localSheetId="0">[2]Contents!#REF!</definedName>
    <definedName name="EDSSFILE">[2]Contents!#REF!</definedName>
    <definedName name="EDSSNAME" localSheetId="1">[2]Contents!#REF!</definedName>
    <definedName name="EDSSNAME" localSheetId="3">[2]Contents!#REF!</definedName>
    <definedName name="EDSSNAME" localSheetId="2">[2]Contents!#REF!</definedName>
    <definedName name="EDSSNAME" localSheetId="0">[2]Contents!#REF!</definedName>
    <definedName name="EDSSNAME">[2]Contents!#REF!</definedName>
    <definedName name="EDSSTIME" localSheetId="1">[2]Contents!#REF!</definedName>
    <definedName name="EDSSTIME" localSheetId="3">[2]Contents!#REF!</definedName>
    <definedName name="EDSSTIME" localSheetId="2">[2]Contents!#REF!</definedName>
    <definedName name="EDSSTIME" localSheetId="0">[2]Contents!#REF!</definedName>
    <definedName name="EDSSTIME">[2]Contents!#REF!</definedName>
    <definedName name="EISCODE" localSheetId="1">[2]Contents!#REF!</definedName>
    <definedName name="EISCODE" localSheetId="3">[2]Contents!#REF!</definedName>
    <definedName name="EISCODE" localSheetId="2">[2]Contents!#REF!</definedName>
    <definedName name="EISCODE" localSheetId="0">[2]Contents!#REF!</definedName>
    <definedName name="EISCODE">[2]Contents!#REF!</definedName>
    <definedName name="exportproj" localSheetId="1">#REF!</definedName>
    <definedName name="exportproj" localSheetId="3">#REF!</definedName>
    <definedName name="exportproj" localSheetId="2">#REF!</definedName>
    <definedName name="exportproj" localSheetId="0">#REF!</definedName>
    <definedName name="exportproj">#REF!</definedName>
    <definedName name="exports" localSheetId="1">[2]Exp!#REF!</definedName>
    <definedName name="exports" localSheetId="3">[2]Exp!#REF!</definedName>
    <definedName name="exports" localSheetId="2">[2]Exp!#REF!</definedName>
    <definedName name="exports" localSheetId="0">[2]Exp!#REF!</definedName>
    <definedName name="exports">[2]Exp!#REF!</definedName>
    <definedName name="importproj." localSheetId="1">#REF!</definedName>
    <definedName name="importproj." localSheetId="3">#REF!</definedName>
    <definedName name="importproj." localSheetId="2">#REF!</definedName>
    <definedName name="importproj." localSheetId="0">#REF!</definedName>
    <definedName name="importproj.">#REF!</definedName>
    <definedName name="Load_Op">[3]!Load_Op</definedName>
    <definedName name="medtermdates" localSheetId="1">#REF!</definedName>
    <definedName name="medtermdates" localSheetId="3">#REF!</definedName>
    <definedName name="medtermdates" localSheetId="2">#REF!</definedName>
    <definedName name="medtermdates" localSheetId="0">#REF!</definedName>
    <definedName name="medtermdates">#REF!</definedName>
    <definedName name="medtermnames" localSheetId="1">#REF!</definedName>
    <definedName name="medtermnames" localSheetId="3">#REF!</definedName>
    <definedName name="medtermnames" localSheetId="2">#REF!</definedName>
    <definedName name="medtermnames" localSheetId="0">#REF!</definedName>
    <definedName name="medtermnames">#REF!</definedName>
    <definedName name="medtermnames2" localSheetId="1">#REF!</definedName>
    <definedName name="medtermnames2" localSheetId="3">#REF!</definedName>
    <definedName name="medtermnames2" localSheetId="2">#REF!</definedName>
    <definedName name="medtermnames2" localSheetId="0">#REF!</definedName>
    <definedName name="medtermnames2">#REF!</definedName>
    <definedName name="NAMES" localSheetId="1">#REF!</definedName>
    <definedName name="NAMES" localSheetId="3">#REF!</definedName>
    <definedName name="NAMES" localSheetId="2">#REF!</definedName>
    <definedName name="NAMES" localSheetId="0">#REF!</definedName>
    <definedName name="NAMES">#REF!</definedName>
    <definedName name="P" localSheetId="1">#REF!</definedName>
    <definedName name="P" localSheetId="3">#REF!</definedName>
    <definedName name="P" localSheetId="2">#REF!</definedName>
    <definedName name="P" localSheetId="0">#REF!</definedName>
    <definedName name="P">#REF!</definedName>
    <definedName name="_xlnm.Print_Area" localSheetId="1">'Opšti dio'!$A$1:$F$290</definedName>
    <definedName name="_xlnm.Print_Area" localSheetId="3">'Prihodi - Fond 02'!$A$1:$C$832</definedName>
    <definedName name="_xlnm.Print_Area" localSheetId="2">Rashodi!$A$1:$F$4933</definedName>
    <definedName name="_xlnm.Print_Area" localSheetId="0">Sadržaj!$A$1:$E$134</definedName>
    <definedName name="_xlnm.Print_Titles" localSheetId="3">'Prihodi - Fond 02'!$2:$4</definedName>
    <definedName name="_xlnm.Print_Titles" localSheetId="2">Rashodi!$3:$5</definedName>
    <definedName name="quarterly" localSheetId="1">#REF!</definedName>
    <definedName name="quarterly" localSheetId="3">#REF!</definedName>
    <definedName name="quarterly" localSheetId="2">#REF!</definedName>
    <definedName name="quarterly" localSheetId="0">#REF!</definedName>
    <definedName name="quarterly">#REF!</definedName>
    <definedName name="REGISTERALL" localSheetId="1">[2]Contents!#REF!</definedName>
    <definedName name="REGISTERALL" localSheetId="3">[2]Contents!#REF!</definedName>
    <definedName name="REGISTERALL" localSheetId="2">[2]Contents!#REF!</definedName>
    <definedName name="REGISTERALL" localSheetId="0">[2]Contents!#REF!</definedName>
    <definedName name="REGISTERALL">[2]Contents!#REF!</definedName>
    <definedName name="sampletable" localSheetId="1">#REF!</definedName>
    <definedName name="sampletable" localSheetId="3">#REF!</definedName>
    <definedName name="sampletable" localSheetId="2">#REF!</definedName>
    <definedName name="sampletable" localSheetId="0">#REF!</definedName>
    <definedName name="sampletable">#REF!</definedName>
    <definedName name="Save_Op">[3]!Save_Op</definedName>
    <definedName name="SECTORS" localSheetId="1">[2]Contents!#REF!</definedName>
    <definedName name="SECTORS" localSheetId="3">[2]Contents!#REF!</definedName>
    <definedName name="SECTORS" localSheetId="2">[2]Contents!#REF!</definedName>
    <definedName name="SECTORS" localSheetId="0">[2]Contents!#REF!</definedName>
    <definedName name="SECTORS">[2]Contents!#REF!</definedName>
    <definedName name="sheetname" localSheetId="1">[2]Contents!#REF!</definedName>
    <definedName name="sheetname" localSheetId="3">[2]Contents!#REF!</definedName>
    <definedName name="sheetname" localSheetId="2">[2]Contents!#REF!</definedName>
    <definedName name="sheetname" localSheetId="0">[2]Contents!#REF!</definedName>
    <definedName name="sheetname">[2]Contents!#REF!</definedName>
    <definedName name="SR" localSheetId="1">#REF!</definedName>
    <definedName name="SR" localSheetId="3">#REF!</definedName>
    <definedName name="SR" localSheetId="2">#REF!</definedName>
    <definedName name="SR" localSheetId="0">#REF!</definedName>
    <definedName name="SR">#REF!</definedName>
    <definedName name="tabletemplate" localSheetId="1">#REF!</definedName>
    <definedName name="tabletemplate" localSheetId="3">#REF!</definedName>
    <definedName name="tabletemplate" localSheetId="2">#REF!</definedName>
    <definedName name="tabletemplate" localSheetId="0">#REF!</definedName>
    <definedName name="tabletemplate">#REF!</definedName>
    <definedName name="USERNAME" localSheetId="1">[2]Contents!#REF!</definedName>
    <definedName name="USERNAME" localSheetId="3">[2]Contents!#REF!</definedName>
    <definedName name="USERNAME" localSheetId="2">[2]Contents!#REF!</definedName>
    <definedName name="USERNAME" localSheetId="0">[2]Contents!#REF!</definedName>
    <definedName name="USERNAME">[2]Contents!#REF!</definedName>
  </definedNames>
  <calcPr calcId="162913"/>
</workbook>
</file>

<file path=xl/calcChain.xml><?xml version="1.0" encoding="utf-8"?>
<calcChain xmlns="http://schemas.openxmlformats.org/spreadsheetml/2006/main">
  <c r="C755" i="14" l="1"/>
  <c r="F3820" i="2" l="1"/>
  <c r="F3818" i="2"/>
  <c r="E4929" i="2" l="1"/>
  <c r="E4928" i="2" s="1"/>
  <c r="D4929" i="2"/>
  <c r="D4928" i="2" s="1"/>
  <c r="C4929" i="2"/>
  <c r="C4928" i="2" s="1"/>
  <c r="E4887" i="2"/>
  <c r="D4887" i="2"/>
  <c r="C4887" i="2"/>
  <c r="E4853" i="2"/>
  <c r="D4853" i="2"/>
  <c r="C4853" i="2"/>
  <c r="E4851" i="2"/>
  <c r="D4851" i="2"/>
  <c r="C4851" i="2"/>
  <c r="E4813" i="2"/>
  <c r="D4813" i="2"/>
  <c r="C4813" i="2"/>
  <c r="E4732" i="2"/>
  <c r="D4732" i="2"/>
  <c r="C4732" i="2"/>
  <c r="E4724" i="2"/>
  <c r="D4724" i="2"/>
  <c r="C4724" i="2"/>
  <c r="E4691" i="2"/>
  <c r="D4691" i="2"/>
  <c r="C4691" i="2"/>
  <c r="E4680" i="2"/>
  <c r="D4680" i="2"/>
  <c r="C4680" i="2"/>
  <c r="E4649" i="2"/>
  <c r="D4649" i="2"/>
  <c r="C4649" i="2"/>
  <c r="E4647" i="2"/>
  <c r="D4647" i="2"/>
  <c r="C4647" i="2"/>
  <c r="E4604" i="2"/>
  <c r="D4604" i="2"/>
  <c r="C4604" i="2"/>
  <c r="E4494" i="2"/>
  <c r="D4494" i="2"/>
  <c r="C4494" i="2"/>
  <c r="E4358" i="2"/>
  <c r="D4358" i="2"/>
  <c r="C4358" i="2"/>
  <c r="E4355" i="2"/>
  <c r="D4355" i="2"/>
  <c r="C4355" i="2"/>
  <c r="E4318" i="2"/>
  <c r="D4318" i="2"/>
  <c r="C4318" i="2"/>
  <c r="E4149" i="2"/>
  <c r="D4149" i="2"/>
  <c r="C4149" i="2"/>
  <c r="E4049" i="2"/>
  <c r="D4049" i="2"/>
  <c r="C4049" i="2"/>
  <c r="E3998" i="2"/>
  <c r="D3998" i="2"/>
  <c r="C3998" i="2"/>
  <c r="E3957" i="2"/>
  <c r="D3957" i="2"/>
  <c r="C3957" i="2"/>
  <c r="E3917" i="2"/>
  <c r="D3917" i="2"/>
  <c r="C3917" i="2"/>
  <c r="E3849" i="2"/>
  <c r="D3849" i="2"/>
  <c r="C3849" i="2"/>
  <c r="E3838" i="2"/>
  <c r="D3838" i="2"/>
  <c r="C3838" i="2"/>
  <c r="E3740" i="2"/>
  <c r="D3740" i="2"/>
  <c r="C3740" i="2"/>
  <c r="E3659" i="2"/>
  <c r="D3659" i="2"/>
  <c r="C3659" i="2"/>
  <c r="E3608" i="2"/>
  <c r="D3608" i="2"/>
  <c r="C3608" i="2"/>
  <c r="E3606" i="2"/>
  <c r="D3606" i="2"/>
  <c r="C3606" i="2"/>
  <c r="E3443" i="2"/>
  <c r="E3442" i="2" s="1"/>
  <c r="D3443" i="2"/>
  <c r="D3442" i="2" s="1"/>
  <c r="C3443" i="2"/>
  <c r="C3442" i="2" s="1"/>
  <c r="E3323" i="2"/>
  <c r="D3323" i="2"/>
  <c r="C3323" i="2"/>
  <c r="E3288" i="2"/>
  <c r="D3288" i="2"/>
  <c r="C3288" i="2"/>
  <c r="E3259" i="2"/>
  <c r="E3258" i="2" s="1"/>
  <c r="D3259" i="2"/>
  <c r="D3258" i="2" s="1"/>
  <c r="C3259" i="2"/>
  <c r="C3258" i="2" s="1"/>
  <c r="E3229" i="2"/>
  <c r="D3229" i="2"/>
  <c r="C3229" i="2"/>
  <c r="E3192" i="2"/>
  <c r="D3192" i="2"/>
  <c r="C3192" i="2"/>
  <c r="E3158" i="2"/>
  <c r="D3158" i="2"/>
  <c r="C3158" i="2"/>
  <c r="E3155" i="2"/>
  <c r="D3155" i="2"/>
  <c r="C3155" i="2"/>
  <c r="E3125" i="2"/>
  <c r="D3120" i="2"/>
  <c r="C3120" i="2"/>
  <c r="E3014" i="2"/>
  <c r="D3014" i="2"/>
  <c r="C3014" i="2"/>
  <c r="E3011" i="2"/>
  <c r="D3011" i="2"/>
  <c r="C3011" i="2"/>
  <c r="E2980" i="2"/>
  <c r="D2980" i="2"/>
  <c r="C2980" i="2"/>
  <c r="E2947" i="2"/>
  <c r="D2947" i="2"/>
  <c r="C2947" i="2"/>
  <c r="E2916" i="2"/>
  <c r="D2916" i="2"/>
  <c r="C2916" i="2"/>
  <c r="E2879" i="2"/>
  <c r="D2879" i="2"/>
  <c r="C2879" i="2"/>
  <c r="E2846" i="2"/>
  <c r="D2846" i="2"/>
  <c r="C2846" i="2"/>
  <c r="E2813" i="2"/>
  <c r="D2813" i="2"/>
  <c r="C2813" i="2"/>
  <c r="E2781" i="2"/>
  <c r="D2781" i="2"/>
  <c r="C2781" i="2"/>
  <c r="E2748" i="2"/>
  <c r="D2748" i="2"/>
  <c r="C2748" i="2"/>
  <c r="E2718" i="2"/>
  <c r="D2718" i="2"/>
  <c r="C2718" i="2"/>
  <c r="E2686" i="2"/>
  <c r="D2686" i="2"/>
  <c r="C2686" i="2"/>
  <c r="E2649" i="2"/>
  <c r="D2649" i="2"/>
  <c r="C2649" i="2"/>
  <c r="E2610" i="2"/>
  <c r="D2610" i="2"/>
  <c r="C2610" i="2"/>
  <c r="E2568" i="2"/>
  <c r="D2568" i="2"/>
  <c r="C2568" i="2"/>
  <c r="E2536" i="2"/>
  <c r="D2536" i="2"/>
  <c r="C2536" i="2"/>
  <c r="E2507" i="2"/>
  <c r="D2507" i="2"/>
  <c r="C2507" i="2"/>
  <c r="E2476" i="2"/>
  <c r="D2476" i="2"/>
  <c r="C2476" i="2"/>
  <c r="E2442" i="2"/>
  <c r="D2442" i="2"/>
  <c r="C2442" i="2"/>
  <c r="C2439" i="2"/>
  <c r="E2379" i="2"/>
  <c r="D2379" i="2"/>
  <c r="C2379" i="2"/>
  <c r="E2304" i="2"/>
  <c r="D2304" i="2"/>
  <c r="C2304" i="2"/>
  <c r="E2253" i="2"/>
  <c r="D2253" i="2"/>
  <c r="C2253" i="2"/>
  <c r="E2224" i="2"/>
  <c r="D2224" i="2"/>
  <c r="C2224" i="2"/>
  <c r="E2127" i="2"/>
  <c r="D2127" i="2"/>
  <c r="C2127" i="2"/>
  <c r="E2079" i="2"/>
  <c r="D2079" i="2"/>
  <c r="C2079" i="2"/>
  <c r="E2051" i="2"/>
  <c r="E2050" i="2" s="1"/>
  <c r="D2051" i="2"/>
  <c r="D2050" i="2" s="1"/>
  <c r="C2051" i="2"/>
  <c r="C2050" i="2" s="1"/>
  <c r="E2048" i="2"/>
  <c r="D2048" i="2"/>
  <c r="C2048" i="2"/>
  <c r="E2019" i="2"/>
  <c r="D2019" i="2"/>
  <c r="C2019" i="2"/>
  <c r="E1981" i="2"/>
  <c r="D1981" i="2"/>
  <c r="C1981" i="2"/>
  <c r="E1948" i="2"/>
  <c r="D1948" i="2"/>
  <c r="C1948" i="2"/>
  <c r="E1913" i="2"/>
  <c r="D1913" i="2"/>
  <c r="C1913" i="2"/>
  <c r="E1856" i="2"/>
  <c r="E1855" i="2" s="1"/>
  <c r="D1856" i="2"/>
  <c r="D1855" i="2" s="1"/>
  <c r="C1856" i="2"/>
  <c r="C1855" i="2" s="1"/>
  <c r="E1726" i="2"/>
  <c r="D1726" i="2"/>
  <c r="C1726" i="2"/>
  <c r="E1460" i="2"/>
  <c r="D1460" i="2"/>
  <c r="C1460" i="2"/>
  <c r="E1455" i="2"/>
  <c r="D1455" i="2"/>
  <c r="C1455" i="2"/>
  <c r="E1418" i="2"/>
  <c r="D1418" i="2"/>
  <c r="C1418" i="2"/>
  <c r="E1367" i="2"/>
  <c r="D1367" i="2"/>
  <c r="C1367" i="2"/>
  <c r="E1265" i="2"/>
  <c r="D1265" i="2"/>
  <c r="C1265" i="2"/>
  <c r="E1120" i="2"/>
  <c r="D1120" i="2"/>
  <c r="C1120" i="2"/>
  <c r="E996" i="2"/>
  <c r="D996" i="2"/>
  <c r="C996" i="2"/>
  <c r="E963" i="2"/>
  <c r="D963" i="2"/>
  <c r="C963" i="2"/>
  <c r="E960" i="2"/>
  <c r="D960" i="2"/>
  <c r="C960" i="2"/>
  <c r="E908" i="2"/>
  <c r="D908" i="2"/>
  <c r="C908" i="2"/>
  <c r="D874" i="2"/>
  <c r="D736" i="2"/>
  <c r="E704" i="2"/>
  <c r="D704" i="2"/>
  <c r="C704" i="2"/>
  <c r="E667" i="2"/>
  <c r="D667" i="2"/>
  <c r="C667" i="2"/>
  <c r="E495" i="2"/>
  <c r="D495" i="2"/>
  <c r="C495" i="2"/>
  <c r="E375" i="2"/>
  <c r="D375" i="2"/>
  <c r="C375" i="2"/>
  <c r="F289" i="4"/>
  <c r="F288" i="4"/>
  <c r="F287" i="4"/>
  <c r="F286" i="4"/>
  <c r="F285" i="4"/>
  <c r="F284" i="4"/>
  <c r="F283" i="4"/>
  <c r="F282" i="4"/>
  <c r="F280" i="4"/>
  <c r="D3540" i="2" l="1"/>
  <c r="D43" i="2" l="1"/>
  <c r="D23" i="2"/>
  <c r="D1314" i="2" l="1"/>
  <c r="D1079" i="2"/>
  <c r="D1037" i="2"/>
  <c r="D3753" i="2"/>
  <c r="D3899" i="2"/>
  <c r="D3588" i="2"/>
  <c r="D3861" i="2"/>
  <c r="D3932" i="2"/>
  <c r="D1577" i="2"/>
  <c r="D1639" i="2"/>
  <c r="D1609" i="2"/>
  <c r="D1673" i="2"/>
  <c r="D1775" i="2"/>
  <c r="D1841" i="2"/>
  <c r="D1871" i="2"/>
  <c r="D1925" i="2"/>
  <c r="D1995" i="2"/>
  <c r="D2033" i="2"/>
  <c r="D2191" i="2"/>
  <c r="D2360" i="2"/>
  <c r="D2393" i="2"/>
  <c r="D2422" i="2"/>
  <c r="D2490" i="2"/>
  <c r="D2521" i="2"/>
  <c r="D2663" i="2"/>
  <c r="D2700" i="2"/>
  <c r="D2730" i="2"/>
  <c r="D2762" i="2"/>
  <c r="D2860" i="2"/>
  <c r="D2893" i="2"/>
  <c r="D2994" i="2"/>
  <c r="D3139" i="2"/>
  <c r="D3206" i="2"/>
  <c r="D3243" i="2"/>
  <c r="D3302" i="2"/>
  <c r="D3337" i="2"/>
  <c r="D3369" i="2"/>
  <c r="D3397" i="2"/>
  <c r="D1141" i="2"/>
  <c r="D1279" i="2"/>
  <c r="D3642" i="2"/>
  <c r="D922" i="2"/>
  <c r="D419" i="2"/>
  <c r="D476" i="2"/>
  <c r="D603" i="2"/>
  <c r="D640" i="2"/>
  <c r="D681" i="2"/>
  <c r="D851" i="2"/>
  <c r="D1433" i="2"/>
  <c r="D3099" i="2"/>
  <c r="D4898" i="2" l="1"/>
  <c r="F20" i="2" l="1"/>
  <c r="D2930" i="2" l="1"/>
  <c r="D3429" i="2"/>
  <c r="D19" i="2"/>
  <c r="D888" i="2"/>
  <c r="D2096" i="2"/>
  <c r="D1709" i="2"/>
  <c r="D1806" i="2"/>
  <c r="D2063" i="2"/>
  <c r="D2550" i="2"/>
  <c r="D2582" i="2"/>
  <c r="D2624" i="2"/>
  <c r="D2827" i="2"/>
  <c r="D2961" i="2"/>
  <c r="D2141" i="2"/>
  <c r="D2456" i="2"/>
  <c r="D4467" i="2"/>
  <c r="D3697" i="2"/>
  <c r="D18" i="2" l="1"/>
  <c r="D17" i="2" s="1"/>
  <c r="F4637" i="2"/>
  <c r="D1708" i="2" l="1"/>
  <c r="F4930" i="2" l="1"/>
  <c r="F4927" i="2"/>
  <c r="F4926" i="2"/>
  <c r="F4925" i="2"/>
  <c r="F4921" i="2"/>
  <c r="F4919" i="2"/>
  <c r="F4916" i="2"/>
  <c r="F4906" i="2"/>
  <c r="F4905" i="2"/>
  <c r="F4902" i="2"/>
  <c r="F4901" i="2"/>
  <c r="F4900" i="2"/>
  <c r="F4899" i="2"/>
  <c r="F4888" i="2"/>
  <c r="F4885" i="2"/>
  <c r="F4884" i="2"/>
  <c r="F4883" i="2"/>
  <c r="F4882" i="2"/>
  <c r="F4881" i="2"/>
  <c r="F4880" i="2"/>
  <c r="F4877" i="2"/>
  <c r="F4875" i="2"/>
  <c r="F4874" i="2"/>
  <c r="F4873" i="2"/>
  <c r="F4872" i="2"/>
  <c r="F4858" i="2"/>
  <c r="F4857" i="2"/>
  <c r="F4854" i="2"/>
  <c r="F4852" i="2"/>
  <c r="F4849" i="2"/>
  <c r="F4848" i="2"/>
  <c r="F4847" i="2"/>
  <c r="F4845" i="2"/>
  <c r="F4844" i="2"/>
  <c r="F4843" i="2"/>
  <c r="F4842" i="2"/>
  <c r="F4841" i="2"/>
  <c r="F4838" i="2"/>
  <c r="F4836" i="2"/>
  <c r="F4834" i="2"/>
  <c r="F4816" i="2"/>
  <c r="F4814" i="2"/>
  <c r="F4811" i="2"/>
  <c r="F4809" i="2"/>
  <c r="F4808" i="2"/>
  <c r="F4805" i="2"/>
  <c r="F4804" i="2"/>
  <c r="F4803" i="2"/>
  <c r="F4801" i="2"/>
  <c r="F4800" i="2"/>
  <c r="F4799" i="2"/>
  <c r="F4796" i="2"/>
  <c r="F4794" i="2"/>
  <c r="F4793" i="2"/>
  <c r="F4789" i="2"/>
  <c r="F4788" i="2"/>
  <c r="F4787" i="2"/>
  <c r="F4786" i="2"/>
  <c r="F4785" i="2"/>
  <c r="F4784" i="2"/>
  <c r="F4782" i="2"/>
  <c r="F4781" i="2"/>
  <c r="F4779" i="2"/>
  <c r="F4776" i="2"/>
  <c r="F4774" i="2"/>
  <c r="F4773" i="2"/>
  <c r="F4771" i="2"/>
  <c r="F4769" i="2"/>
  <c r="F4768" i="2"/>
  <c r="F4767" i="2"/>
  <c r="F4766" i="2"/>
  <c r="F4765" i="2"/>
  <c r="F4764" i="2"/>
  <c r="F4763" i="2"/>
  <c r="F4762" i="2"/>
  <c r="F4761" i="2"/>
  <c r="F4760" i="2"/>
  <c r="F4759" i="2"/>
  <c r="F4758" i="2"/>
  <c r="F4757" i="2"/>
  <c r="F4756" i="2"/>
  <c r="F4755" i="2"/>
  <c r="F4754" i="2"/>
  <c r="F4753" i="2"/>
  <c r="F4752" i="2"/>
  <c r="F4751" i="2"/>
  <c r="F4749" i="2"/>
  <c r="F4748" i="2"/>
  <c r="F4747" i="2"/>
  <c r="F4746" i="2"/>
  <c r="F4735" i="2"/>
  <c r="F4733" i="2"/>
  <c r="F4730" i="2"/>
  <c r="F4728" i="2"/>
  <c r="F4725" i="2"/>
  <c r="F4722" i="2"/>
  <c r="F4720" i="2"/>
  <c r="F4719" i="2"/>
  <c r="F4718" i="2"/>
  <c r="F4716" i="2"/>
  <c r="F4715" i="2"/>
  <c r="F4714" i="2"/>
  <c r="F4713" i="2"/>
  <c r="F4712" i="2"/>
  <c r="F4711" i="2"/>
  <c r="F4710" i="2"/>
  <c r="F4708" i="2"/>
  <c r="F4707" i="2"/>
  <c r="F4706" i="2"/>
  <c r="F4705" i="2"/>
  <c r="F4694" i="2"/>
  <c r="F4692" i="2"/>
  <c r="F4689" i="2"/>
  <c r="F4687" i="2"/>
  <c r="F4684" i="2"/>
  <c r="F4681" i="2"/>
  <c r="F4679" i="2"/>
  <c r="F4677" i="2"/>
  <c r="F4676" i="2"/>
  <c r="F4675" i="2"/>
  <c r="F4674" i="2"/>
  <c r="F4673" i="2"/>
  <c r="F4672" i="2"/>
  <c r="F4671" i="2"/>
  <c r="F4670" i="2"/>
  <c r="F4669" i="2"/>
  <c r="F4668" i="2"/>
  <c r="F4667" i="2"/>
  <c r="F4666" i="2"/>
  <c r="F4664" i="2"/>
  <c r="F4663" i="2"/>
  <c r="F4662" i="2"/>
  <c r="F4661" i="2"/>
  <c r="F4650" i="2"/>
  <c r="F4648" i="2"/>
  <c r="F4645" i="2"/>
  <c r="F4639" i="2"/>
  <c r="F4635" i="2"/>
  <c r="F4634" i="2"/>
  <c r="F4633" i="2"/>
  <c r="F4631" i="2"/>
  <c r="F4630" i="2"/>
  <c r="F4629" i="2"/>
  <c r="F4628" i="2"/>
  <c r="F4627" i="2"/>
  <c r="F4626" i="2"/>
  <c r="F4625" i="2"/>
  <c r="F4624" i="2"/>
  <c r="F4623" i="2"/>
  <c r="F4621" i="2"/>
  <c r="F4620" i="2"/>
  <c r="F4619" i="2"/>
  <c r="F4618" i="2"/>
  <c r="F4607" i="2"/>
  <c r="F4605" i="2"/>
  <c r="F4602" i="2"/>
  <c r="F4600" i="2"/>
  <c r="F4599" i="2"/>
  <c r="F4596" i="2"/>
  <c r="F4595" i="2"/>
  <c r="F4594" i="2"/>
  <c r="F4593" i="2"/>
  <c r="F4591" i="2"/>
  <c r="F4590" i="2"/>
  <c r="F4589" i="2"/>
  <c r="F4588" i="2"/>
  <c r="F4587" i="2"/>
  <c r="F4584" i="2"/>
  <c r="F4582" i="2"/>
  <c r="F4581" i="2"/>
  <c r="F4580" i="2"/>
  <c r="F4579" i="2"/>
  <c r="F4578" i="2"/>
  <c r="F4577" i="2"/>
  <c r="F4576" i="2"/>
  <c r="F4575" i="2"/>
  <c r="F4574" i="2"/>
  <c r="F4573" i="2"/>
  <c r="F4572" i="2"/>
  <c r="F4571" i="2"/>
  <c r="F4570" i="2"/>
  <c r="F4567" i="2"/>
  <c r="F4566" i="2"/>
  <c r="F4565" i="2"/>
  <c r="F4563" i="2"/>
  <c r="F4562" i="2"/>
  <c r="F4560" i="2"/>
  <c r="F4558" i="2"/>
  <c r="F4557" i="2"/>
  <c r="F4556" i="2"/>
  <c r="F4555" i="2"/>
  <c r="F4554" i="2"/>
  <c r="F4553" i="2"/>
  <c r="F4552" i="2"/>
  <c r="F4551" i="2"/>
  <c r="F4550" i="2"/>
  <c r="F4549" i="2"/>
  <c r="F4548" i="2"/>
  <c r="F4547" i="2"/>
  <c r="F4545" i="2"/>
  <c r="F4544" i="2"/>
  <c r="F4543" i="2"/>
  <c r="F4542" i="2"/>
  <c r="F4531" i="2"/>
  <c r="F4528" i="2"/>
  <c r="F4526" i="2"/>
  <c r="F4523" i="2"/>
  <c r="F4522" i="2"/>
  <c r="F4521" i="2"/>
  <c r="F4520" i="2"/>
  <c r="F4519" i="2"/>
  <c r="F4518" i="2"/>
  <c r="F4517" i="2"/>
  <c r="F4516" i="2"/>
  <c r="F4515" i="2"/>
  <c r="F4514" i="2"/>
  <c r="F4513" i="2"/>
  <c r="F4511" i="2"/>
  <c r="F4510" i="2"/>
  <c r="F4509" i="2"/>
  <c r="F4508" i="2"/>
  <c r="F4497" i="2"/>
  <c r="F4495" i="2"/>
  <c r="F4492" i="2"/>
  <c r="F4490" i="2"/>
  <c r="F4487" i="2"/>
  <c r="F4486" i="2"/>
  <c r="F4485" i="2"/>
  <c r="F4482" i="2"/>
  <c r="F4481" i="2"/>
  <c r="F4480" i="2"/>
  <c r="F4479" i="2"/>
  <c r="F4478" i="2"/>
  <c r="F4477" i="2"/>
  <c r="F4476" i="2"/>
  <c r="F4475" i="2"/>
  <c r="F4474" i="2"/>
  <c r="F4473" i="2"/>
  <c r="F4472" i="2"/>
  <c r="F4470" i="2"/>
  <c r="F4469" i="2"/>
  <c r="F4468" i="2"/>
  <c r="F4467" i="2"/>
  <c r="F4456" i="2"/>
  <c r="F4454" i="2"/>
  <c r="F4451" i="2"/>
  <c r="F4448" i="2"/>
  <c r="F4446" i="2"/>
  <c r="F4443" i="2"/>
  <c r="F4442" i="2"/>
  <c r="F4440" i="2"/>
  <c r="F4437" i="2"/>
  <c r="F4436" i="2"/>
  <c r="F4434" i="2"/>
  <c r="F4432" i="2"/>
  <c r="F4431" i="2"/>
  <c r="F4430" i="2"/>
  <c r="F4429" i="2"/>
  <c r="F4428" i="2"/>
  <c r="F4427" i="2"/>
  <c r="F4426" i="2"/>
  <c r="F4424" i="2"/>
  <c r="F4423" i="2"/>
  <c r="F4422" i="2"/>
  <c r="F4421" i="2"/>
  <c r="F4420" i="2"/>
  <c r="F4419" i="2"/>
  <c r="F4417" i="2"/>
  <c r="F4416" i="2"/>
  <c r="F4415" i="2"/>
  <c r="F4414" i="2"/>
  <c r="F4403" i="2"/>
  <c r="F4400" i="2"/>
  <c r="F4398" i="2"/>
  <c r="F4396" i="2"/>
  <c r="F4393" i="2"/>
  <c r="F4392" i="2"/>
  <c r="F4391" i="2"/>
  <c r="F4390" i="2"/>
  <c r="F4389" i="2"/>
  <c r="F4388" i="2"/>
  <c r="F4387" i="2"/>
  <c r="F4386" i="2"/>
  <c r="F4385" i="2"/>
  <c r="F4384" i="2"/>
  <c r="F4383" i="2"/>
  <c r="F4382" i="2"/>
  <c r="F4380" i="2"/>
  <c r="F4379" i="2"/>
  <c r="F4378" i="2"/>
  <c r="F4377" i="2"/>
  <c r="F4366" i="2"/>
  <c r="F4364" i="2"/>
  <c r="F4361" i="2"/>
  <c r="F4359" i="2"/>
  <c r="F4356" i="2"/>
  <c r="F4353" i="2"/>
  <c r="F4352" i="2"/>
  <c r="F4351" i="2"/>
  <c r="F4350" i="2"/>
  <c r="F4348" i="2"/>
  <c r="F4346" i="2"/>
  <c r="F4345" i="2"/>
  <c r="F4344" i="2"/>
  <c r="F4343" i="2"/>
  <c r="F4342" i="2"/>
  <c r="F4341" i="2"/>
  <c r="F4340" i="2"/>
  <c r="F4339" i="2"/>
  <c r="F4338" i="2"/>
  <c r="F4337" i="2"/>
  <c r="F4335" i="2"/>
  <c r="F4334" i="2"/>
  <c r="F4333" i="2"/>
  <c r="F4332" i="2"/>
  <c r="F4321" i="2"/>
  <c r="F4314" i="2"/>
  <c r="F4311" i="2"/>
  <c r="F4305" i="2"/>
  <c r="F4304" i="2"/>
  <c r="F4303" i="2"/>
  <c r="F4302" i="2"/>
  <c r="F4301" i="2"/>
  <c r="F4300" i="2"/>
  <c r="F4299" i="2"/>
  <c r="F4298" i="2"/>
  <c r="F4297" i="2"/>
  <c r="F4296" i="2"/>
  <c r="F4295" i="2"/>
  <c r="F4293" i="2"/>
  <c r="F4292" i="2"/>
  <c r="F4291" i="2"/>
  <c r="F4290" i="2"/>
  <c r="F4279" i="2"/>
  <c r="F4276" i="2"/>
  <c r="F4274" i="2"/>
  <c r="F4271" i="2"/>
  <c r="F4269" i="2"/>
  <c r="F4268" i="2"/>
  <c r="F4266" i="2"/>
  <c r="F4265" i="2"/>
  <c r="F4264" i="2"/>
  <c r="F4262" i="2"/>
  <c r="F4261" i="2"/>
  <c r="F4260" i="2"/>
  <c r="F4259" i="2"/>
  <c r="F4258" i="2"/>
  <c r="F4257" i="2"/>
  <c r="F4256" i="2"/>
  <c r="F4255" i="2"/>
  <c r="F4254" i="2"/>
  <c r="F4253" i="2"/>
  <c r="F4252" i="2"/>
  <c r="F4250" i="2"/>
  <c r="F4249" i="2"/>
  <c r="F4248" i="2"/>
  <c r="F4247" i="2"/>
  <c r="F4236" i="2"/>
  <c r="F4233" i="2"/>
  <c r="F4231" i="2"/>
  <c r="F4228" i="2"/>
  <c r="F4226" i="2"/>
  <c r="F4224" i="2"/>
  <c r="F4223" i="2"/>
  <c r="F4222" i="2"/>
  <c r="F4221" i="2"/>
  <c r="F4220" i="2"/>
  <c r="F4219" i="2"/>
  <c r="F4218" i="2"/>
  <c r="F4217" i="2"/>
  <c r="F4216" i="2"/>
  <c r="F4215" i="2"/>
  <c r="F4214" i="2"/>
  <c r="F4213" i="2"/>
  <c r="F4211" i="2"/>
  <c r="F4210" i="2"/>
  <c r="F4209" i="2"/>
  <c r="F4208" i="2"/>
  <c r="F4197" i="2"/>
  <c r="F4194" i="2"/>
  <c r="F4190" i="2"/>
  <c r="F4189" i="2"/>
  <c r="F4182" i="2"/>
  <c r="F4179" i="2"/>
  <c r="F4178" i="2"/>
  <c r="F4177" i="2"/>
  <c r="F4176" i="2"/>
  <c r="F4175" i="2"/>
  <c r="F4174" i="2"/>
  <c r="F4173" i="2"/>
  <c r="F4172" i="2"/>
  <c r="F4171" i="2"/>
  <c r="F4170" i="2"/>
  <c r="F4169" i="2"/>
  <c r="F4167" i="2"/>
  <c r="F4166" i="2"/>
  <c r="F4165" i="2"/>
  <c r="F4164" i="2"/>
  <c r="F4153" i="2"/>
  <c r="F4151" i="2"/>
  <c r="F4147" i="2"/>
  <c r="F4144" i="2"/>
  <c r="F4142" i="2"/>
  <c r="F4138" i="2"/>
  <c r="F4137" i="2"/>
  <c r="F4136" i="2"/>
  <c r="F4135" i="2"/>
  <c r="F4131" i="2"/>
  <c r="F4130" i="2"/>
  <c r="F4128" i="2"/>
  <c r="F4126" i="2"/>
  <c r="F4125" i="2"/>
  <c r="F4123" i="2"/>
  <c r="F4122" i="2"/>
  <c r="F4121" i="2"/>
  <c r="F4119" i="2"/>
  <c r="F4117" i="2"/>
  <c r="F4116" i="2"/>
  <c r="F4115" i="2"/>
  <c r="F4114" i="2"/>
  <c r="F4113" i="2"/>
  <c r="F4112" i="2"/>
  <c r="F4111" i="2"/>
  <c r="F4110" i="2"/>
  <c r="F4109" i="2"/>
  <c r="F4108" i="2"/>
  <c r="F4107" i="2"/>
  <c r="F4106" i="2"/>
  <c r="F4105" i="2"/>
  <c r="F4103" i="2"/>
  <c r="F4102" i="2"/>
  <c r="F4101" i="2"/>
  <c r="F4100" i="2"/>
  <c r="F4089" i="2"/>
  <c r="F4086" i="2"/>
  <c r="F4084" i="2"/>
  <c r="F4082" i="2"/>
  <c r="F4079" i="2"/>
  <c r="F4078" i="2"/>
  <c r="F4076" i="2"/>
  <c r="F4075" i="2"/>
  <c r="F4074" i="2"/>
  <c r="F4073" i="2"/>
  <c r="F4072" i="2"/>
  <c r="F4071" i="2"/>
  <c r="F4070" i="2"/>
  <c r="F4069" i="2"/>
  <c r="F4067" i="2"/>
  <c r="F4066" i="2"/>
  <c r="F4065" i="2"/>
  <c r="F4064" i="2"/>
  <c r="F4053" i="2"/>
  <c r="F4051" i="2"/>
  <c r="F4050" i="2"/>
  <c r="F4047" i="2"/>
  <c r="F4045" i="2"/>
  <c r="F4042" i="2"/>
  <c r="F4040" i="2"/>
  <c r="F4038" i="2"/>
  <c r="F4036" i="2"/>
  <c r="F4035" i="2"/>
  <c r="F4033" i="2"/>
  <c r="F4032" i="2"/>
  <c r="F4031" i="2"/>
  <c r="F4030" i="2"/>
  <c r="F4029" i="2"/>
  <c r="F4028" i="2"/>
  <c r="F4027" i="2"/>
  <c r="F4026" i="2"/>
  <c r="F4025" i="2"/>
  <c r="F4024" i="2"/>
  <c r="F4023" i="2"/>
  <c r="F4022" i="2"/>
  <c r="F4021" i="2"/>
  <c r="F4019" i="2"/>
  <c r="F4018" i="2"/>
  <c r="F4017" i="2"/>
  <c r="F4016" i="2"/>
  <c r="F4005" i="2"/>
  <c r="F4002" i="2"/>
  <c r="F4000" i="2"/>
  <c r="F3999" i="2"/>
  <c r="F3996" i="2"/>
  <c r="F3994" i="2"/>
  <c r="F3993" i="2"/>
  <c r="F3992" i="2"/>
  <c r="F3991" i="2"/>
  <c r="F3990" i="2"/>
  <c r="F3989" i="2"/>
  <c r="F3988" i="2"/>
  <c r="F3987" i="2"/>
  <c r="F3986" i="2"/>
  <c r="F3985" i="2"/>
  <c r="F3984" i="2"/>
  <c r="F3983" i="2"/>
  <c r="F3981" i="2"/>
  <c r="F3980" i="2"/>
  <c r="F3979" i="2"/>
  <c r="F3978" i="2"/>
  <c r="F3967" i="2"/>
  <c r="F3965" i="2"/>
  <c r="F3962" i="2"/>
  <c r="F3960" i="2"/>
  <c r="F3958" i="2"/>
  <c r="F3955" i="2"/>
  <c r="F3952" i="2"/>
  <c r="F3948" i="2"/>
  <c r="F3947" i="2"/>
  <c r="F3946" i="2"/>
  <c r="F3944" i="2"/>
  <c r="F3943" i="2"/>
  <c r="F3942" i="2"/>
  <c r="F3941" i="2"/>
  <c r="F3940" i="2"/>
  <c r="F3939" i="2"/>
  <c r="F3938" i="2"/>
  <c r="F3937" i="2"/>
  <c r="F3935" i="2"/>
  <c r="F3934" i="2"/>
  <c r="F3933" i="2"/>
  <c r="F3932" i="2"/>
  <c r="F3921" i="2"/>
  <c r="F3918" i="2"/>
  <c r="F3915" i="2"/>
  <c r="F3914" i="2"/>
  <c r="F3913" i="2"/>
  <c r="F3912" i="2"/>
  <c r="F3911" i="2"/>
  <c r="F3910" i="2"/>
  <c r="F3909" i="2"/>
  <c r="F3908" i="2"/>
  <c r="F3907" i="2"/>
  <c r="F3906" i="2"/>
  <c r="F3905" i="2"/>
  <c r="F3904" i="2"/>
  <c r="F3902" i="2"/>
  <c r="F3901" i="2"/>
  <c r="F3900" i="2"/>
  <c r="F3899" i="2"/>
  <c r="F3888" i="2"/>
  <c r="F3885" i="2"/>
  <c r="F3883" i="2"/>
  <c r="F3880" i="2"/>
  <c r="F3878" i="2"/>
  <c r="F3877" i="2"/>
  <c r="F3876" i="2"/>
  <c r="F3875" i="2"/>
  <c r="F3874" i="2"/>
  <c r="F3872" i="2"/>
  <c r="F3871" i="2"/>
  <c r="F3870" i="2"/>
  <c r="F3869" i="2"/>
  <c r="F3868" i="2"/>
  <c r="F3867" i="2"/>
  <c r="F3866" i="2"/>
  <c r="F3864" i="2"/>
  <c r="F3863" i="2"/>
  <c r="F3862" i="2"/>
  <c r="F3861" i="2"/>
  <c r="F3850" i="2"/>
  <c r="F3848" i="2"/>
  <c r="F3845" i="2"/>
  <c r="F3843" i="2"/>
  <c r="F3842" i="2"/>
  <c r="F3839" i="2"/>
  <c r="F3837" i="2"/>
  <c r="F3836" i="2"/>
  <c r="F3835" i="2"/>
  <c r="F3834" i="2"/>
  <c r="F3833" i="2"/>
  <c r="F3832" i="2"/>
  <c r="F3831" i="2"/>
  <c r="F3829" i="2"/>
  <c r="F3828" i="2"/>
  <c r="F3825" i="2"/>
  <c r="F3823" i="2"/>
  <c r="F3822" i="2"/>
  <c r="F3821" i="2"/>
  <c r="F3816" i="2"/>
  <c r="F3814" i="2"/>
  <c r="F3813" i="2"/>
  <c r="F3812" i="2"/>
  <c r="F3811" i="2"/>
  <c r="F3810" i="2"/>
  <c r="F3809" i="2"/>
  <c r="F3808" i="2"/>
  <c r="F3807" i="2"/>
  <c r="F3806" i="2"/>
  <c r="F3805" i="2"/>
  <c r="F3804" i="2"/>
  <c r="F3802" i="2"/>
  <c r="F3801" i="2"/>
  <c r="F3800" i="2"/>
  <c r="F3799" i="2"/>
  <c r="F3788" i="2"/>
  <c r="F3766" i="2"/>
  <c r="F3756" i="2"/>
  <c r="F3755" i="2"/>
  <c r="F3754" i="2"/>
  <c r="F3753" i="2"/>
  <c r="F3737" i="2"/>
  <c r="F3736" i="2"/>
  <c r="F3735" i="2"/>
  <c r="F3734" i="2"/>
  <c r="F3733" i="2"/>
  <c r="F3732" i="2"/>
  <c r="F3731" i="2"/>
  <c r="F3729" i="2"/>
  <c r="F3717" i="2"/>
  <c r="F3709" i="2"/>
  <c r="F3708" i="2"/>
  <c r="F3698" i="2"/>
  <c r="F3697" i="2"/>
  <c r="F3686" i="2"/>
  <c r="F3684" i="2"/>
  <c r="F3669" i="2"/>
  <c r="F3657" i="2"/>
  <c r="F3656" i="2"/>
  <c r="F3655" i="2"/>
  <c r="F3653" i="2"/>
  <c r="F3652" i="2"/>
  <c r="F3651" i="2"/>
  <c r="F3650" i="2"/>
  <c r="F3649" i="2"/>
  <c r="F3648" i="2"/>
  <c r="F3647" i="2"/>
  <c r="F3645" i="2"/>
  <c r="F3644" i="2"/>
  <c r="F3643" i="2"/>
  <c r="F3642" i="2"/>
  <c r="F3631" i="2"/>
  <c r="F3619" i="2"/>
  <c r="F3602" i="2"/>
  <c r="F3601" i="2"/>
  <c r="F3599" i="2"/>
  <c r="F3598" i="2"/>
  <c r="F3597" i="2"/>
  <c r="F3596" i="2"/>
  <c r="F3595" i="2"/>
  <c r="F3594" i="2"/>
  <c r="F3591" i="2"/>
  <c r="F3590" i="2"/>
  <c r="F3589" i="2"/>
  <c r="F3588" i="2"/>
  <c r="F3576" i="2"/>
  <c r="F3574" i="2"/>
  <c r="F3573" i="2"/>
  <c r="F3563" i="2"/>
  <c r="F3560" i="2"/>
  <c r="F3557" i="2"/>
  <c r="F3555" i="2"/>
  <c r="F3553" i="2"/>
  <c r="F3552" i="2"/>
  <c r="F3549" i="2"/>
  <c r="F3548" i="2"/>
  <c r="F3547" i="2"/>
  <c r="F3546" i="2"/>
  <c r="F3545" i="2"/>
  <c r="F3544" i="2"/>
  <c r="F3543" i="2"/>
  <c r="F3542" i="2"/>
  <c r="F3538" i="2"/>
  <c r="F3536" i="2"/>
  <c r="F3535" i="2"/>
  <c r="F3534" i="2"/>
  <c r="F3533" i="2"/>
  <c r="F3529" i="2"/>
  <c r="F3526" i="2"/>
  <c r="F3525" i="2"/>
  <c r="F3524" i="2"/>
  <c r="F3523" i="2"/>
  <c r="F3522" i="2"/>
  <c r="F3521" i="2"/>
  <c r="F3520" i="2"/>
  <c r="F3519" i="2"/>
  <c r="F3518" i="2"/>
  <c r="F3517" i="2"/>
  <c r="F3516" i="2"/>
  <c r="F3514" i="2"/>
  <c r="F3513" i="2"/>
  <c r="F3512" i="2"/>
  <c r="F3511" i="2"/>
  <c r="F3500" i="2"/>
  <c r="F3497" i="2"/>
  <c r="F3495" i="2"/>
  <c r="F3491" i="2"/>
  <c r="F3490" i="2"/>
  <c r="F3489" i="2"/>
  <c r="F3486" i="2"/>
  <c r="F3485" i="2"/>
  <c r="F3484" i="2"/>
  <c r="F3483" i="2"/>
  <c r="F3482" i="2"/>
  <c r="F3481" i="2"/>
  <c r="F3480" i="2"/>
  <c r="F3479" i="2"/>
  <c r="F3477" i="2"/>
  <c r="F3475" i="2"/>
  <c r="F3474" i="2"/>
  <c r="F3473" i="2"/>
  <c r="F3472" i="2"/>
  <c r="F3471" i="2"/>
  <c r="F3470" i="2"/>
  <c r="F3469" i="2"/>
  <c r="F3468" i="2"/>
  <c r="F3467" i="2"/>
  <c r="F3466" i="2"/>
  <c r="F3465" i="2"/>
  <c r="F3463" i="2"/>
  <c r="F3462" i="2"/>
  <c r="F3461" i="2"/>
  <c r="F3460" i="2"/>
  <c r="F3449" i="2"/>
  <c r="F3444" i="2"/>
  <c r="F3441" i="2"/>
  <c r="F3440" i="2"/>
  <c r="F3438" i="2"/>
  <c r="F3437" i="2"/>
  <c r="F3436" i="2"/>
  <c r="F3435" i="2"/>
  <c r="F3434" i="2"/>
  <c r="F3432" i="2"/>
  <c r="F3431" i="2"/>
  <c r="F3430" i="2"/>
  <c r="F3429" i="2"/>
  <c r="F3418" i="2"/>
  <c r="F3413" i="2"/>
  <c r="F3410" i="2"/>
  <c r="F3409" i="2"/>
  <c r="F3408" i="2"/>
  <c r="F3407" i="2"/>
  <c r="F3406" i="2"/>
  <c r="F3405" i="2"/>
  <c r="F3404" i="2"/>
  <c r="F3403" i="2"/>
  <c r="F3402" i="2"/>
  <c r="F3400" i="2"/>
  <c r="F3399" i="2"/>
  <c r="F3398" i="2"/>
  <c r="F3397" i="2"/>
  <c r="F3386" i="2"/>
  <c r="F3383" i="2"/>
  <c r="F3380" i="2"/>
  <c r="F3379" i="2"/>
  <c r="F3378" i="2"/>
  <c r="F3377" i="2"/>
  <c r="F3376" i="2"/>
  <c r="F3375" i="2"/>
  <c r="F3374" i="2"/>
  <c r="F3372" i="2"/>
  <c r="F3371" i="2"/>
  <c r="F3370" i="2"/>
  <c r="F3369" i="2"/>
  <c r="F3358" i="2"/>
  <c r="F3353" i="2"/>
  <c r="F3350" i="2"/>
  <c r="F3348" i="2"/>
  <c r="F3347" i="2"/>
  <c r="F3346" i="2"/>
  <c r="F3345" i="2"/>
  <c r="F3344" i="2"/>
  <c r="F3343" i="2"/>
  <c r="F3342" i="2"/>
  <c r="F3340" i="2"/>
  <c r="F3339" i="2"/>
  <c r="F3338" i="2"/>
  <c r="F3337" i="2"/>
  <c r="F3326" i="2"/>
  <c r="F3321" i="2"/>
  <c r="F3319" i="2"/>
  <c r="F3315" i="2"/>
  <c r="F3314" i="2"/>
  <c r="F3313" i="2"/>
  <c r="F3312" i="2"/>
  <c r="F3311" i="2"/>
  <c r="F3310" i="2"/>
  <c r="F3309" i="2"/>
  <c r="F3308" i="2"/>
  <c r="F3307" i="2"/>
  <c r="F3305" i="2"/>
  <c r="F3304" i="2"/>
  <c r="F3303" i="2"/>
  <c r="F3302" i="2"/>
  <c r="F3291" i="2"/>
  <c r="F3286" i="2"/>
  <c r="F3283" i="2"/>
  <c r="F3282" i="2"/>
  <c r="F3281" i="2"/>
  <c r="F3280" i="2"/>
  <c r="F3279" i="2"/>
  <c r="F3278" i="2"/>
  <c r="F3277" i="2"/>
  <c r="F3276" i="2"/>
  <c r="F3274" i="2"/>
  <c r="F3273" i="2"/>
  <c r="F3272" i="2"/>
  <c r="F3254" i="2"/>
  <c r="F3253" i="2"/>
  <c r="F3252" i="2"/>
  <c r="F3251" i="2"/>
  <c r="F3250" i="2"/>
  <c r="F3249" i="2"/>
  <c r="F3248" i="2"/>
  <c r="F3246" i="2"/>
  <c r="F3245" i="2"/>
  <c r="F3244" i="2"/>
  <c r="F3243" i="2"/>
  <c r="F3232" i="2"/>
  <c r="F3227" i="2"/>
  <c r="F3224" i="2"/>
  <c r="F3222" i="2"/>
  <c r="F3221" i="2"/>
  <c r="F3220" i="2"/>
  <c r="F3219" i="2"/>
  <c r="F3218" i="2"/>
  <c r="F3217" i="2"/>
  <c r="F3216" i="2"/>
  <c r="F3215" i="2"/>
  <c r="F3214" i="2"/>
  <c r="F3213" i="2"/>
  <c r="F3212" i="2"/>
  <c r="F3211" i="2"/>
  <c r="F3209" i="2"/>
  <c r="F3208" i="2"/>
  <c r="F3207" i="2"/>
  <c r="F3206" i="2"/>
  <c r="F3195" i="2"/>
  <c r="F3190" i="2"/>
  <c r="F3187" i="2"/>
  <c r="F3186" i="2"/>
  <c r="F3185" i="2"/>
  <c r="F3184" i="2"/>
  <c r="F3183" i="2"/>
  <c r="F3182" i="2"/>
  <c r="F3181" i="2"/>
  <c r="F3180" i="2"/>
  <c r="F3179" i="2"/>
  <c r="F3178" i="2"/>
  <c r="F3177" i="2"/>
  <c r="F3175" i="2"/>
  <c r="F3174" i="2"/>
  <c r="F3173" i="2"/>
  <c r="F3161" i="2"/>
  <c r="F3153" i="2"/>
  <c r="F3152" i="2"/>
  <c r="F3151" i="2"/>
  <c r="F3150" i="2"/>
  <c r="F3149" i="2"/>
  <c r="F3148" i="2"/>
  <c r="F3147" i="2"/>
  <c r="F3146" i="2"/>
  <c r="F3145" i="2"/>
  <c r="F3144" i="2"/>
  <c r="F3142" i="2"/>
  <c r="F3141" i="2"/>
  <c r="F3140" i="2"/>
  <c r="F3139" i="2"/>
  <c r="F3128" i="2"/>
  <c r="F3122" i="2"/>
  <c r="F3115" i="2"/>
  <c r="F3114" i="2"/>
  <c r="F3113" i="2"/>
  <c r="F3112" i="2"/>
  <c r="F3111" i="2"/>
  <c r="F3110" i="2"/>
  <c r="F3109" i="2"/>
  <c r="F3108" i="2"/>
  <c r="F3107" i="2"/>
  <c r="F3106" i="2"/>
  <c r="F3105" i="2"/>
  <c r="F3104" i="2"/>
  <c r="F3102" i="2"/>
  <c r="F3101" i="2"/>
  <c r="F3100" i="2"/>
  <c r="F3099" i="2"/>
  <c r="F3088" i="2"/>
  <c r="F3085" i="2"/>
  <c r="F3083" i="2"/>
  <c r="F3080" i="2"/>
  <c r="F3078" i="2"/>
  <c r="F3077" i="2"/>
  <c r="F3076" i="2"/>
  <c r="F3075" i="2"/>
  <c r="F3074" i="2"/>
  <c r="F3073" i="2"/>
  <c r="F3072" i="2"/>
  <c r="F3071" i="2"/>
  <c r="F3070" i="2"/>
  <c r="F3069" i="2"/>
  <c r="F3068" i="2"/>
  <c r="F3067" i="2"/>
  <c r="F3066" i="2"/>
  <c r="F3064" i="2"/>
  <c r="F3063" i="2"/>
  <c r="F3062" i="2"/>
  <c r="F3061" i="2"/>
  <c r="F3050" i="2"/>
  <c r="F3047" i="2"/>
  <c r="F3044" i="2"/>
  <c r="F3043" i="2"/>
  <c r="F3042" i="2"/>
  <c r="F3041" i="2"/>
  <c r="F3040" i="2"/>
  <c r="F3039" i="2"/>
  <c r="F3038" i="2"/>
  <c r="F3037" i="2"/>
  <c r="F3036" i="2"/>
  <c r="F3035" i="2"/>
  <c r="F3034" i="2"/>
  <c r="F3033" i="2"/>
  <c r="F3031" i="2"/>
  <c r="F3030" i="2"/>
  <c r="F3029" i="2"/>
  <c r="F3028" i="2"/>
  <c r="F3017" i="2"/>
  <c r="F3009" i="2"/>
  <c r="F3008" i="2"/>
  <c r="F3007" i="2"/>
  <c r="F3006" i="2"/>
  <c r="F3005" i="2"/>
  <c r="F3004" i="2"/>
  <c r="F3003" i="2"/>
  <c r="F3002" i="2"/>
  <c r="F3001" i="2"/>
  <c r="F3000" i="2"/>
  <c r="F2999" i="2"/>
  <c r="F2997" i="2"/>
  <c r="F2996" i="2"/>
  <c r="F2995" i="2"/>
  <c r="F2994" i="2"/>
  <c r="F2983" i="2"/>
  <c r="F2978" i="2"/>
  <c r="F2975" i="2"/>
  <c r="F2973" i="2"/>
  <c r="F2972" i="2"/>
  <c r="F2971" i="2"/>
  <c r="F2970" i="2"/>
  <c r="F2969" i="2"/>
  <c r="F2968" i="2"/>
  <c r="F2967" i="2"/>
  <c r="F2966" i="2"/>
  <c r="F2964" i="2"/>
  <c r="F2963" i="2"/>
  <c r="F2962" i="2"/>
  <c r="F2961" i="2"/>
  <c r="F2950" i="2"/>
  <c r="F2945" i="2"/>
  <c r="F2942" i="2"/>
  <c r="F2941" i="2"/>
  <c r="F2940" i="2"/>
  <c r="F2939" i="2"/>
  <c r="F2938" i="2"/>
  <c r="F2937" i="2"/>
  <c r="F2936" i="2"/>
  <c r="F2935" i="2"/>
  <c r="F2933" i="2"/>
  <c r="F2932" i="2"/>
  <c r="F2931" i="2"/>
  <c r="F2930" i="2"/>
  <c r="F2919" i="2"/>
  <c r="F2914" i="2"/>
  <c r="F2910" i="2"/>
  <c r="F2909" i="2"/>
  <c r="F2906" i="2"/>
  <c r="F2905" i="2"/>
  <c r="F2904" i="2"/>
  <c r="F2902" i="2"/>
  <c r="F2901" i="2"/>
  <c r="F2900" i="2"/>
  <c r="F2899" i="2"/>
  <c r="F2898" i="2"/>
  <c r="F2896" i="2"/>
  <c r="F2895" i="2"/>
  <c r="F2894" i="2"/>
  <c r="F2893" i="2"/>
  <c r="F2882" i="2"/>
  <c r="F2877" i="2"/>
  <c r="F2874" i="2"/>
  <c r="F2873" i="2"/>
  <c r="F2872" i="2"/>
  <c r="F2871" i="2"/>
  <c r="F2870" i="2"/>
  <c r="F2869" i="2"/>
  <c r="F2868" i="2"/>
  <c r="F2867" i="2"/>
  <c r="F2866" i="2"/>
  <c r="F2865" i="2"/>
  <c r="F2863" i="2"/>
  <c r="F2862" i="2"/>
  <c r="F2861" i="2"/>
  <c r="F2860" i="2"/>
  <c r="F2849" i="2"/>
  <c r="F2844" i="2"/>
  <c r="F2843" i="2"/>
  <c r="F2840" i="2"/>
  <c r="F2839" i="2"/>
  <c r="F2838" i="2"/>
  <c r="F2837" i="2"/>
  <c r="F2836" i="2"/>
  <c r="F2835" i="2"/>
  <c r="F2834" i="2"/>
  <c r="F2833" i="2"/>
  <c r="F2832" i="2"/>
  <c r="F2830" i="2"/>
  <c r="F2829" i="2"/>
  <c r="F2828" i="2"/>
  <c r="F2827" i="2"/>
  <c r="F2816" i="2"/>
  <c r="F2808" i="2"/>
  <c r="F2807" i="2"/>
  <c r="F2806" i="2"/>
  <c r="F2805" i="2"/>
  <c r="F2804" i="2"/>
  <c r="F2803" i="2"/>
  <c r="F2802" i="2"/>
  <c r="F2801" i="2"/>
  <c r="F2800" i="2"/>
  <c r="F2798" i="2"/>
  <c r="F2797" i="2"/>
  <c r="F2796" i="2"/>
  <c r="F2784" i="2"/>
  <c r="F2779" i="2"/>
  <c r="F2776" i="2"/>
  <c r="F2775" i="2"/>
  <c r="F2774" i="2"/>
  <c r="F2773" i="2"/>
  <c r="F2772" i="2"/>
  <c r="F2771" i="2"/>
  <c r="F2770" i="2"/>
  <c r="F2769" i="2"/>
  <c r="F2768" i="2"/>
  <c r="F2767" i="2"/>
  <c r="F2765" i="2"/>
  <c r="F2764" i="2"/>
  <c r="F2763" i="2"/>
  <c r="F2762" i="2"/>
  <c r="F2751" i="2"/>
  <c r="F2746" i="2"/>
  <c r="F2743" i="2"/>
  <c r="F2742" i="2"/>
  <c r="F2741" i="2"/>
  <c r="F2740" i="2"/>
  <c r="F2739" i="2"/>
  <c r="F2738" i="2"/>
  <c r="F2737" i="2"/>
  <c r="F2736" i="2"/>
  <c r="F2735" i="2"/>
  <c r="F2733" i="2"/>
  <c r="F2732" i="2"/>
  <c r="F2731" i="2"/>
  <c r="F2730" i="2"/>
  <c r="F2716" i="2"/>
  <c r="F2712" i="2"/>
  <c r="F2711" i="2"/>
  <c r="F2710" i="2"/>
  <c r="F2709" i="2"/>
  <c r="F2708" i="2"/>
  <c r="F2707" i="2"/>
  <c r="F2706" i="2"/>
  <c r="F2705" i="2"/>
  <c r="F2703" i="2"/>
  <c r="F2702" i="2"/>
  <c r="F2701" i="2"/>
  <c r="F2700" i="2"/>
  <c r="F2689" i="2"/>
  <c r="F2684" i="2"/>
  <c r="F2682" i="2"/>
  <c r="F2676" i="2"/>
  <c r="F2675" i="2"/>
  <c r="F2674" i="2"/>
  <c r="F2673" i="2"/>
  <c r="F2672" i="2"/>
  <c r="F2671" i="2"/>
  <c r="F2670" i="2"/>
  <c r="F2669" i="2"/>
  <c r="F2668" i="2"/>
  <c r="F2666" i="2"/>
  <c r="F2665" i="2"/>
  <c r="F2664" i="2"/>
  <c r="F2663" i="2"/>
  <c r="F2652" i="2"/>
  <c r="F2647" i="2"/>
  <c r="F2645" i="2"/>
  <c r="F2643" i="2"/>
  <c r="F2640" i="2"/>
  <c r="F2638" i="2"/>
  <c r="F2637" i="2"/>
  <c r="F2636" i="2"/>
  <c r="F2635" i="2"/>
  <c r="F2634" i="2"/>
  <c r="F2633" i="2"/>
  <c r="F2632" i="2"/>
  <c r="F2631" i="2"/>
  <c r="F2630" i="2"/>
  <c r="F2629" i="2"/>
  <c r="F2627" i="2"/>
  <c r="F2626" i="2"/>
  <c r="F2625" i="2"/>
  <c r="F2624" i="2"/>
  <c r="F2613" i="2"/>
  <c r="F2608" i="2"/>
  <c r="F2604" i="2"/>
  <c r="F2603" i="2"/>
  <c r="F2602" i="2"/>
  <c r="F2599" i="2"/>
  <c r="F2597" i="2"/>
  <c r="F2596" i="2"/>
  <c r="F2595" i="2"/>
  <c r="F2594" i="2"/>
  <c r="F2593" i="2"/>
  <c r="F2592" i="2"/>
  <c r="F2591" i="2"/>
  <c r="F2590" i="2"/>
  <c r="F2589" i="2"/>
  <c r="F2588" i="2"/>
  <c r="F2587" i="2"/>
  <c r="F2585" i="2"/>
  <c r="F2584" i="2"/>
  <c r="F2583" i="2"/>
  <c r="F2582" i="2"/>
  <c r="F2571" i="2"/>
  <c r="F2566" i="2"/>
  <c r="F2562" i="2"/>
  <c r="F2561" i="2"/>
  <c r="F2560" i="2"/>
  <c r="F2559" i="2"/>
  <c r="F2558" i="2"/>
  <c r="F2557" i="2"/>
  <c r="F2556" i="2"/>
  <c r="F2555" i="2"/>
  <c r="F2553" i="2"/>
  <c r="F2552" i="2"/>
  <c r="F2551" i="2"/>
  <c r="F2550" i="2"/>
  <c r="F2539" i="2"/>
  <c r="F2534" i="2"/>
  <c r="F2533" i="2"/>
  <c r="F2532" i="2"/>
  <c r="F2530" i="2"/>
  <c r="F2529" i="2"/>
  <c r="F2528" i="2"/>
  <c r="F2527" i="2"/>
  <c r="F2526" i="2"/>
  <c r="F2524" i="2"/>
  <c r="F2523" i="2"/>
  <c r="F2522" i="2"/>
  <c r="F2521" i="2"/>
  <c r="F2510" i="2"/>
  <c r="F2505" i="2"/>
  <c r="F2502" i="2"/>
  <c r="F2501" i="2"/>
  <c r="F2500" i="2"/>
  <c r="F2499" i="2"/>
  <c r="F2498" i="2"/>
  <c r="F2497" i="2"/>
  <c r="F2496" i="2"/>
  <c r="F2495" i="2"/>
  <c r="F2493" i="2"/>
  <c r="F2492" i="2"/>
  <c r="F2491" i="2"/>
  <c r="F2490" i="2"/>
  <c r="F2479" i="2"/>
  <c r="F2474" i="2"/>
  <c r="F2473" i="2"/>
  <c r="F2470" i="2"/>
  <c r="F2469" i="2"/>
  <c r="F2468" i="2"/>
  <c r="F2467" i="2"/>
  <c r="F2466" i="2"/>
  <c r="F2465" i="2"/>
  <c r="F2464" i="2"/>
  <c r="F2463" i="2"/>
  <c r="F2462" i="2"/>
  <c r="F2461" i="2"/>
  <c r="F2459" i="2"/>
  <c r="F2458" i="2"/>
  <c r="F2457" i="2"/>
  <c r="F2456" i="2"/>
  <c r="F2445" i="2"/>
  <c r="F2440" i="2"/>
  <c r="F2438" i="2"/>
  <c r="F2437" i="2"/>
  <c r="F2434" i="2"/>
  <c r="F2432" i="2"/>
  <c r="F2431" i="2"/>
  <c r="F2430" i="2"/>
  <c r="F2429" i="2"/>
  <c r="F2428" i="2"/>
  <c r="F2427" i="2"/>
  <c r="F2425" i="2"/>
  <c r="F2424" i="2"/>
  <c r="F2423" i="2"/>
  <c r="F2422" i="2"/>
  <c r="F2411" i="2"/>
  <c r="F2407" i="2"/>
  <c r="F2404" i="2"/>
  <c r="F2403" i="2"/>
  <c r="F2402" i="2"/>
  <c r="F2401" i="2"/>
  <c r="F2400" i="2"/>
  <c r="F2399" i="2"/>
  <c r="F2398" i="2"/>
  <c r="F2396" i="2"/>
  <c r="F2395" i="2"/>
  <c r="F2394" i="2"/>
  <c r="F2393" i="2"/>
  <c r="F2382" i="2"/>
  <c r="F2377" i="2"/>
  <c r="F2374" i="2"/>
  <c r="F2373" i="2"/>
  <c r="F2372" i="2"/>
  <c r="F2371" i="2"/>
  <c r="F2370" i="2"/>
  <c r="F2369" i="2"/>
  <c r="F2368" i="2"/>
  <c r="F2367" i="2"/>
  <c r="F2366" i="2"/>
  <c r="F2365" i="2"/>
  <c r="F2363" i="2"/>
  <c r="F2362" i="2"/>
  <c r="F2361" i="2"/>
  <c r="F2360" i="2"/>
  <c r="F2345" i="2"/>
  <c r="F2342" i="2"/>
  <c r="F2339" i="2"/>
  <c r="F2338" i="2"/>
  <c r="F2335" i="2"/>
  <c r="F2334" i="2"/>
  <c r="F2332" i="2"/>
  <c r="F2331" i="2"/>
  <c r="F2330" i="2"/>
  <c r="F2329" i="2"/>
  <c r="F2328" i="2"/>
  <c r="F2327" i="2"/>
  <c r="F2326" i="2"/>
  <c r="F2325" i="2"/>
  <c r="F2324" i="2"/>
  <c r="F2323" i="2"/>
  <c r="F2321" i="2"/>
  <c r="F2320" i="2"/>
  <c r="F2319" i="2"/>
  <c r="F2318" i="2"/>
  <c r="F2307" i="2"/>
  <c r="F2302" i="2"/>
  <c r="F2299" i="2"/>
  <c r="F2297" i="2"/>
  <c r="F2296" i="2"/>
  <c r="F2293" i="2"/>
  <c r="F2290" i="2"/>
  <c r="F2289" i="2"/>
  <c r="F2288" i="2"/>
  <c r="F2286" i="2"/>
  <c r="F2285" i="2"/>
  <c r="F2284" i="2"/>
  <c r="F2283" i="2"/>
  <c r="F2282" i="2"/>
  <c r="F2281" i="2"/>
  <c r="F2279" i="2"/>
  <c r="F2278" i="2"/>
  <c r="F2277" i="2"/>
  <c r="F2276" i="2"/>
  <c r="F2266" i="2"/>
  <c r="F2260" i="2"/>
  <c r="F2258" i="2"/>
  <c r="F2257" i="2"/>
  <c r="F2252" i="2"/>
  <c r="F2251" i="2"/>
  <c r="F2250" i="2"/>
  <c r="F2249" i="2"/>
  <c r="F2248" i="2"/>
  <c r="F2247" i="2"/>
  <c r="F2246" i="2"/>
  <c r="F2245" i="2"/>
  <c r="F2244" i="2"/>
  <c r="F2243" i="2"/>
  <c r="F2241" i="2"/>
  <c r="F2240" i="2"/>
  <c r="F2239" i="2"/>
  <c r="F2238" i="2"/>
  <c r="F2227" i="2"/>
  <c r="F2222" i="2"/>
  <c r="F2219" i="2"/>
  <c r="F2215" i="2"/>
  <c r="F2212" i="2"/>
  <c r="F2210" i="2"/>
  <c r="F2207" i="2"/>
  <c r="F2206" i="2"/>
  <c r="F2204" i="2"/>
  <c r="F2202" i="2"/>
  <c r="F2201" i="2"/>
  <c r="F2200" i="2"/>
  <c r="F2199" i="2"/>
  <c r="F2198" i="2"/>
  <c r="F2197" i="2"/>
  <c r="F2194" i="2"/>
  <c r="F2193" i="2"/>
  <c r="F2192" i="2"/>
  <c r="F2191" i="2"/>
  <c r="F2180" i="2"/>
  <c r="F2174" i="2"/>
  <c r="F2171" i="2"/>
  <c r="F2167" i="2"/>
  <c r="F2166" i="2"/>
  <c r="F2163" i="2"/>
  <c r="F2161" i="2"/>
  <c r="F2159" i="2"/>
  <c r="F2158" i="2"/>
  <c r="F2157" i="2"/>
  <c r="F2155" i="2"/>
  <c r="F2152" i="2"/>
  <c r="F2151" i="2"/>
  <c r="F2150" i="2"/>
  <c r="F2149" i="2"/>
  <c r="F2148" i="2"/>
  <c r="F2147" i="2"/>
  <c r="F2146" i="2"/>
  <c r="F2144" i="2"/>
  <c r="F2143" i="2"/>
  <c r="F2142" i="2"/>
  <c r="F2141" i="2"/>
  <c r="F2130" i="2"/>
  <c r="F2125" i="2"/>
  <c r="F2122" i="2"/>
  <c r="F2120" i="2"/>
  <c r="F2119" i="2"/>
  <c r="F2116" i="2"/>
  <c r="F2114" i="2"/>
  <c r="F2113" i="2"/>
  <c r="F2112" i="2"/>
  <c r="F2110" i="2"/>
  <c r="F2107" i="2"/>
  <c r="F2106" i="2"/>
  <c r="F2105" i="2"/>
  <c r="F2104" i="2"/>
  <c r="F2103" i="2"/>
  <c r="F2102" i="2"/>
  <c r="F2099" i="2"/>
  <c r="F2098" i="2"/>
  <c r="F2097" i="2"/>
  <c r="F2096" i="2"/>
  <c r="F2085" i="2"/>
  <c r="F2082" i="2"/>
  <c r="F2080" i="2"/>
  <c r="F2077" i="2"/>
  <c r="F2076" i="2"/>
  <c r="F2075" i="2"/>
  <c r="F2074" i="2"/>
  <c r="F2073" i="2"/>
  <c r="F2072" i="2"/>
  <c r="F2071" i="2"/>
  <c r="F2070" i="2"/>
  <c r="F2069" i="2"/>
  <c r="F2066" i="2"/>
  <c r="F2065" i="2"/>
  <c r="F2064" i="2"/>
  <c r="F2063" i="2"/>
  <c r="F2046" i="2"/>
  <c r="F2045" i="2"/>
  <c r="F2044" i="2"/>
  <c r="F2043" i="2"/>
  <c r="F2042" i="2"/>
  <c r="F2041" i="2"/>
  <c r="F2040" i="2"/>
  <c r="F2039" i="2"/>
  <c r="F2038" i="2"/>
  <c r="F2036" i="2"/>
  <c r="F2035" i="2"/>
  <c r="F2034" i="2"/>
  <c r="F2033" i="2"/>
  <c r="F2022" i="2"/>
  <c r="F2017" i="2"/>
  <c r="F2015" i="2"/>
  <c r="F2014" i="2"/>
  <c r="F2011" i="2"/>
  <c r="F2009" i="2"/>
  <c r="F2008" i="2"/>
  <c r="F2007" i="2"/>
  <c r="F2006" i="2"/>
  <c r="F2005" i="2"/>
  <c r="F2004" i="2"/>
  <c r="F2003" i="2"/>
  <c r="F2002" i="2"/>
  <c r="F2001" i="2"/>
  <c r="F2000" i="2"/>
  <c r="F1998" i="2"/>
  <c r="F1997" i="2"/>
  <c r="F1996" i="2"/>
  <c r="F1995" i="2"/>
  <c r="F1984" i="2"/>
  <c r="F1975" i="2"/>
  <c r="F1974" i="2"/>
  <c r="F1973" i="2"/>
  <c r="F1972" i="2"/>
  <c r="F1971" i="2"/>
  <c r="F1970" i="2"/>
  <c r="F1969" i="2"/>
  <c r="F1968" i="2"/>
  <c r="F1967" i="2"/>
  <c r="F1965" i="2"/>
  <c r="F1964" i="2"/>
  <c r="F1963" i="2"/>
  <c r="F1951" i="2"/>
  <c r="F1946" i="2"/>
  <c r="F1944" i="2"/>
  <c r="F1939" i="2"/>
  <c r="F1938" i="2"/>
  <c r="F1937" i="2"/>
  <c r="F1936" i="2"/>
  <c r="F1935" i="2"/>
  <c r="F1934" i="2"/>
  <c r="F1933" i="2"/>
  <c r="F1932" i="2"/>
  <c r="F1931" i="2"/>
  <c r="F1930" i="2"/>
  <c r="F1928" i="2"/>
  <c r="F1927" i="2"/>
  <c r="F1926" i="2"/>
  <c r="F1925" i="2"/>
  <c r="F1914" i="2"/>
  <c r="F1911" i="2"/>
  <c r="F1910" i="2"/>
  <c r="F1909" i="2"/>
  <c r="F1908" i="2"/>
  <c r="F1907" i="2"/>
  <c r="F1906" i="2"/>
  <c r="F1905" i="2"/>
  <c r="F1903" i="2"/>
  <c r="F1901" i="2"/>
  <c r="F1889" i="2"/>
  <c r="F1884" i="2"/>
  <c r="F1883" i="2"/>
  <c r="F1882" i="2"/>
  <c r="F1880" i="2"/>
  <c r="F1879" i="2"/>
  <c r="F1878" i="2"/>
  <c r="F1877" i="2"/>
  <c r="F1876" i="2"/>
  <c r="F1874" i="2"/>
  <c r="F1873" i="2"/>
  <c r="F1872" i="2"/>
  <c r="F1871" i="2"/>
  <c r="F1860" i="2"/>
  <c r="F1857" i="2"/>
  <c r="F1854" i="2"/>
  <c r="F1853" i="2"/>
  <c r="F1852" i="2"/>
  <c r="F1851" i="2"/>
  <c r="F1850" i="2"/>
  <c r="F1849" i="2"/>
  <c r="F1848" i="2"/>
  <c r="F1847" i="2"/>
  <c r="F1846" i="2"/>
  <c r="F1844" i="2"/>
  <c r="F1843" i="2"/>
  <c r="F1842" i="2"/>
  <c r="F1841" i="2"/>
  <c r="F1830" i="2"/>
  <c r="F1827" i="2"/>
  <c r="F1825" i="2"/>
  <c r="F1823" i="2"/>
  <c r="F1820" i="2"/>
  <c r="F1818" i="2"/>
  <c r="F1817" i="2"/>
  <c r="F1816" i="2"/>
  <c r="F1815" i="2"/>
  <c r="F1814" i="2"/>
  <c r="F1813" i="2"/>
  <c r="F1812" i="2"/>
  <c r="F1811" i="2"/>
  <c r="F1809" i="2"/>
  <c r="F1808" i="2"/>
  <c r="F1807" i="2"/>
  <c r="F1806" i="2"/>
  <c r="F1795" i="2"/>
  <c r="F1792" i="2"/>
  <c r="F1789" i="2"/>
  <c r="F1788" i="2"/>
  <c r="F1787" i="2"/>
  <c r="F1786" i="2"/>
  <c r="F1785" i="2"/>
  <c r="F1784" i="2"/>
  <c r="F1783" i="2"/>
  <c r="F1782" i="2"/>
  <c r="F1781" i="2"/>
  <c r="F1780" i="2"/>
  <c r="F1778" i="2"/>
  <c r="F1777" i="2"/>
  <c r="F1776" i="2"/>
  <c r="F1775" i="2"/>
  <c r="F1764" i="2"/>
  <c r="F1761" i="2"/>
  <c r="F1759" i="2"/>
  <c r="F1756" i="2"/>
  <c r="F1755" i="2"/>
  <c r="F1754" i="2"/>
  <c r="F1753" i="2"/>
  <c r="F1752" i="2"/>
  <c r="F1751" i="2"/>
  <c r="F1750" i="2"/>
  <c r="F1749" i="2"/>
  <c r="F1748" i="2"/>
  <c r="F1746" i="2"/>
  <c r="F1745" i="2"/>
  <c r="F1744" i="2"/>
  <c r="F1743" i="2"/>
  <c r="F1732" i="2"/>
  <c r="F1729" i="2"/>
  <c r="F1727" i="2"/>
  <c r="F1724" i="2"/>
  <c r="F1723" i="2"/>
  <c r="F1722" i="2"/>
  <c r="F1721" i="2"/>
  <c r="F1720" i="2"/>
  <c r="F1719" i="2"/>
  <c r="F1718" i="2"/>
  <c r="F1717" i="2"/>
  <c r="F1716" i="2"/>
  <c r="F1715" i="2"/>
  <c r="F1714" i="2"/>
  <c r="F1712" i="2"/>
  <c r="F1711" i="2"/>
  <c r="F1710" i="2"/>
  <c r="F1709" i="2"/>
  <c r="F1698" i="2"/>
  <c r="F1695" i="2"/>
  <c r="F1693" i="2"/>
  <c r="F1690" i="2"/>
  <c r="F1688" i="2"/>
  <c r="F1687" i="2"/>
  <c r="F1686" i="2"/>
  <c r="F1685" i="2"/>
  <c r="F1684" i="2"/>
  <c r="F1683" i="2"/>
  <c r="F1682" i="2"/>
  <c r="F1681" i="2"/>
  <c r="F1680" i="2"/>
  <c r="F1679" i="2"/>
  <c r="F1678" i="2"/>
  <c r="F1676" i="2"/>
  <c r="F1675" i="2"/>
  <c r="F1674" i="2"/>
  <c r="F1673" i="2"/>
  <c r="F1661" i="2"/>
  <c r="F1658" i="2"/>
  <c r="F1656" i="2"/>
  <c r="F1653" i="2"/>
  <c r="F1652" i="2"/>
  <c r="F1651" i="2"/>
  <c r="F1650" i="2"/>
  <c r="F1649" i="2"/>
  <c r="F1648" i="2"/>
  <c r="F1647" i="2"/>
  <c r="F1646" i="2"/>
  <c r="F1645" i="2"/>
  <c r="F1644" i="2"/>
  <c r="F1642" i="2"/>
  <c r="F1641" i="2"/>
  <c r="F1640" i="2"/>
  <c r="F1639" i="2"/>
  <c r="F1629" i="2"/>
  <c r="F1623" i="2"/>
  <c r="F1622" i="2"/>
  <c r="F1621" i="2"/>
  <c r="F1620" i="2"/>
  <c r="F1619" i="2"/>
  <c r="F1618" i="2"/>
  <c r="F1617" i="2"/>
  <c r="F1616" i="2"/>
  <c r="F1615" i="2"/>
  <c r="F1614" i="2"/>
  <c r="F1611" i="2"/>
  <c r="F1610" i="2"/>
  <c r="F1609" i="2"/>
  <c r="F1598" i="2"/>
  <c r="F1595" i="2"/>
  <c r="F1593" i="2"/>
  <c r="F1590" i="2"/>
  <c r="F1589" i="2"/>
  <c r="F1588" i="2"/>
  <c r="F1587" i="2"/>
  <c r="F1586" i="2"/>
  <c r="F1585" i="2"/>
  <c r="F1584" i="2"/>
  <c r="F1583" i="2"/>
  <c r="F1582" i="2"/>
  <c r="F1580" i="2"/>
  <c r="F1579" i="2"/>
  <c r="F1578" i="2"/>
  <c r="F1577" i="2"/>
  <c r="F1566" i="2"/>
  <c r="F1563" i="2"/>
  <c r="F1561" i="2"/>
  <c r="F1558" i="2"/>
  <c r="F1557" i="2"/>
  <c r="F1556" i="2"/>
  <c r="F1555" i="2"/>
  <c r="F1554" i="2"/>
  <c r="F1553" i="2"/>
  <c r="F1552" i="2"/>
  <c r="F1551" i="2"/>
  <c r="F1549" i="2"/>
  <c r="F1548" i="2"/>
  <c r="F1547" i="2"/>
  <c r="F1546" i="2"/>
  <c r="F1535" i="2"/>
  <c r="F1532" i="2"/>
  <c r="F1530" i="2"/>
  <c r="F1527" i="2"/>
  <c r="F1526" i="2"/>
  <c r="F1525" i="2"/>
  <c r="F1524" i="2"/>
  <c r="F1523" i="2"/>
  <c r="F1522" i="2"/>
  <c r="F1521" i="2"/>
  <c r="F1520" i="2"/>
  <c r="F1519" i="2"/>
  <c r="F1518" i="2"/>
  <c r="F1516" i="2"/>
  <c r="F1515" i="2"/>
  <c r="F1514" i="2"/>
  <c r="F1513" i="2"/>
  <c r="F1502" i="2"/>
  <c r="F1498" i="2"/>
  <c r="F1495" i="2"/>
  <c r="F1492" i="2"/>
  <c r="F1490" i="2"/>
  <c r="F1489" i="2"/>
  <c r="F1488" i="2"/>
  <c r="F1487" i="2"/>
  <c r="F1486" i="2"/>
  <c r="F1485" i="2"/>
  <c r="F1484" i="2"/>
  <c r="F1483" i="2"/>
  <c r="F1482" i="2"/>
  <c r="F1481" i="2"/>
  <c r="F1480" i="2"/>
  <c r="F1479" i="2"/>
  <c r="F1477" i="2"/>
  <c r="F1476" i="2"/>
  <c r="F1475" i="2"/>
  <c r="F1474" i="2"/>
  <c r="F1463" i="2"/>
  <c r="F1461" i="2"/>
  <c r="F1458" i="2"/>
  <c r="F1456" i="2"/>
  <c r="F1450" i="2"/>
  <c r="F1448" i="2"/>
  <c r="F1447" i="2"/>
  <c r="F1446" i="2"/>
  <c r="F1445" i="2"/>
  <c r="F1444" i="2"/>
  <c r="F1443" i="2"/>
  <c r="F1442" i="2"/>
  <c r="F1441" i="2"/>
  <c r="F1440" i="2"/>
  <c r="F1439" i="2"/>
  <c r="F1438" i="2"/>
  <c r="F1436" i="2"/>
  <c r="F1435" i="2"/>
  <c r="F1434" i="2"/>
  <c r="F1433" i="2"/>
  <c r="F1422" i="2"/>
  <c r="F1421" i="2"/>
  <c r="F1419" i="2"/>
  <c r="F1416" i="2"/>
  <c r="F1414" i="2"/>
  <c r="F1411" i="2"/>
  <c r="F1407" i="2"/>
  <c r="F1405" i="2"/>
  <c r="F1403" i="2"/>
  <c r="F1402" i="2"/>
  <c r="F1401" i="2"/>
  <c r="F1400" i="2"/>
  <c r="F1398" i="2"/>
  <c r="F1397" i="2"/>
  <c r="F1396" i="2"/>
  <c r="F1395" i="2"/>
  <c r="F1394" i="2"/>
  <c r="F1393" i="2"/>
  <c r="F1392" i="2"/>
  <c r="F1391" i="2"/>
  <c r="F1390" i="2"/>
  <c r="F1389" i="2"/>
  <c r="F1388" i="2"/>
  <c r="F1387" i="2"/>
  <c r="F1386" i="2"/>
  <c r="F1385" i="2"/>
  <c r="F1384" i="2"/>
  <c r="F1382" i="2"/>
  <c r="F1381" i="2"/>
  <c r="F1380" i="2"/>
  <c r="F1379" i="2"/>
  <c r="F1365" i="2"/>
  <c r="F1362" i="2"/>
  <c r="F1360" i="2"/>
  <c r="F1359" i="2"/>
  <c r="F1358" i="2"/>
  <c r="F1357" i="2"/>
  <c r="F1356" i="2"/>
  <c r="F1355" i="2"/>
  <c r="F1354" i="2"/>
  <c r="F1353" i="2"/>
  <c r="F1352" i="2"/>
  <c r="F1350" i="2"/>
  <c r="F1349" i="2"/>
  <c r="F1348" i="2"/>
  <c r="F1337" i="2"/>
  <c r="F1327" i="2"/>
  <c r="F1326" i="2"/>
  <c r="F1325" i="2"/>
  <c r="F1324" i="2"/>
  <c r="F1323" i="2"/>
  <c r="F1321" i="2"/>
  <c r="F1320" i="2"/>
  <c r="F1319" i="2"/>
  <c r="F1317" i="2"/>
  <c r="F1316" i="2"/>
  <c r="F1315" i="2"/>
  <c r="F1314" i="2"/>
  <c r="F1303" i="2"/>
  <c r="F1290" i="2"/>
  <c r="F1282" i="2"/>
  <c r="F1281" i="2"/>
  <c r="F1280" i="2"/>
  <c r="F1279" i="2"/>
  <c r="F1268" i="2"/>
  <c r="F1266" i="2"/>
  <c r="F1263" i="2"/>
  <c r="F1260" i="2"/>
  <c r="F1259" i="2"/>
  <c r="F1258" i="2"/>
  <c r="F1256" i="2"/>
  <c r="F1255" i="2"/>
  <c r="F1254" i="2"/>
  <c r="F1253" i="2"/>
  <c r="F1252" i="2"/>
  <c r="F1251" i="2"/>
  <c r="F1250" i="2"/>
  <c r="F1249" i="2"/>
  <c r="F1248" i="2"/>
  <c r="F1247" i="2"/>
  <c r="F1246" i="2"/>
  <c r="F1244" i="2"/>
  <c r="F1243" i="2"/>
  <c r="F1242" i="2"/>
  <c r="F1241" i="2"/>
  <c r="F1230" i="2"/>
  <c r="F1225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8" i="2"/>
  <c r="F1207" i="2"/>
  <c r="F1206" i="2"/>
  <c r="F1205" i="2"/>
  <c r="F1194" i="2"/>
  <c r="F1187" i="2"/>
  <c r="F1175" i="2"/>
  <c r="F1173" i="2"/>
  <c r="F1172" i="2"/>
  <c r="F1161" i="2"/>
  <c r="F1158" i="2"/>
  <c r="F1154" i="2"/>
  <c r="F1153" i="2"/>
  <c r="F1152" i="2"/>
  <c r="F1151" i="2"/>
  <c r="F1150" i="2"/>
  <c r="F1148" i="2"/>
  <c r="F1147" i="2"/>
  <c r="F1146" i="2"/>
  <c r="F1144" i="2"/>
  <c r="F1143" i="2"/>
  <c r="F1142" i="2"/>
  <c r="F1141" i="2"/>
  <c r="F1127" i="2"/>
  <c r="F1125" i="2"/>
  <c r="F1124" i="2"/>
  <c r="F1121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5" i="2"/>
  <c r="F1104" i="2"/>
  <c r="F1103" i="2"/>
  <c r="F1102" i="2"/>
  <c r="F1091" i="2"/>
  <c r="F1088" i="2"/>
  <c r="F1085" i="2"/>
  <c r="F1084" i="2"/>
  <c r="F1082" i="2"/>
  <c r="F1081" i="2"/>
  <c r="F1080" i="2"/>
  <c r="F1079" i="2"/>
  <c r="F1068" i="2"/>
  <c r="F1066" i="2"/>
  <c r="F1059" i="2"/>
  <c r="F1055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0" i="2"/>
  <c r="F1039" i="2"/>
  <c r="F1038" i="2"/>
  <c r="F1037" i="2"/>
  <c r="F1026" i="2"/>
  <c r="F1023" i="2"/>
  <c r="F1019" i="2"/>
  <c r="F1016" i="2"/>
  <c r="F1015" i="2"/>
  <c r="F1014" i="2"/>
  <c r="F1013" i="2"/>
  <c r="F1012" i="2"/>
  <c r="F1011" i="2"/>
  <c r="F1009" i="2"/>
  <c r="F1008" i="2"/>
  <c r="F1007" i="2"/>
  <c r="F1003" i="2"/>
  <c r="F1002" i="2"/>
  <c r="F1001" i="2"/>
  <c r="F999" i="2"/>
  <c r="F997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0" i="2"/>
  <c r="F979" i="2"/>
  <c r="F978" i="2"/>
  <c r="F977" i="2"/>
  <c r="F966" i="2"/>
  <c r="F964" i="2"/>
  <c r="F961" i="2"/>
  <c r="F958" i="2"/>
  <c r="F956" i="2"/>
  <c r="F954" i="2"/>
  <c r="F953" i="2"/>
  <c r="F952" i="2"/>
  <c r="F951" i="2"/>
  <c r="F950" i="2"/>
  <c r="F944" i="2"/>
  <c r="F942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5" i="2"/>
  <c r="F924" i="2"/>
  <c r="F923" i="2"/>
  <c r="F922" i="2"/>
  <c r="F911" i="2"/>
  <c r="F909" i="2"/>
  <c r="F906" i="2"/>
  <c r="F903" i="2"/>
  <c r="F902" i="2"/>
  <c r="F900" i="2"/>
  <c r="F899" i="2"/>
  <c r="F898" i="2"/>
  <c r="F897" i="2"/>
  <c r="F896" i="2"/>
  <c r="F895" i="2"/>
  <c r="F894" i="2"/>
  <c r="F893" i="2"/>
  <c r="F891" i="2"/>
  <c r="F890" i="2"/>
  <c r="F889" i="2"/>
  <c r="F888" i="2"/>
  <c r="F877" i="2"/>
  <c r="F875" i="2"/>
  <c r="F872" i="2"/>
  <c r="F869" i="2"/>
  <c r="F866" i="2"/>
  <c r="F865" i="2"/>
  <c r="F864" i="2"/>
  <c r="F863" i="2"/>
  <c r="F862" i="2"/>
  <c r="F860" i="2"/>
  <c r="F859" i="2"/>
  <c r="F858" i="2"/>
  <c r="F857" i="2"/>
  <c r="F856" i="2"/>
  <c r="F854" i="2"/>
  <c r="F853" i="2"/>
  <c r="F852" i="2"/>
  <c r="F851" i="2"/>
  <c r="F840" i="2"/>
  <c r="F837" i="2"/>
  <c r="F834" i="2"/>
  <c r="F831" i="2"/>
  <c r="F830" i="2"/>
  <c r="F829" i="2"/>
  <c r="F828" i="2"/>
  <c r="F825" i="2"/>
  <c r="F822" i="2"/>
  <c r="F821" i="2"/>
  <c r="F820" i="2"/>
  <c r="F819" i="2"/>
  <c r="F818" i="2"/>
  <c r="F816" i="2"/>
  <c r="F815" i="2"/>
  <c r="F814" i="2"/>
  <c r="F813" i="2"/>
  <c r="F812" i="2"/>
  <c r="F811" i="2"/>
  <c r="F809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4" i="2"/>
  <c r="F793" i="2"/>
  <c r="F792" i="2"/>
  <c r="F791" i="2"/>
  <c r="F780" i="2"/>
  <c r="F777" i="2"/>
  <c r="F775" i="2"/>
  <c r="F771" i="2"/>
  <c r="F770" i="2"/>
  <c r="F769" i="2"/>
  <c r="F768" i="2"/>
  <c r="F767" i="2"/>
  <c r="F766" i="2"/>
  <c r="F765" i="2"/>
  <c r="F764" i="2"/>
  <c r="F763" i="2"/>
  <c r="F762" i="2"/>
  <c r="F761" i="2"/>
  <c r="F758" i="2"/>
  <c r="F757" i="2"/>
  <c r="F756" i="2"/>
  <c r="F755" i="2"/>
  <c r="F744" i="2"/>
  <c r="F741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1" i="2"/>
  <c r="F720" i="2"/>
  <c r="F719" i="2"/>
  <c r="F718" i="2"/>
  <c r="F707" i="2"/>
  <c r="F705" i="2"/>
  <c r="F702" i="2"/>
  <c r="F700" i="2"/>
  <c r="F699" i="2"/>
  <c r="F695" i="2"/>
  <c r="F694" i="2"/>
  <c r="F693" i="2"/>
  <c r="F692" i="2"/>
  <c r="F691" i="2"/>
  <c r="F690" i="2"/>
  <c r="F689" i="2"/>
  <c r="F688" i="2"/>
  <c r="F687" i="2"/>
  <c r="F686" i="2"/>
  <c r="F684" i="2"/>
  <c r="F683" i="2"/>
  <c r="F682" i="2"/>
  <c r="F681" i="2"/>
  <c r="F670" i="2"/>
  <c r="F668" i="2"/>
  <c r="F665" i="2"/>
  <c r="F663" i="2"/>
  <c r="F661" i="2"/>
  <c r="F660" i="2"/>
  <c r="F658" i="2"/>
  <c r="F655" i="2"/>
  <c r="F653" i="2"/>
  <c r="F652" i="2"/>
  <c r="F651" i="2"/>
  <c r="F650" i="2"/>
  <c r="F649" i="2"/>
  <c r="F648" i="2"/>
  <c r="F647" i="2"/>
  <c r="F646" i="2"/>
  <c r="F645" i="2"/>
  <c r="F643" i="2"/>
  <c r="F642" i="2"/>
  <c r="F641" i="2"/>
  <c r="F640" i="2"/>
  <c r="F629" i="2"/>
  <c r="F626" i="2"/>
  <c r="F624" i="2"/>
  <c r="F623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6" i="2"/>
  <c r="F605" i="2"/>
  <c r="F604" i="2"/>
  <c r="F603" i="2"/>
  <c r="F592" i="2"/>
  <c r="F590" i="2"/>
  <c r="F589" i="2"/>
  <c r="F586" i="2"/>
  <c r="F583" i="2"/>
  <c r="F582" i="2"/>
  <c r="F581" i="2"/>
  <c r="F580" i="2"/>
  <c r="F579" i="2"/>
  <c r="F578" i="2"/>
  <c r="F577" i="2"/>
  <c r="F576" i="2"/>
  <c r="F574" i="2"/>
  <c r="F573" i="2"/>
  <c r="F572" i="2"/>
  <c r="F561" i="2"/>
  <c r="F558" i="2"/>
  <c r="F555" i="2"/>
  <c r="F554" i="2"/>
  <c r="F553" i="2"/>
  <c r="F552" i="2"/>
  <c r="F551" i="2"/>
  <c r="F550" i="2"/>
  <c r="F549" i="2"/>
  <c r="F548" i="2"/>
  <c r="F547" i="2"/>
  <c r="F546" i="2"/>
  <c r="F544" i="2"/>
  <c r="F543" i="2"/>
  <c r="F542" i="2"/>
  <c r="F541" i="2"/>
  <c r="F530" i="2"/>
  <c r="F528" i="2"/>
  <c r="F525" i="2"/>
  <c r="F522" i="2"/>
  <c r="F521" i="2"/>
  <c r="F520" i="2"/>
  <c r="F519" i="2"/>
  <c r="F518" i="2"/>
  <c r="F517" i="2"/>
  <c r="F515" i="2"/>
  <c r="F514" i="2"/>
  <c r="F513" i="2"/>
  <c r="F512" i="2"/>
  <c r="F496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79" i="2"/>
  <c r="F478" i="2"/>
  <c r="F477" i="2"/>
  <c r="F476" i="2"/>
  <c r="F465" i="2"/>
  <c r="F462" i="2"/>
  <c r="F458" i="2"/>
  <c r="F455" i="2"/>
  <c r="F453" i="2"/>
  <c r="F452" i="2"/>
  <c r="F451" i="2"/>
  <c r="F450" i="2"/>
  <c r="F449" i="2"/>
  <c r="F448" i="2"/>
  <c r="F447" i="2"/>
  <c r="F446" i="2"/>
  <c r="F445" i="2"/>
  <c r="F444" i="2"/>
  <c r="F443" i="2"/>
  <c r="F441" i="2"/>
  <c r="F440" i="2"/>
  <c r="F439" i="2"/>
  <c r="F438" i="2"/>
  <c r="F427" i="2"/>
  <c r="F424" i="2"/>
  <c r="F422" i="2"/>
  <c r="F421" i="2"/>
  <c r="F420" i="2"/>
  <c r="F419" i="2"/>
  <c r="F408" i="2"/>
  <c r="F406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0" i="2"/>
  <c r="F389" i="2"/>
  <c r="F378" i="2"/>
  <c r="F376" i="2"/>
  <c r="F373" i="2"/>
  <c r="F370" i="2"/>
  <c r="F368" i="2"/>
  <c r="F367" i="2"/>
  <c r="F363" i="2"/>
  <c r="F362" i="2"/>
  <c r="F360" i="2"/>
  <c r="F357" i="2"/>
  <c r="F355" i="2"/>
  <c r="F353" i="2"/>
  <c r="F351" i="2"/>
  <c r="F349" i="2"/>
  <c r="F348" i="2"/>
  <c r="F346" i="2"/>
  <c r="F345" i="2"/>
  <c r="F344" i="2"/>
  <c r="F343" i="2"/>
  <c r="F340" i="2"/>
  <c r="F339" i="2"/>
  <c r="F338" i="2"/>
  <c r="F337" i="2"/>
  <c r="F336" i="2"/>
  <c r="F335" i="2"/>
  <c r="F334" i="2"/>
  <c r="F333" i="2"/>
  <c r="F331" i="2"/>
  <c r="F330" i="2"/>
  <c r="F329" i="2"/>
  <c r="F328" i="2"/>
  <c r="F317" i="2"/>
  <c r="F314" i="2"/>
  <c r="F312" i="2"/>
  <c r="F309" i="2"/>
  <c r="F308" i="2"/>
  <c r="F307" i="2"/>
  <c r="F305" i="2"/>
  <c r="F304" i="2"/>
  <c r="F303" i="2"/>
  <c r="F302" i="2"/>
  <c r="F301" i="2"/>
  <c r="F300" i="2"/>
  <c r="F299" i="2"/>
  <c r="F298" i="2"/>
  <c r="F296" i="2"/>
  <c r="F295" i="2"/>
  <c r="F294" i="2"/>
  <c r="F293" i="2"/>
  <c r="F282" i="2"/>
  <c r="F279" i="2"/>
  <c r="F276" i="2"/>
  <c r="F275" i="2"/>
  <c r="F274" i="2"/>
  <c r="F273" i="2"/>
  <c r="F272" i="2"/>
  <c r="F271" i="2"/>
  <c r="F270" i="2"/>
  <c r="F269" i="2"/>
  <c r="F268" i="2"/>
  <c r="F267" i="2"/>
  <c r="F266" i="2"/>
  <c r="F264" i="2"/>
  <c r="F263" i="2"/>
  <c r="F262" i="2"/>
  <c r="F261" i="2"/>
  <c r="F250" i="2"/>
  <c r="F249" i="2"/>
  <c r="F247" i="2"/>
  <c r="F246" i="2"/>
  <c r="F245" i="2"/>
  <c r="F234" i="2"/>
  <c r="F231" i="2"/>
  <c r="F229" i="2"/>
  <c r="F228" i="2"/>
  <c r="F227" i="2"/>
  <c r="F226" i="2"/>
  <c r="F225" i="2"/>
  <c r="F224" i="2"/>
  <c r="F223" i="2"/>
  <c r="F222" i="2"/>
  <c r="F220" i="2"/>
  <c r="F219" i="2"/>
  <c r="F218" i="2"/>
  <c r="F217" i="2"/>
  <c r="F204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8" i="2"/>
  <c r="F187" i="2"/>
  <c r="F186" i="2"/>
  <c r="F185" i="2"/>
  <c r="F174" i="2"/>
  <c r="F171" i="2"/>
  <c r="F169" i="2"/>
  <c r="F165" i="2"/>
  <c r="F164" i="2"/>
  <c r="F163" i="2"/>
  <c r="F162" i="2"/>
  <c r="F161" i="2"/>
  <c r="F160" i="2"/>
  <c r="F159" i="2"/>
  <c r="F158" i="2"/>
  <c r="F157" i="2"/>
  <c r="F155" i="2"/>
  <c r="F154" i="2"/>
  <c r="F153" i="2"/>
  <c r="F152" i="2"/>
  <c r="F141" i="2"/>
  <c r="F138" i="2"/>
  <c r="F136" i="2"/>
  <c r="F134" i="2"/>
  <c r="F131" i="2"/>
  <c r="F128" i="2"/>
  <c r="F126" i="2"/>
  <c r="F124" i="2"/>
  <c r="F123" i="2"/>
  <c r="F122" i="2"/>
  <c r="F121" i="2"/>
  <c r="F120" i="2"/>
  <c r="F119" i="2"/>
  <c r="F118" i="2"/>
  <c r="F117" i="2"/>
  <c r="F116" i="2"/>
  <c r="F115" i="2"/>
  <c r="F114" i="2"/>
  <c r="F112" i="2"/>
  <c r="F111" i="2"/>
  <c r="F110" i="2"/>
  <c r="F109" i="2"/>
  <c r="F98" i="2"/>
  <c r="F95" i="2"/>
  <c r="F92" i="2"/>
  <c r="F91" i="2"/>
  <c r="F88" i="2"/>
  <c r="F83" i="2"/>
  <c r="F82" i="2"/>
  <c r="F79" i="2"/>
  <c r="F78" i="2"/>
  <c r="F76" i="2"/>
  <c r="F75" i="2"/>
  <c r="F74" i="2"/>
  <c r="F73" i="2"/>
  <c r="F72" i="2"/>
  <c r="F71" i="2"/>
  <c r="F70" i="2"/>
  <c r="F69" i="2"/>
  <c r="F68" i="2"/>
  <c r="F67" i="2"/>
  <c r="F65" i="2"/>
  <c r="F64" i="2"/>
  <c r="F63" i="2"/>
  <c r="F62" i="2"/>
  <c r="F51" i="2"/>
  <c r="F48" i="2"/>
  <c r="F46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2" i="2"/>
  <c r="F21" i="2"/>
  <c r="F19" i="2"/>
  <c r="D3271" i="2" l="1"/>
  <c r="D3172" i="2"/>
  <c r="D2795" i="2"/>
  <c r="D1962" i="2"/>
  <c r="D1900" i="2"/>
  <c r="D3728" i="2"/>
  <c r="E1292" i="2"/>
  <c r="D1292" i="2"/>
  <c r="C1292" i="2"/>
  <c r="E1283" i="2"/>
  <c r="D1283" i="2"/>
  <c r="C1283" i="2"/>
  <c r="C107" i="14"/>
  <c r="C106" i="14" s="1"/>
  <c r="C104" i="14"/>
  <c r="C103" i="14" s="1"/>
  <c r="C101" i="14"/>
  <c r="C99" i="14"/>
  <c r="E1278" i="2"/>
  <c r="E1295" i="2"/>
  <c r="E1299" i="2"/>
  <c r="E1302" i="2"/>
  <c r="E1301" i="2" s="1"/>
  <c r="C98" i="14" l="1"/>
  <c r="C109" i="14" s="1"/>
  <c r="F3728" i="2"/>
  <c r="F1900" i="2"/>
  <c r="F1962" i="2"/>
  <c r="F2795" i="2"/>
  <c r="F3172" i="2"/>
  <c r="F3271" i="2"/>
  <c r="F1283" i="2"/>
  <c r="E1277" i="2"/>
  <c r="E1294" i="2"/>
  <c r="E1304" i="2" l="1"/>
  <c r="D2242" i="2"/>
  <c r="D2209" i="2"/>
  <c r="D1810" i="2" l="1"/>
  <c r="D1378" i="2" l="1"/>
  <c r="E1378" i="2"/>
  <c r="E1383" i="2"/>
  <c r="D1399" i="2"/>
  <c r="E1399" i="2"/>
  <c r="D1404" i="2"/>
  <c r="E1404" i="2"/>
  <c r="D1383" i="2" l="1"/>
  <c r="E4489" i="2" l="1"/>
  <c r="D4489" i="2"/>
  <c r="C4489" i="2"/>
  <c r="E4433" i="2"/>
  <c r="D4433" i="2"/>
  <c r="C4433" i="2"/>
  <c r="E4315" i="2"/>
  <c r="E4313" i="2"/>
  <c r="E4310" i="2"/>
  <c r="E4307" i="2"/>
  <c r="E4294" i="2"/>
  <c r="E4289" i="2"/>
  <c r="F4489" i="2" l="1"/>
  <c r="F4433" i="2"/>
  <c r="F4494" i="2"/>
  <c r="E4309" i="2"/>
  <c r="E4288" i="2"/>
  <c r="C570" i="14" l="1"/>
  <c r="C569" i="14" s="1"/>
  <c r="E2982" i="2"/>
  <c r="E2977" i="2"/>
  <c r="E2976" i="2" s="1"/>
  <c r="E2974" i="2"/>
  <c r="E2965" i="2"/>
  <c r="E2960" i="2"/>
  <c r="C546" i="14"/>
  <c r="C545" i="14" s="1"/>
  <c r="E2918" i="2"/>
  <c r="E2913" i="2"/>
  <c r="E2911" i="2"/>
  <c r="E2908" i="2"/>
  <c r="E2897" i="2"/>
  <c r="E2892" i="2"/>
  <c r="C522" i="14"/>
  <c r="C521" i="14" s="1"/>
  <c r="E2848" i="2"/>
  <c r="E2842" i="2"/>
  <c r="E2841" i="2" s="1"/>
  <c r="E2831" i="2"/>
  <c r="E2826" i="2"/>
  <c r="C510" i="14"/>
  <c r="C509" i="14" s="1"/>
  <c r="E2815" i="2"/>
  <c r="E2810" i="2"/>
  <c r="E2809" i="2" s="1"/>
  <c r="E2799" i="2"/>
  <c r="E2794" i="2"/>
  <c r="C462" i="14"/>
  <c r="C461" i="14" s="1"/>
  <c r="E2688" i="2"/>
  <c r="E2683" i="2"/>
  <c r="E2681" i="2"/>
  <c r="E2680" i="2" s="1"/>
  <c r="E2678" i="2"/>
  <c r="E2667" i="2"/>
  <c r="E2662" i="2"/>
  <c r="C450" i="14"/>
  <c r="C449" i="14" s="1"/>
  <c r="E2651" i="2"/>
  <c r="E2646" i="2"/>
  <c r="E2644" i="2"/>
  <c r="E2642" i="2"/>
  <c r="E2639" i="2"/>
  <c r="E2628" i="2"/>
  <c r="E2623" i="2"/>
  <c r="C438" i="14"/>
  <c r="C437" i="14" s="1"/>
  <c r="E2612" i="2"/>
  <c r="E2607" i="2"/>
  <c r="E2605" i="2"/>
  <c r="E2601" i="2"/>
  <c r="E2598" i="2"/>
  <c r="E2586" i="2"/>
  <c r="E2581" i="2"/>
  <c r="C354" i="14"/>
  <c r="C353" i="14" s="1"/>
  <c r="E2381" i="2"/>
  <c r="E2376" i="2"/>
  <c r="E2375" i="2" s="1"/>
  <c r="E2364" i="2"/>
  <c r="E2359" i="2"/>
  <c r="C269" i="14"/>
  <c r="C267" i="14"/>
  <c r="C264" i="14"/>
  <c r="C263" i="14" s="1"/>
  <c r="C261" i="14"/>
  <c r="C260" i="14" s="1"/>
  <c r="C258" i="14"/>
  <c r="C256" i="14"/>
  <c r="C254" i="14"/>
  <c r="E2226" i="2"/>
  <c r="E2221" i="2"/>
  <c r="E2220" i="2" s="1"/>
  <c r="E2218" i="2"/>
  <c r="E2214" i="2"/>
  <c r="E2211" i="2"/>
  <c r="E2209" i="2"/>
  <c r="E2195" i="2"/>
  <c r="E2190" i="2"/>
  <c r="C212" i="14"/>
  <c r="C210" i="14"/>
  <c r="C207" i="14"/>
  <c r="C206" i="14" s="1"/>
  <c r="C204" i="14"/>
  <c r="C203" i="14" s="1"/>
  <c r="C201" i="14"/>
  <c r="C199" i="14"/>
  <c r="E2129" i="2"/>
  <c r="E2124" i="2"/>
  <c r="E2123" i="2" s="1"/>
  <c r="E2121" i="2"/>
  <c r="E2118" i="2"/>
  <c r="E2115" i="2"/>
  <c r="E2100" i="2"/>
  <c r="E2095" i="2"/>
  <c r="C152" i="14"/>
  <c r="C151" i="14" s="1"/>
  <c r="C1412" i="2"/>
  <c r="E2213" i="2" l="1"/>
  <c r="E2117" i="2"/>
  <c r="C253" i="14"/>
  <c r="C266" i="14"/>
  <c r="C198" i="14"/>
  <c r="E2891" i="2"/>
  <c r="E2223" i="2"/>
  <c r="C209" i="14"/>
  <c r="E2661" i="2"/>
  <c r="E2825" i="2"/>
  <c r="E2648" i="2"/>
  <c r="E2812" i="2"/>
  <c r="E2126" i="2"/>
  <c r="E2378" i="2"/>
  <c r="E2622" i="2"/>
  <c r="E2685" i="2"/>
  <c r="E2959" i="2"/>
  <c r="E2189" i="2"/>
  <c r="E2358" i="2"/>
  <c r="E2793" i="2"/>
  <c r="E2094" i="2"/>
  <c r="E2580" i="2"/>
  <c r="E2979" i="2"/>
  <c r="E2641" i="2"/>
  <c r="E2845" i="2"/>
  <c r="E2609" i="2"/>
  <c r="E2907" i="2"/>
  <c r="E2600" i="2"/>
  <c r="E2915" i="2"/>
  <c r="C601" i="14" l="1"/>
  <c r="C600" i="14" s="1"/>
  <c r="C598" i="14"/>
  <c r="C597" i="14"/>
  <c r="C595" i="14"/>
  <c r="C594" i="14" s="1"/>
  <c r="E3098" i="2"/>
  <c r="D3098" i="2"/>
  <c r="E3127" i="2"/>
  <c r="E3123" i="2"/>
  <c r="E3121" i="2"/>
  <c r="E3117" i="2"/>
  <c r="E3116" i="2" s="1"/>
  <c r="E3103" i="2"/>
  <c r="C604" i="14" l="1"/>
  <c r="E3097" i="2"/>
  <c r="E3119" i="2"/>
  <c r="E3129" i="2" l="1"/>
  <c r="C354" i="2"/>
  <c r="F354" i="2" l="1"/>
  <c r="C4822" i="2"/>
  <c r="C4923" i="2"/>
  <c r="C4922" i="2" s="1"/>
  <c r="C4920" i="2"/>
  <c r="C4918" i="2"/>
  <c r="C4915" i="2"/>
  <c r="C4914" i="2" s="1"/>
  <c r="C4904" i="2"/>
  <c r="C4903" i="2" s="1"/>
  <c r="C4898" i="2"/>
  <c r="C4886" i="2"/>
  <c r="C4879" i="2"/>
  <c r="C4878" i="2" s="1"/>
  <c r="C4876" i="2"/>
  <c r="C4871" i="2"/>
  <c r="C4859" i="2"/>
  <c r="C4856" i="2"/>
  <c r="C4846" i="2"/>
  <c r="C4840" i="2"/>
  <c r="C4837" i="2"/>
  <c r="C4835" i="2"/>
  <c r="C4831" i="2"/>
  <c r="C4830" i="2" s="1"/>
  <c r="C4815" i="2"/>
  <c r="C4810" i="2"/>
  <c r="C4807" i="2"/>
  <c r="C4802" i="2"/>
  <c r="C4798" i="2"/>
  <c r="C4795" i="2"/>
  <c r="C4792" i="2"/>
  <c r="C4772" i="2"/>
  <c r="C4770" i="2"/>
  <c r="C4750" i="2"/>
  <c r="C4745" i="2"/>
  <c r="C4734" i="2"/>
  <c r="C4729" i="2"/>
  <c r="C4727" i="2"/>
  <c r="C4723" i="2"/>
  <c r="C4721" i="2"/>
  <c r="C4709" i="2"/>
  <c r="C4704" i="2"/>
  <c r="C4693" i="2"/>
  <c r="C4688" i="2"/>
  <c r="C4686" i="2"/>
  <c r="C4683" i="2"/>
  <c r="C4682" i="2" s="1"/>
  <c r="C4678" i="2"/>
  <c r="C4665" i="2"/>
  <c r="C4660" i="2"/>
  <c r="C4644" i="2"/>
  <c r="C4641" i="2"/>
  <c r="C4638" i="2"/>
  <c r="C4636" i="2"/>
  <c r="C4622" i="2"/>
  <c r="C4617" i="2"/>
  <c r="C4606" i="2"/>
  <c r="C4601" i="2"/>
  <c r="C4598" i="2"/>
  <c r="C4597" i="2" s="1"/>
  <c r="C4592" i="2"/>
  <c r="C4586" i="2"/>
  <c r="C4583" i="2"/>
  <c r="C4569" i="2"/>
  <c r="C4564" i="2"/>
  <c r="C4561" i="2"/>
  <c r="C4559" i="2"/>
  <c r="C4546" i="2"/>
  <c r="C4541" i="2"/>
  <c r="C4530" i="2"/>
  <c r="C4529" i="2" s="1"/>
  <c r="C4527" i="2"/>
  <c r="C4525" i="2"/>
  <c r="C4512" i="2"/>
  <c r="C4507" i="2"/>
  <c r="C4506" i="2" s="1"/>
  <c r="C4496" i="2"/>
  <c r="C4491" i="2"/>
  <c r="C4484" i="2"/>
  <c r="C4483" i="2" s="1"/>
  <c r="C4471" i="2"/>
  <c r="C4466" i="2"/>
  <c r="C4455" i="2"/>
  <c r="C4453" i="2"/>
  <c r="C4450" i="2"/>
  <c r="C4449" i="2" s="1"/>
  <c r="C4447" i="2"/>
  <c r="C4445" i="2"/>
  <c r="C4441" i="2"/>
  <c r="C4439" i="2"/>
  <c r="C4435" i="2"/>
  <c r="C4418" i="2"/>
  <c r="C4413" i="2"/>
  <c r="C4402" i="2"/>
  <c r="C4401" i="2" s="1"/>
  <c r="C4399" i="2"/>
  <c r="C4397" i="2"/>
  <c r="C4395" i="2"/>
  <c r="C4381" i="2"/>
  <c r="C4376" i="2"/>
  <c r="C4365" i="2"/>
  <c r="C4363" i="2"/>
  <c r="C4360" i="2"/>
  <c r="C4354" i="2"/>
  <c r="C4349" i="2"/>
  <c r="C4347" i="2"/>
  <c r="C4336" i="2"/>
  <c r="C4331" i="2"/>
  <c r="C4320" i="2"/>
  <c r="C4315" i="2"/>
  <c r="C4313" i="2"/>
  <c r="C4310" i="2"/>
  <c r="C4307" i="2"/>
  <c r="C4294" i="2"/>
  <c r="C4289" i="2"/>
  <c r="C4278" i="2"/>
  <c r="C4277" i="2" s="1"/>
  <c r="C4275" i="2"/>
  <c r="C4273" i="2"/>
  <c r="C4270" i="2"/>
  <c r="C4267" i="2"/>
  <c r="C4263" i="2"/>
  <c r="C4251" i="2"/>
  <c r="C4246" i="2"/>
  <c r="C4235" i="2"/>
  <c r="C4234" i="2" s="1"/>
  <c r="C4232" i="2"/>
  <c r="C4230" i="2"/>
  <c r="C4227" i="2"/>
  <c r="C4225" i="2"/>
  <c r="C4212" i="2"/>
  <c r="C4207" i="2"/>
  <c r="C4196" i="2"/>
  <c r="C4195" i="2" s="1"/>
  <c r="C4193" i="2"/>
  <c r="C4187" i="2" s="1"/>
  <c r="C4191" i="2"/>
  <c r="C4188" i="2"/>
  <c r="C4185" i="2"/>
  <c r="C4183" i="2"/>
  <c r="C4181" i="2"/>
  <c r="C4168" i="2"/>
  <c r="C4163" i="2"/>
  <c r="C4162" i="2" s="1"/>
  <c r="C4152" i="2"/>
  <c r="C4146" i="2"/>
  <c r="C4145" i="2" s="1"/>
  <c r="C4143" i="2"/>
  <c r="C4140" i="2"/>
  <c r="C4139" i="2" s="1"/>
  <c r="C4133" i="2"/>
  <c r="C4132" i="2" s="1"/>
  <c r="C4129" i="2"/>
  <c r="C4124" i="2"/>
  <c r="C4120" i="2"/>
  <c r="C4118" i="2"/>
  <c r="C4104" i="2"/>
  <c r="C4099" i="2"/>
  <c r="C4088" i="2"/>
  <c r="C4087" i="2" s="1"/>
  <c r="C4085" i="2"/>
  <c r="C4083" i="2"/>
  <c r="C4081" i="2"/>
  <c r="C4068" i="2"/>
  <c r="C4063" i="2"/>
  <c r="C4052" i="2"/>
  <c r="C4046" i="2"/>
  <c r="C4044" i="2"/>
  <c r="C4041" i="2"/>
  <c r="C4039" i="2"/>
  <c r="C4037" i="2"/>
  <c r="C4034" i="2"/>
  <c r="C4020" i="2"/>
  <c r="C4015" i="2"/>
  <c r="C4004" i="2"/>
  <c r="C4003" i="2" s="1"/>
  <c r="C4001" i="2"/>
  <c r="C3995" i="2"/>
  <c r="C3982" i="2"/>
  <c r="C3977" i="2"/>
  <c r="C3966" i="2"/>
  <c r="C3964" i="2"/>
  <c r="C3961" i="2"/>
  <c r="C3959" i="2"/>
  <c r="C3954" i="2"/>
  <c r="C3953" i="2" s="1"/>
  <c r="C3951" i="2"/>
  <c r="C3949" i="2"/>
  <c r="C3936" i="2"/>
  <c r="C3931" i="2"/>
  <c r="C3920" i="2"/>
  <c r="C3919" i="2" s="1"/>
  <c r="C3916" i="2"/>
  <c r="C3903" i="2"/>
  <c r="C3898" i="2"/>
  <c r="C3887" i="2"/>
  <c r="C3886" i="2" s="1"/>
  <c r="C3884" i="2"/>
  <c r="C3882" i="2"/>
  <c r="C3879" i="2"/>
  <c r="C3865" i="2"/>
  <c r="C3860" i="2"/>
  <c r="C3847" i="2"/>
  <c r="C3844" i="2"/>
  <c r="C3841" i="2"/>
  <c r="C3827" i="2"/>
  <c r="C3824" i="2"/>
  <c r="C3817" i="2"/>
  <c r="C3815" i="2"/>
  <c r="C3803" i="2"/>
  <c r="C3798" i="2"/>
  <c r="C3787" i="2"/>
  <c r="C3784" i="2"/>
  <c r="C3781" i="2"/>
  <c r="C3779" i="2"/>
  <c r="C3776" i="2"/>
  <c r="C3772" i="2"/>
  <c r="C3770" i="2"/>
  <c r="C3768" i="2"/>
  <c r="C3757" i="2"/>
  <c r="C3752" i="2"/>
  <c r="C3739" i="2"/>
  <c r="C3730" i="2"/>
  <c r="C3727" i="2"/>
  <c r="C3716" i="2"/>
  <c r="C3715" i="2" s="1"/>
  <c r="C3712" i="2"/>
  <c r="C3711" i="2" s="1"/>
  <c r="C3701" i="2"/>
  <c r="C3696" i="2"/>
  <c r="C3685" i="2"/>
  <c r="C3682" i="2"/>
  <c r="C3679" i="2"/>
  <c r="C3677" i="2"/>
  <c r="C3671" i="2"/>
  <c r="C3668" i="2"/>
  <c r="C3667" i="2" s="1"/>
  <c r="C3665" i="2"/>
  <c r="C3663" i="2"/>
  <c r="C3661" i="2"/>
  <c r="C3646" i="2"/>
  <c r="C3641" i="2"/>
  <c r="C3630" i="2"/>
  <c r="C3626" i="2"/>
  <c r="C3623" i="2"/>
  <c r="C3617" i="2"/>
  <c r="C3614" i="2"/>
  <c r="C3613" i="2" s="1"/>
  <c r="C3611" i="2"/>
  <c r="C3604" i="2"/>
  <c r="C3592" i="2"/>
  <c r="C3587" i="2"/>
  <c r="C3575" i="2"/>
  <c r="C3572" i="2"/>
  <c r="C3562" i="2"/>
  <c r="C3561" i="2" s="1"/>
  <c r="C3559" i="2"/>
  <c r="C3558" i="2" s="1"/>
  <c r="C3556" i="2"/>
  <c r="C3554" i="2"/>
  <c r="C3551" i="2"/>
  <c r="C3540" i="2"/>
  <c r="C3537" i="2"/>
  <c r="C3532" i="2"/>
  <c r="C3527" i="2"/>
  <c r="C3515" i="2"/>
  <c r="C3510" i="2"/>
  <c r="C3499" i="2"/>
  <c r="C3498" i="2" s="1"/>
  <c r="C3496" i="2"/>
  <c r="C3494" i="2"/>
  <c r="C3488" i="2"/>
  <c r="C3487" i="2" s="1"/>
  <c r="C3478" i="2"/>
  <c r="C3476" i="2"/>
  <c r="C3464" i="2"/>
  <c r="C3459" i="2"/>
  <c r="C3448" i="2"/>
  <c r="C3446" i="2"/>
  <c r="C3433" i="2"/>
  <c r="C3428" i="2"/>
  <c r="C3417" i="2"/>
  <c r="C3415" i="2"/>
  <c r="C3412" i="2"/>
  <c r="C3411" i="2" s="1"/>
  <c r="C3401" i="2"/>
  <c r="C3396" i="2"/>
  <c r="C3385" i="2"/>
  <c r="C3384" i="2" s="1"/>
  <c r="C3382" i="2"/>
  <c r="C3381" i="2" s="1"/>
  <c r="C3373" i="2"/>
  <c r="C3368" i="2"/>
  <c r="C3357" i="2"/>
  <c r="C3355" i="2"/>
  <c r="C3352" i="2"/>
  <c r="C3351" i="2" s="1"/>
  <c r="C3341" i="2"/>
  <c r="C3336" i="2"/>
  <c r="C3325" i="2"/>
  <c r="C3320" i="2"/>
  <c r="C3317" i="2"/>
  <c r="C3306" i="2"/>
  <c r="C3301" i="2"/>
  <c r="C3290" i="2"/>
  <c r="C3285" i="2"/>
  <c r="C3284" i="2" s="1"/>
  <c r="C3275" i="2"/>
  <c r="C3270" i="2"/>
  <c r="C3256" i="2"/>
  <c r="C3255" i="2" s="1"/>
  <c r="C3247" i="2"/>
  <c r="C3242" i="2"/>
  <c r="C3231" i="2"/>
  <c r="C3226" i="2"/>
  <c r="C3225" i="2" s="1"/>
  <c r="C3223" i="2"/>
  <c r="C3210" i="2"/>
  <c r="C3205" i="2"/>
  <c r="C3194" i="2"/>
  <c r="C3189" i="2"/>
  <c r="C3188" i="2" s="1"/>
  <c r="C3176" i="2"/>
  <c r="C3171" i="2"/>
  <c r="C3160" i="2"/>
  <c r="C3154" i="2"/>
  <c r="C3143" i="2"/>
  <c r="C3138" i="2"/>
  <c r="C3127" i="2"/>
  <c r="C3125" i="2" s="1"/>
  <c r="C3123" i="2"/>
  <c r="C3121" i="2"/>
  <c r="C3117" i="2"/>
  <c r="C3116" i="2" s="1"/>
  <c r="C3103" i="2"/>
  <c r="C3098" i="2"/>
  <c r="C3087" i="2"/>
  <c r="C3086" i="2" s="1"/>
  <c r="C3084" i="2"/>
  <c r="C3082" i="2"/>
  <c r="C3079" i="2"/>
  <c r="C3065" i="2"/>
  <c r="C3060" i="2"/>
  <c r="C3049" i="2"/>
  <c r="C3048" i="2" s="1"/>
  <c r="C3046" i="2"/>
  <c r="C3045" i="2" s="1"/>
  <c r="C3032" i="2"/>
  <c r="C3027" i="2"/>
  <c r="C3016" i="2"/>
  <c r="C3010" i="2"/>
  <c r="C2998" i="2"/>
  <c r="C2993" i="2"/>
  <c r="C2982" i="2"/>
  <c r="C2977" i="2"/>
  <c r="C2976" i="2" s="1"/>
  <c r="C2974" i="2"/>
  <c r="C2965" i="2"/>
  <c r="C2960" i="2"/>
  <c r="C2949" i="2"/>
  <c r="C2944" i="2"/>
  <c r="C2943" i="2" s="1"/>
  <c r="C2934" i="2"/>
  <c r="C2929" i="2"/>
  <c r="C2918" i="2"/>
  <c r="C2913" i="2"/>
  <c r="C2911" i="2"/>
  <c r="C2908" i="2"/>
  <c r="C2897" i="2"/>
  <c r="C2892" i="2"/>
  <c r="C2881" i="2"/>
  <c r="C2876" i="2"/>
  <c r="C2875" i="2" s="1"/>
  <c r="C2864" i="2"/>
  <c r="C2859" i="2"/>
  <c r="C2848" i="2"/>
  <c r="C2842" i="2"/>
  <c r="C2841" i="2" s="1"/>
  <c r="C2831" i="2"/>
  <c r="C2826" i="2"/>
  <c r="C2815" i="2"/>
  <c r="C2810" i="2"/>
  <c r="C2809" i="2" s="1"/>
  <c r="C2799" i="2"/>
  <c r="C2794" i="2"/>
  <c r="C2783" i="2"/>
  <c r="C2778" i="2"/>
  <c r="C2777" i="2" s="1"/>
  <c r="C2766" i="2"/>
  <c r="C2761" i="2"/>
  <c r="C2750" i="2"/>
  <c r="C2745" i="2"/>
  <c r="C2744" i="2" s="1"/>
  <c r="C2734" i="2"/>
  <c r="C2729" i="2"/>
  <c r="C2717" i="2"/>
  <c r="C2714" i="2"/>
  <c r="C2713" i="2" s="1"/>
  <c r="C2704" i="2"/>
  <c r="C2699" i="2"/>
  <c r="C2688" i="2"/>
  <c r="C2683" i="2"/>
  <c r="C2681" i="2"/>
  <c r="C2678" i="2"/>
  <c r="C2667" i="2"/>
  <c r="C2662" i="2"/>
  <c r="C2651" i="2"/>
  <c r="C2646" i="2"/>
  <c r="C2644" i="2"/>
  <c r="C2642" i="2"/>
  <c r="C2639" i="2"/>
  <c r="C2628" i="2"/>
  <c r="C2623" i="2"/>
  <c r="C2612" i="2"/>
  <c r="C2607" i="2"/>
  <c r="C2605" i="2"/>
  <c r="C2601" i="2"/>
  <c r="C2598" i="2"/>
  <c r="C2586" i="2"/>
  <c r="C2581" i="2"/>
  <c r="C2570" i="2"/>
  <c r="C2565" i="2"/>
  <c r="C2564" i="2" s="1"/>
  <c r="C2554" i="2"/>
  <c r="C2549" i="2"/>
  <c r="C2538" i="2"/>
  <c r="C2525" i="2"/>
  <c r="C2520" i="2"/>
  <c r="C2509" i="2"/>
  <c r="C2504" i="2"/>
  <c r="C2503" i="2" s="1"/>
  <c r="C2494" i="2"/>
  <c r="C2489" i="2"/>
  <c r="C2478" i="2"/>
  <c r="C2472" i="2"/>
  <c r="C2471" i="2" s="1"/>
  <c r="C2460" i="2"/>
  <c r="C2455" i="2"/>
  <c r="C2444" i="2"/>
  <c r="C2436" i="2"/>
  <c r="C2426" i="2"/>
  <c r="C2421" i="2"/>
  <c r="C2409" i="2"/>
  <c r="C2408" i="2" s="1"/>
  <c r="C2406" i="2"/>
  <c r="C2405" i="2" s="1"/>
  <c r="C2397" i="2"/>
  <c r="C2392" i="2"/>
  <c r="C2381" i="2"/>
  <c r="C2376" i="2"/>
  <c r="C2375" i="2" s="1"/>
  <c r="C2364" i="2"/>
  <c r="C2359" i="2"/>
  <c r="C2347" i="2"/>
  <c r="C2346" i="2" s="1"/>
  <c r="C2344" i="2"/>
  <c r="C2343" i="2" s="1"/>
  <c r="C2341" i="2"/>
  <c r="C2337" i="2"/>
  <c r="C2333" i="2"/>
  <c r="C2322" i="2"/>
  <c r="C2317" i="2"/>
  <c r="C2306" i="2"/>
  <c r="C2301" i="2"/>
  <c r="C2300" i="2" s="1"/>
  <c r="C2298" i="2"/>
  <c r="C2295" i="2"/>
  <c r="C2292" i="2"/>
  <c r="C2280" i="2"/>
  <c r="C2275" i="2"/>
  <c r="C2265" i="2"/>
  <c r="C2262" i="2"/>
  <c r="C2259" i="2"/>
  <c r="C2256" i="2"/>
  <c r="C2242" i="2"/>
  <c r="C2237" i="2"/>
  <c r="C2226" i="2"/>
  <c r="C2221" i="2"/>
  <c r="C2220" i="2" s="1"/>
  <c r="C2218" i="2"/>
  <c r="C2214" i="2"/>
  <c r="C2211" i="2"/>
  <c r="C2209" i="2"/>
  <c r="C2195" i="2"/>
  <c r="C2190" i="2"/>
  <c r="C2179" i="2"/>
  <c r="C2176" i="2"/>
  <c r="C2173" i="2"/>
  <c r="C2172" i="2" s="1"/>
  <c r="C2170" i="2"/>
  <c r="C2165" i="2"/>
  <c r="C2162" i="2"/>
  <c r="C2160" i="2"/>
  <c r="C2145" i="2"/>
  <c r="C2140" i="2"/>
  <c r="C2129" i="2"/>
  <c r="C2124" i="2"/>
  <c r="C2123" i="2" s="1"/>
  <c r="C2121" i="2"/>
  <c r="C2118" i="2"/>
  <c r="C2115" i="2"/>
  <c r="C2100" i="2"/>
  <c r="C2095" i="2"/>
  <c r="C2084" i="2"/>
  <c r="C2083" i="2" s="1"/>
  <c r="C2081" i="2"/>
  <c r="C2067" i="2"/>
  <c r="C2062" i="2"/>
  <c r="C2047" i="2"/>
  <c r="C2037" i="2"/>
  <c r="C2032" i="2"/>
  <c r="C2021" i="2"/>
  <c r="C2016" i="2"/>
  <c r="C2013" i="2"/>
  <c r="C2010" i="2"/>
  <c r="C1999" i="2"/>
  <c r="C1994" i="2"/>
  <c r="C1983" i="2"/>
  <c r="C1977" i="2"/>
  <c r="C1976" i="2" s="1"/>
  <c r="C1966" i="2"/>
  <c r="C1961" i="2"/>
  <c r="C1950" i="2"/>
  <c r="C1945" i="2"/>
  <c r="C1943" i="2"/>
  <c r="C1940" i="2"/>
  <c r="C1929" i="2"/>
  <c r="C1924" i="2"/>
  <c r="C1912" i="2"/>
  <c r="C1904" i="2"/>
  <c r="C1899" i="2"/>
  <c r="C1888" i="2"/>
  <c r="C1886" i="2"/>
  <c r="C1875" i="2"/>
  <c r="C1870" i="2"/>
  <c r="C1859" i="2"/>
  <c r="C1858" i="2" s="1"/>
  <c r="C1845" i="2"/>
  <c r="C1840" i="2"/>
  <c r="C1829" i="2"/>
  <c r="C1828" i="2" s="1"/>
  <c r="C1826" i="2"/>
  <c r="C1822" i="2"/>
  <c r="C1819" i="2"/>
  <c r="C1810" i="2"/>
  <c r="C1805" i="2"/>
  <c r="C1794" i="2"/>
  <c r="C1793" i="2" s="1"/>
  <c r="C1791" i="2"/>
  <c r="C1790" i="2" s="1"/>
  <c r="C1779" i="2"/>
  <c r="C1774" i="2"/>
  <c r="C1763" i="2"/>
  <c r="C1762" i="2" s="1"/>
  <c r="C1760" i="2"/>
  <c r="C1758" i="2"/>
  <c r="C1747" i="2"/>
  <c r="C1742" i="2"/>
  <c r="C1731" i="2"/>
  <c r="C1730" i="2" s="1"/>
  <c r="C1728" i="2"/>
  <c r="C1713" i="2"/>
  <c r="C1708" i="2"/>
  <c r="C1697" i="2"/>
  <c r="C1696" i="2" s="1"/>
  <c r="C1694" i="2"/>
  <c r="C1692" i="2"/>
  <c r="C1689" i="2"/>
  <c r="C1677" i="2"/>
  <c r="C1672" i="2"/>
  <c r="C1660" i="2"/>
  <c r="C1659" i="2" s="1"/>
  <c r="C1657" i="2"/>
  <c r="C1655" i="2"/>
  <c r="C1643" i="2"/>
  <c r="C1638" i="2"/>
  <c r="C1628" i="2"/>
  <c r="C1627" i="2" s="1"/>
  <c r="C1625" i="2"/>
  <c r="C1624" i="2" s="1"/>
  <c r="C1613" i="2"/>
  <c r="C1608" i="2"/>
  <c r="C1597" i="2"/>
  <c r="C1596" i="2" s="1"/>
  <c r="C1594" i="2"/>
  <c r="C1592" i="2"/>
  <c r="C1581" i="2"/>
  <c r="C1576" i="2"/>
  <c r="C1565" i="2"/>
  <c r="C1564" i="2" s="1"/>
  <c r="C1562" i="2"/>
  <c r="C1560" i="2"/>
  <c r="C1550" i="2"/>
  <c r="C1545" i="2"/>
  <c r="C1534" i="2"/>
  <c r="C1533" i="2" s="1"/>
  <c r="C1531" i="2"/>
  <c r="C1529" i="2"/>
  <c r="C1517" i="2"/>
  <c r="C1512" i="2"/>
  <c r="C1501" i="2"/>
  <c r="C1500" i="2" s="1"/>
  <c r="C1497" i="2"/>
  <c r="C1496" i="2" s="1"/>
  <c r="C1494" i="2"/>
  <c r="C1493" i="2" s="1"/>
  <c r="C1491" i="2"/>
  <c r="C1478" i="2"/>
  <c r="C1473" i="2"/>
  <c r="C1462" i="2"/>
  <c r="C1457" i="2"/>
  <c r="C1454" i="2" s="1"/>
  <c r="C1452" i="2"/>
  <c r="C1451" i="2" s="1"/>
  <c r="C1449" i="2"/>
  <c r="C1437" i="2"/>
  <c r="C1432" i="2"/>
  <c r="C1420" i="2"/>
  <c r="C1415" i="2"/>
  <c r="C1409" i="2"/>
  <c r="C1406" i="2"/>
  <c r="C1404" i="2"/>
  <c r="C1399" i="2"/>
  <c r="C1383" i="2"/>
  <c r="C1378" i="2"/>
  <c r="C1366" i="2"/>
  <c r="C1364" i="2"/>
  <c r="C1363" i="2" s="1"/>
  <c r="C1361" i="2"/>
  <c r="C1351" i="2"/>
  <c r="C1347" i="2"/>
  <c r="C1336" i="2"/>
  <c r="C1335" i="2" s="1"/>
  <c r="C1333" i="2"/>
  <c r="C1330" i="2"/>
  <c r="C1318" i="2"/>
  <c r="C1313" i="2"/>
  <c r="C1302" i="2"/>
  <c r="C1301" i="2" s="1"/>
  <c r="C1299" i="2"/>
  <c r="C1295" i="2"/>
  <c r="C1278" i="2"/>
  <c r="C1277" i="2" s="1"/>
  <c r="C1267" i="2"/>
  <c r="C1264" i="2" s="1"/>
  <c r="C1262" i="2"/>
  <c r="C1261" i="2" s="1"/>
  <c r="C1257" i="2"/>
  <c r="C1245" i="2"/>
  <c r="C1240" i="2"/>
  <c r="C1229" i="2"/>
  <c r="C1228" i="2" s="1"/>
  <c r="C1226" i="2"/>
  <c r="C1223" i="2"/>
  <c r="C1209" i="2"/>
  <c r="C1204" i="2"/>
  <c r="C1193" i="2"/>
  <c r="C1192" i="2" s="1"/>
  <c r="C1189" i="2"/>
  <c r="C1188" i="2" s="1"/>
  <c r="C1176" i="2"/>
  <c r="C1171" i="2"/>
  <c r="C1160" i="2"/>
  <c r="C1159" i="2" s="1"/>
  <c r="C1156" i="2"/>
  <c r="C1155" i="2" s="1"/>
  <c r="C1145" i="2"/>
  <c r="C1140" i="2"/>
  <c r="C1129" i="2"/>
  <c r="C1128" i="2" s="1"/>
  <c r="C1126" i="2"/>
  <c r="C1123" i="2"/>
  <c r="C1106" i="2"/>
  <c r="C1101" i="2"/>
  <c r="C1090" i="2"/>
  <c r="C1089" i="2" s="1"/>
  <c r="C1087" i="2"/>
  <c r="C1086" i="2" s="1"/>
  <c r="C1083" i="2"/>
  <c r="C1078" i="2"/>
  <c r="C1067" i="2"/>
  <c r="C1065" i="2"/>
  <c r="C1062" i="2"/>
  <c r="C1057" i="2"/>
  <c r="C1054" i="2"/>
  <c r="C1041" i="2"/>
  <c r="C1036" i="2"/>
  <c r="C1025" i="2"/>
  <c r="C1024" i="2" s="1"/>
  <c r="C1022" i="2"/>
  <c r="C1020" i="2"/>
  <c r="C1018" i="2"/>
  <c r="C1010" i="2"/>
  <c r="C1006" i="2"/>
  <c r="C998" i="2"/>
  <c r="C981" i="2"/>
  <c r="C976" i="2"/>
  <c r="C965" i="2"/>
  <c r="C959" i="2"/>
  <c r="C957" i="2"/>
  <c r="C955" i="2"/>
  <c r="C949" i="2"/>
  <c r="C946" i="2"/>
  <c r="C945" i="2" s="1"/>
  <c r="C943" i="2"/>
  <c r="C941" i="2"/>
  <c r="C926" i="2"/>
  <c r="C921" i="2"/>
  <c r="C910" i="2"/>
  <c r="C905" i="2"/>
  <c r="C904" i="2" s="1"/>
  <c r="C892" i="2"/>
  <c r="C887" i="2"/>
  <c r="C876" i="2"/>
  <c r="C874" i="2"/>
  <c r="C871" i="2"/>
  <c r="C868" i="2"/>
  <c r="C855" i="2"/>
  <c r="C850" i="2"/>
  <c r="C839" i="2"/>
  <c r="C838" i="2" s="1"/>
  <c r="C836" i="2"/>
  <c r="C833" i="2"/>
  <c r="C827" i="2"/>
  <c r="C826" i="2" s="1"/>
  <c r="C824" i="2"/>
  <c r="C817" i="2"/>
  <c r="C810" i="2"/>
  <c r="C808" i="2"/>
  <c r="C795" i="2"/>
  <c r="C790" i="2"/>
  <c r="C779" i="2"/>
  <c r="C778" i="2" s="1"/>
  <c r="C776" i="2"/>
  <c r="C774" i="2"/>
  <c r="C759" i="2"/>
  <c r="C754" i="2"/>
  <c r="C743" i="2"/>
  <c r="C742" i="2" s="1"/>
  <c r="C740" i="2"/>
  <c r="C738" i="2"/>
  <c r="C722" i="2"/>
  <c r="C717" i="2"/>
  <c r="C706" i="2"/>
  <c r="C701" i="2"/>
  <c r="C698" i="2"/>
  <c r="C697" i="2" s="1"/>
  <c r="C685" i="2"/>
  <c r="C680" i="2"/>
  <c r="C669" i="2"/>
  <c r="C664" i="2"/>
  <c r="C662" i="2"/>
  <c r="C657" i="2"/>
  <c r="C654" i="2"/>
  <c r="C644" i="2"/>
  <c r="C639" i="2"/>
  <c r="C628" i="2"/>
  <c r="C627" i="2" s="1"/>
  <c r="C625" i="2"/>
  <c r="C622" i="2"/>
  <c r="C621" i="2" s="1"/>
  <c r="C607" i="2"/>
  <c r="C602" i="2"/>
  <c r="C591" i="2"/>
  <c r="C588" i="2"/>
  <c r="C585" i="2"/>
  <c r="C575" i="2"/>
  <c r="C571" i="2"/>
  <c r="C560" i="2"/>
  <c r="C559" i="2" s="1"/>
  <c r="C557" i="2"/>
  <c r="C556" i="2" s="1"/>
  <c r="C545" i="2"/>
  <c r="C540" i="2"/>
  <c r="C529" i="2"/>
  <c r="C527" i="2"/>
  <c r="C524" i="2"/>
  <c r="C523" i="2" s="1"/>
  <c r="C516" i="2"/>
  <c r="C511" i="2"/>
  <c r="C500" i="2"/>
  <c r="C499" i="2" s="1"/>
  <c r="C497" i="2"/>
  <c r="C480" i="2"/>
  <c r="C475" i="2"/>
  <c r="C464" i="2"/>
  <c r="C463" i="2" s="1"/>
  <c r="C461" i="2"/>
  <c r="C459" i="2"/>
  <c r="C457" i="2"/>
  <c r="C454" i="2"/>
  <c r="C442" i="2"/>
  <c r="C437" i="2"/>
  <c r="C426" i="2"/>
  <c r="C425" i="2" s="1"/>
  <c r="C423" i="2"/>
  <c r="C418" i="2"/>
  <c r="C407" i="2"/>
  <c r="C405" i="2"/>
  <c r="C391" i="2"/>
  <c r="C388" i="2"/>
  <c r="C377" i="2"/>
  <c r="C372" i="2"/>
  <c r="C369" i="2"/>
  <c r="C365" i="2"/>
  <c r="C361" i="2"/>
  <c r="C359" i="2"/>
  <c r="C356" i="2"/>
  <c r="C352" i="2"/>
  <c r="C350" i="2"/>
  <c r="C332" i="2"/>
  <c r="C327" i="2"/>
  <c r="C316" i="2"/>
  <c r="C315" i="2" s="1"/>
  <c r="C313" i="2"/>
  <c r="C311" i="2"/>
  <c r="C310" i="2" s="1"/>
  <c r="C297" i="2"/>
  <c r="C292" i="2"/>
  <c r="C281" i="2"/>
  <c r="C280" i="2" s="1"/>
  <c r="C278" i="2"/>
  <c r="C277" i="2" s="1"/>
  <c r="C265" i="2"/>
  <c r="C260" i="2"/>
  <c r="C244" i="2"/>
  <c r="C243" i="2" s="1"/>
  <c r="C251" i="2" s="1"/>
  <c r="C233" i="2"/>
  <c r="C232" i="2" s="1"/>
  <c r="C221" i="2"/>
  <c r="C216" i="2"/>
  <c r="C205" i="2"/>
  <c r="C203" i="2"/>
  <c r="C189" i="2"/>
  <c r="C184" i="2"/>
  <c r="C173" i="2"/>
  <c r="C172" i="2" s="1"/>
  <c r="C170" i="2"/>
  <c r="C168" i="2"/>
  <c r="C156" i="2"/>
  <c r="C151" i="2"/>
  <c r="C140" i="2"/>
  <c r="C139" i="2" s="1"/>
  <c r="C137" i="2"/>
  <c r="C135" i="2"/>
  <c r="C133" i="2"/>
  <c r="C130" i="2"/>
  <c r="C129" i="2" s="1"/>
  <c r="C127" i="2"/>
  <c r="C125" i="2"/>
  <c r="C113" i="2"/>
  <c r="C108" i="2"/>
  <c r="C97" i="2"/>
  <c r="C96" i="2" s="1"/>
  <c r="C94" i="2"/>
  <c r="C90" i="2"/>
  <c r="C87" i="2"/>
  <c r="C86" i="2" s="1"/>
  <c r="C84" i="2"/>
  <c r="C81" i="2"/>
  <c r="C66" i="2"/>
  <c r="C61" i="2"/>
  <c r="C50" i="2"/>
  <c r="C49" i="2" s="1"/>
  <c r="C47" i="2"/>
  <c r="C43" i="2"/>
  <c r="C23" i="2"/>
  <c r="C18" i="2"/>
  <c r="C2012" i="2" l="1"/>
  <c r="C2255" i="2"/>
  <c r="C2274" i="2"/>
  <c r="C3059" i="2"/>
  <c r="C17" i="2"/>
  <c r="C326" i="2"/>
  <c r="C1773" i="2"/>
  <c r="C975" i="2"/>
  <c r="C3509" i="2"/>
  <c r="C2117" i="2"/>
  <c r="C3616" i="2"/>
  <c r="C4726" i="2"/>
  <c r="C1993" i="2"/>
  <c r="C3881" i="2"/>
  <c r="C3670" i="2"/>
  <c r="C1203" i="2"/>
  <c r="C1377" i="2"/>
  <c r="C3930" i="2"/>
  <c r="C183" i="2"/>
  <c r="C89" i="2"/>
  <c r="C1544" i="2"/>
  <c r="C1960" i="2"/>
  <c r="C2891" i="2"/>
  <c r="C417" i="2"/>
  <c r="C428" i="2" s="1"/>
  <c r="C1472" i="2"/>
  <c r="C2213" i="2"/>
  <c r="C920" i="2"/>
  <c r="C2316" i="2"/>
  <c r="C4330" i="2"/>
  <c r="C4465" i="2"/>
  <c r="C4640" i="2"/>
  <c r="C4806" i="2"/>
  <c r="C4014" i="2"/>
  <c r="C4198" i="2"/>
  <c r="C3797" i="2"/>
  <c r="C60" i="2"/>
  <c r="C539" i="2"/>
  <c r="C562" i="2" s="1"/>
  <c r="C789" i="2"/>
  <c r="C4616" i="2"/>
  <c r="C948" i="2"/>
  <c r="C1528" i="2"/>
  <c r="C1942" i="2"/>
  <c r="C2680" i="2"/>
  <c r="C4703" i="2"/>
  <c r="C962" i="2"/>
  <c r="C1077" i="2"/>
  <c r="C1092" i="2" s="1"/>
  <c r="F1383" i="2"/>
  <c r="F1399" i="2"/>
  <c r="F1810" i="2"/>
  <c r="C3539" i="2"/>
  <c r="F1404" i="2"/>
  <c r="C494" i="2"/>
  <c r="F1708" i="2"/>
  <c r="F2242" i="2"/>
  <c r="C4897" i="2"/>
  <c r="C4907" i="2" s="1"/>
  <c r="F2209" i="2"/>
  <c r="F1378" i="2"/>
  <c r="C3228" i="2"/>
  <c r="C3826" i="2"/>
  <c r="C1725" i="2"/>
  <c r="C2078" i="2"/>
  <c r="C2519" i="2"/>
  <c r="C1637" i="2"/>
  <c r="C3997" i="2"/>
  <c r="C2126" i="2"/>
  <c r="C2336" i="2"/>
  <c r="C2698" i="2"/>
  <c r="C2720" i="2" s="1"/>
  <c r="F3098" i="2"/>
  <c r="C4048" i="2"/>
  <c r="C4917" i="2"/>
  <c r="C4932" i="2" s="1"/>
  <c r="C4690" i="2"/>
  <c r="C3625" i="2"/>
  <c r="C1100" i="2"/>
  <c r="C773" i="2"/>
  <c r="C2018" i="2"/>
  <c r="C4148" i="2"/>
  <c r="C4731" i="2"/>
  <c r="C1459" i="2"/>
  <c r="C3571" i="2"/>
  <c r="C3577" i="2" s="1"/>
  <c r="C1346" i="2"/>
  <c r="C1369" i="2" s="1"/>
  <c r="C2094" i="2"/>
  <c r="C2475" i="2"/>
  <c r="C4524" i="2"/>
  <c r="C259" i="2"/>
  <c r="C2175" i="2"/>
  <c r="C4488" i="2"/>
  <c r="C1839" i="2"/>
  <c r="C2928" i="2"/>
  <c r="C3846" i="2"/>
  <c r="C150" i="2"/>
  <c r="C753" i="2"/>
  <c r="C2358" i="2"/>
  <c r="C4812" i="2"/>
  <c r="C4493" i="2"/>
  <c r="C4839" i="2"/>
  <c r="C3493" i="2"/>
  <c r="C3550" i="2"/>
  <c r="C3859" i="2"/>
  <c r="C832" i="2"/>
  <c r="C3427" i="2"/>
  <c r="C2548" i="2"/>
  <c r="C1035" i="2"/>
  <c r="C2435" i="2"/>
  <c r="C2580" i="2"/>
  <c r="C404" i="2"/>
  <c r="C456" i="2"/>
  <c r="C167" i="2"/>
  <c r="C1559" i="2"/>
  <c r="C2454" i="2"/>
  <c r="C3695" i="2"/>
  <c r="C3718" i="2" s="1"/>
  <c r="C4229" i="2"/>
  <c r="C4394" i="2"/>
  <c r="C358" i="2"/>
  <c r="C907" i="2"/>
  <c r="C2609" i="2"/>
  <c r="C2992" i="2"/>
  <c r="C3840" i="2"/>
  <c r="C4080" i="2"/>
  <c r="C4452" i="2"/>
  <c r="C849" i="2"/>
  <c r="C1222" i="2"/>
  <c r="C2946" i="2"/>
  <c r="C3013" i="2"/>
  <c r="C2747" i="2"/>
  <c r="C2812" i="2"/>
  <c r="C4412" i="2"/>
  <c r="C3976" i="2"/>
  <c r="C202" i="2"/>
  <c r="C1947" i="2"/>
  <c r="C2236" i="2"/>
  <c r="C2294" i="2"/>
  <c r="C2641" i="2"/>
  <c r="C2825" i="2"/>
  <c r="C3026" i="2"/>
  <c r="C374" i="2"/>
  <c r="C2061" i="2"/>
  <c r="C2845" i="2"/>
  <c r="C2915" i="2"/>
  <c r="C2979" i="2"/>
  <c r="C4540" i="2"/>
  <c r="C387" i="2"/>
  <c r="C737" i="2"/>
  <c r="C2728" i="2"/>
  <c r="C2858" i="2"/>
  <c r="C3097" i="2"/>
  <c r="C2488" i="2"/>
  <c r="C3354" i="2"/>
  <c r="C4603" i="2"/>
  <c r="C867" i="2"/>
  <c r="C2189" i="2"/>
  <c r="C2567" i="2"/>
  <c r="C3367" i="2"/>
  <c r="C3681" i="2"/>
  <c r="C2506" i="2"/>
  <c r="C2878" i="2"/>
  <c r="C3119" i="2"/>
  <c r="C3241" i="2"/>
  <c r="C3300" i="2"/>
  <c r="C4646" i="2"/>
  <c r="C1170" i="2"/>
  <c r="C1195" i="2" s="1"/>
  <c r="C886" i="2"/>
  <c r="C1741" i="2"/>
  <c r="C2303" i="2"/>
  <c r="C3316" i="2"/>
  <c r="C3445" i="2"/>
  <c r="C4357" i="2"/>
  <c r="C703" i="2"/>
  <c r="C2600" i="2"/>
  <c r="C2760" i="2"/>
  <c r="C3956" i="2"/>
  <c r="C474" i="2"/>
  <c r="C716" i="2"/>
  <c r="C2261" i="2"/>
  <c r="C3081" i="2"/>
  <c r="C3089" i="2" s="1"/>
  <c r="C3783" i="2"/>
  <c r="C4272" i="2"/>
  <c r="C4362" i="2"/>
  <c r="C601" i="2"/>
  <c r="C1005" i="2"/>
  <c r="C1654" i="2"/>
  <c r="C1885" i="2"/>
  <c r="C2164" i="2"/>
  <c r="C2391" i="2"/>
  <c r="C2412" i="2" s="1"/>
  <c r="C2661" i="2"/>
  <c r="C3586" i="2"/>
  <c r="C3963" i="2"/>
  <c r="C4375" i="2"/>
  <c r="C291" i="2"/>
  <c r="C436" i="2"/>
  <c r="C656" i="2"/>
  <c r="C873" i="2"/>
  <c r="C1056" i="2"/>
  <c r="C1591" i="2"/>
  <c r="C1757" i="2"/>
  <c r="C1804" i="2"/>
  <c r="C2378" i="2"/>
  <c r="C3137" i="2"/>
  <c r="C3204" i="2"/>
  <c r="C3322" i="2"/>
  <c r="C4062" i="2"/>
  <c r="C4444" i="2"/>
  <c r="C4659" i="2"/>
  <c r="C4870" i="2"/>
  <c r="C4890" i="2" s="1"/>
  <c r="C1017" i="2"/>
  <c r="C1064" i="2"/>
  <c r="C1408" i="2"/>
  <c r="C1923" i="2"/>
  <c r="C2223" i="2"/>
  <c r="C2793" i="2"/>
  <c r="C3269" i="2"/>
  <c r="C3335" i="2"/>
  <c r="C3395" i="2"/>
  <c r="C666" i="2"/>
  <c r="C1312" i="2"/>
  <c r="C1707" i="2"/>
  <c r="C1821" i="2"/>
  <c r="C1869" i="2"/>
  <c r="C1890" i="2" s="1"/>
  <c r="C2535" i="2"/>
  <c r="C2540" i="2" s="1"/>
  <c r="C2685" i="2"/>
  <c r="C3157" i="2"/>
  <c r="C3458" i="2"/>
  <c r="C3751" i="2"/>
  <c r="C4206" i="2"/>
  <c r="C4797" i="2"/>
  <c r="C42" i="2"/>
  <c r="C132" i="2"/>
  <c r="C364" i="2"/>
  <c r="C510" i="2"/>
  <c r="C679" i="2"/>
  <c r="C1122" i="2"/>
  <c r="C1417" i="2"/>
  <c r="C1423" i="2" s="1"/>
  <c r="C1607" i="2"/>
  <c r="C1980" i="2"/>
  <c r="C2031" i="2"/>
  <c r="C2053" i="2" s="1"/>
  <c r="C2648" i="2"/>
  <c r="C3170" i="2"/>
  <c r="C3287" i="2"/>
  <c r="C3775" i="2"/>
  <c r="C4309" i="2"/>
  <c r="C1511" i="2"/>
  <c r="C1671" i="2"/>
  <c r="C2139" i="2"/>
  <c r="C2420" i="2"/>
  <c r="C4685" i="2"/>
  <c r="C1329" i="2"/>
  <c r="C3414" i="2"/>
  <c r="C3726" i="2"/>
  <c r="C3743" i="2" s="1"/>
  <c r="C4317" i="2"/>
  <c r="C4850" i="2"/>
  <c r="C526" i="2"/>
  <c r="C570" i="2"/>
  <c r="C1431" i="2"/>
  <c r="C1691" i="2"/>
  <c r="C2959" i="2"/>
  <c r="C3191" i="2"/>
  <c r="C4098" i="2"/>
  <c r="C4744" i="2"/>
  <c r="C107" i="2"/>
  <c r="C215" i="2"/>
  <c r="C235" i="2" s="1"/>
  <c r="C587" i="2"/>
  <c r="C638" i="2"/>
  <c r="C1139" i="2"/>
  <c r="C1162" i="2" s="1"/>
  <c r="C1239" i="2"/>
  <c r="C1269" i="2" s="1"/>
  <c r="C1294" i="2"/>
  <c r="C1304" i="2" s="1"/>
  <c r="C1575" i="2"/>
  <c r="C1898" i="2"/>
  <c r="C1915" i="2" s="1"/>
  <c r="C2441" i="2"/>
  <c r="C2622" i="2"/>
  <c r="C4438" i="2"/>
  <c r="C4855" i="2"/>
  <c r="C2780" i="2"/>
  <c r="C2907" i="2"/>
  <c r="C3640" i="2"/>
  <c r="C3687" i="2" s="1"/>
  <c r="C3897" i="2"/>
  <c r="C3922" i="2" s="1"/>
  <c r="C4043" i="2"/>
  <c r="C4245" i="2"/>
  <c r="C4280" i="2" s="1"/>
  <c r="C4288" i="2"/>
  <c r="C4585" i="2"/>
  <c r="C409" i="2" l="1"/>
  <c r="C207" i="2"/>
  <c r="C745" i="2"/>
  <c r="C3632" i="2"/>
  <c r="C4651" i="2"/>
  <c r="C1027" i="2"/>
  <c r="C1338" i="2"/>
  <c r="C502" i="2"/>
  <c r="C1699" i="2"/>
  <c r="C4498" i="2"/>
  <c r="C4863" i="2"/>
  <c r="C4054" i="2"/>
  <c r="C4322" i="2"/>
  <c r="C912" i="2"/>
  <c r="C1069" i="2"/>
  <c r="C3851" i="2"/>
  <c r="C1796" i="2"/>
  <c r="C3387" i="2"/>
  <c r="C3889" i="2"/>
  <c r="C1503" i="2"/>
  <c r="C1733" i="2"/>
  <c r="C3359" i="2"/>
  <c r="C1567" i="2"/>
  <c r="C3233" i="2"/>
  <c r="C1464" i="2"/>
  <c r="C3564" i="2"/>
  <c r="C3578" i="2" s="1"/>
  <c r="C4090" i="2"/>
  <c r="C4532" i="2"/>
  <c r="C841" i="2"/>
  <c r="C630" i="2"/>
  <c r="C2951" i="2"/>
  <c r="C4006" i="2"/>
  <c r="C4237" i="2"/>
  <c r="C781" i="2"/>
  <c r="C175" i="2"/>
  <c r="C2023" i="2"/>
  <c r="C2572" i="2"/>
  <c r="C2086" i="2"/>
  <c r="C1662" i="2"/>
  <c r="C3450" i="2"/>
  <c r="C1131" i="2"/>
  <c r="C3501" i="2"/>
  <c r="C671" i="2"/>
  <c r="C1231" i="2"/>
  <c r="C2480" i="2"/>
  <c r="C283" i="2"/>
  <c r="C708" i="2"/>
  <c r="C2752" i="2"/>
  <c r="C318" i="2"/>
  <c r="C1831" i="2"/>
  <c r="C593" i="2"/>
  <c r="C2785" i="2"/>
  <c r="C3261" i="2"/>
  <c r="C3018" i="2"/>
  <c r="C1765" i="2"/>
  <c r="C1861" i="2"/>
  <c r="C2350" i="2"/>
  <c r="C3789" i="2"/>
  <c r="C2383" i="2"/>
  <c r="C2984" i="2"/>
  <c r="C2131" i="2"/>
  <c r="C2817" i="2"/>
  <c r="C2228" i="2"/>
  <c r="C1952" i="2"/>
  <c r="C2653" i="2"/>
  <c r="C3162" i="2"/>
  <c r="C4154" i="2"/>
  <c r="C2181" i="2"/>
  <c r="C2614" i="2"/>
  <c r="C142" i="2"/>
  <c r="C2690" i="2"/>
  <c r="C4817" i="2"/>
  <c r="C466" i="2"/>
  <c r="C967" i="2"/>
  <c r="C3196" i="2"/>
  <c r="C4608" i="2"/>
  <c r="C3051" i="2"/>
  <c r="C4457" i="2"/>
  <c r="C878" i="2"/>
  <c r="C1599" i="2"/>
  <c r="C2308" i="2"/>
  <c r="C2511" i="2"/>
  <c r="C2850" i="2"/>
  <c r="C2446" i="2"/>
  <c r="C531" i="2"/>
  <c r="C1985" i="2"/>
  <c r="C4367" i="2"/>
  <c r="C99" i="2"/>
  <c r="C2920" i="2"/>
  <c r="C52" i="2"/>
  <c r="C3419" i="2"/>
  <c r="C4695" i="2"/>
  <c r="C3968" i="2"/>
  <c r="C2267" i="2"/>
  <c r="C1536" i="2"/>
  <c r="C3129" i="2"/>
  <c r="C4736" i="2"/>
  <c r="C379" i="2"/>
  <c r="C1630" i="2"/>
  <c r="C3292" i="2"/>
  <c r="C4404" i="2"/>
  <c r="C3327" i="2"/>
  <c r="C2883" i="2"/>
  <c r="C1663" i="2" l="1"/>
  <c r="C4933" i="2"/>
  <c r="F4813" i="2" l="1"/>
  <c r="F114" i="4" l="1"/>
  <c r="E588" i="2" l="1"/>
  <c r="D588" i="2"/>
  <c r="F588" i="2" l="1"/>
  <c r="D3123" i="2" l="1"/>
  <c r="D3117" i="2"/>
  <c r="D3116" i="2" l="1"/>
  <c r="E2037" i="2" l="1"/>
  <c r="D2037" i="2"/>
  <c r="F2037" i="2" l="1"/>
  <c r="E2016" i="2" l="1"/>
  <c r="D2016" i="2"/>
  <c r="F2016" i="2" l="1"/>
  <c r="D2892" i="2" l="1"/>
  <c r="F2892" i="2" l="1"/>
  <c r="E527" i="2" l="1"/>
  <c r="D527" i="2"/>
  <c r="E516" i="2"/>
  <c r="D516" i="2"/>
  <c r="F516" i="2" l="1"/>
  <c r="F527" i="2"/>
  <c r="E1822" i="2" l="1"/>
  <c r="D1822" i="2"/>
  <c r="E3682" i="2" l="1"/>
  <c r="D3682" i="2"/>
  <c r="F3682" i="2" l="1"/>
  <c r="E1457" i="2" l="1"/>
  <c r="E1454" i="2" s="1"/>
  <c r="D1457" i="2"/>
  <c r="D1454" i="2" s="1"/>
  <c r="F1457" i="2" l="1"/>
  <c r="D1036" i="2" l="1"/>
  <c r="E1036" i="2"/>
  <c r="F1036" i="2" l="1"/>
  <c r="E3730" i="2" l="1"/>
  <c r="E4471" i="2" l="1"/>
  <c r="D4471" i="2"/>
  <c r="F4471" i="2" l="1"/>
  <c r="E3320" i="2"/>
  <c r="D3320" i="2"/>
  <c r="F3320" i="2" l="1"/>
  <c r="E4770" i="2" l="1"/>
  <c r="D4770" i="2"/>
  <c r="F4770" i="2" l="1"/>
  <c r="E2934" i="2" l="1"/>
  <c r="D2934" i="2"/>
  <c r="E4898" i="2"/>
  <c r="E4750" i="2"/>
  <c r="D4750" i="2"/>
  <c r="D3752" i="2"/>
  <c r="E3752" i="2"/>
  <c r="F2934" i="2" l="1"/>
  <c r="F4750" i="2"/>
  <c r="F3752" i="2"/>
  <c r="E4586" i="2" l="1"/>
  <c r="D4586" i="2"/>
  <c r="E4512" i="2"/>
  <c r="D4512" i="2"/>
  <c r="E4320" i="2"/>
  <c r="E4317" i="2" s="1"/>
  <c r="E4322" i="2" s="1"/>
  <c r="D4320" i="2"/>
  <c r="E1412" i="2"/>
  <c r="D1412" i="2"/>
  <c r="E955" i="2"/>
  <c r="D955" i="2"/>
  <c r="E1156" i="2"/>
  <c r="E1155" i="2" s="1"/>
  <c r="D1156" i="2"/>
  <c r="D1155" i="2" s="1"/>
  <c r="F955" i="2" l="1"/>
  <c r="F4586" i="2"/>
  <c r="F1156" i="2"/>
  <c r="F4320" i="2"/>
  <c r="F375" i="2"/>
  <c r="F4512" i="2"/>
  <c r="F1412" i="2"/>
  <c r="D2095" i="2" l="1"/>
  <c r="F2095" i="2" l="1"/>
  <c r="E3415" i="2" l="1"/>
  <c r="D3415" i="2"/>
  <c r="D3373" i="2"/>
  <c r="D3382" i="2"/>
  <c r="D3381" i="2" s="1"/>
  <c r="D3385" i="2"/>
  <c r="C648" i="14"/>
  <c r="C647" i="14" s="1"/>
  <c r="E3256" i="2"/>
  <c r="E3255" i="2" s="1"/>
  <c r="E3247" i="2"/>
  <c r="E3242" i="2"/>
  <c r="C498" i="14"/>
  <c r="C497" i="14" s="1"/>
  <c r="E2783" i="2"/>
  <c r="E2778" i="2"/>
  <c r="E2777" i="2" s="1"/>
  <c r="E2766" i="2"/>
  <c r="E2761" i="2"/>
  <c r="F3385" i="2" l="1"/>
  <c r="F3373" i="2"/>
  <c r="F3382" i="2"/>
  <c r="D3384" i="2"/>
  <c r="E2780" i="2"/>
  <c r="E3241" i="2"/>
  <c r="E2760" i="2"/>
  <c r="E2265" i="2"/>
  <c r="E2262" i="2"/>
  <c r="E2259" i="2"/>
  <c r="E2256" i="2"/>
  <c r="E2255" i="2" s="1"/>
  <c r="E2242" i="2"/>
  <c r="E2237" i="2"/>
  <c r="F3384" i="2" l="1"/>
  <c r="F3381" i="2"/>
  <c r="E2236" i="2"/>
  <c r="E2261" i="2"/>
  <c r="C809" i="14" l="1"/>
  <c r="C808" i="14" s="1"/>
  <c r="C806" i="14"/>
  <c r="C805" i="14" s="1"/>
  <c r="C803" i="14"/>
  <c r="C802" i="14" s="1"/>
  <c r="C801" i="14"/>
  <c r="C800" i="14" s="1"/>
  <c r="C798" i="14"/>
  <c r="C785" i="14"/>
  <c r="C784" i="14" s="1"/>
  <c r="E3739" i="2"/>
  <c r="E3727" i="2"/>
  <c r="C797" i="14" l="1"/>
  <c r="C812" i="14" s="1"/>
  <c r="E3726" i="2"/>
  <c r="E3787" i="2"/>
  <c r="E3784" i="2"/>
  <c r="E3781" i="2"/>
  <c r="E3779" i="2"/>
  <c r="E3776" i="2"/>
  <c r="E3772" i="2"/>
  <c r="E3770" i="2"/>
  <c r="E3768" i="2"/>
  <c r="E3757" i="2"/>
  <c r="D3784" i="2"/>
  <c r="D3781" i="2"/>
  <c r="D3770" i="2"/>
  <c r="D3768" i="2"/>
  <c r="C773" i="14"/>
  <c r="C772" i="14" s="1"/>
  <c r="C771" i="14"/>
  <c r="C770" i="14" s="1"/>
  <c r="C769" i="14" s="1"/>
  <c r="E3716" i="2"/>
  <c r="E3715" i="2" s="1"/>
  <c r="E3712" i="2"/>
  <c r="E3711" i="2" s="1"/>
  <c r="E3701" i="2"/>
  <c r="E3696" i="2"/>
  <c r="D3696" i="2"/>
  <c r="C754" i="14"/>
  <c r="C758" i="14"/>
  <c r="C757" i="14" s="1"/>
  <c r="C752" i="14"/>
  <c r="C751" i="14" s="1"/>
  <c r="C750" i="14"/>
  <c r="C749" i="14" s="1"/>
  <c r="C748" i="14" s="1"/>
  <c r="E3663" i="2"/>
  <c r="E3685" i="2"/>
  <c r="E3681" i="2" s="1"/>
  <c r="E3679" i="2"/>
  <c r="E3677" i="2"/>
  <c r="E3671" i="2"/>
  <c r="E3668" i="2"/>
  <c r="E3667" i="2" s="1"/>
  <c r="E3665" i="2"/>
  <c r="E3661" i="2"/>
  <c r="E3646" i="2"/>
  <c r="E3641" i="2"/>
  <c r="D3663" i="2"/>
  <c r="E3670" i="2" l="1"/>
  <c r="F3696" i="2"/>
  <c r="C761" i="14"/>
  <c r="E3775" i="2"/>
  <c r="E3751" i="2"/>
  <c r="E3695" i="2"/>
  <c r="E3718" i="2" s="1"/>
  <c r="E3783" i="2"/>
  <c r="E3640" i="2"/>
  <c r="E3687" i="2" l="1"/>
  <c r="C290" i="4"/>
  <c r="C207" i="4"/>
  <c r="C133" i="4"/>
  <c r="C131" i="4"/>
  <c r="C127" i="4"/>
  <c r="C122" i="4"/>
  <c r="C23" i="4" s="1"/>
  <c r="C112" i="4"/>
  <c r="C109" i="4"/>
  <c r="C18" i="4" s="1"/>
  <c r="C106" i="4"/>
  <c r="C17" i="4" s="1"/>
  <c r="C89" i="4"/>
  <c r="C12" i="4" s="1"/>
  <c r="C87" i="4"/>
  <c r="C11" i="4" s="1"/>
  <c r="C83" i="4"/>
  <c r="C9" i="4" s="1"/>
  <c r="C81" i="4"/>
  <c r="C8" i="4" s="1"/>
  <c r="C111" i="4" l="1"/>
  <c r="C178" i="4"/>
  <c r="C32" i="4" s="1"/>
  <c r="C229" i="4"/>
  <c r="C50" i="4" s="1"/>
  <c r="C78" i="4"/>
  <c r="C7" i="4" s="1"/>
  <c r="C261" i="4"/>
  <c r="C136" i="4"/>
  <c r="C116" i="4"/>
  <c r="C115" i="4" s="1"/>
  <c r="C256" i="4"/>
  <c r="C736" i="14"/>
  <c r="C732" i="14"/>
  <c r="C729" i="14"/>
  <c r="C728" i="14" s="1"/>
  <c r="C726" i="14"/>
  <c r="C725" i="14" s="1"/>
  <c r="C723" i="14"/>
  <c r="C722" i="14"/>
  <c r="C721" i="14" s="1"/>
  <c r="C720" i="14"/>
  <c r="C719" i="14" s="1"/>
  <c r="E3631" i="2"/>
  <c r="E3626" i="2"/>
  <c r="E3624" i="2"/>
  <c r="E3620" i="2"/>
  <c r="E3619" i="2"/>
  <c r="E3618" i="2"/>
  <c r="E3614" i="2"/>
  <c r="E3613" i="2" s="1"/>
  <c r="E3611" i="2"/>
  <c r="E3604" i="2"/>
  <c r="E3592" i="2"/>
  <c r="E3591" i="2"/>
  <c r="E3590" i="2"/>
  <c r="E3589" i="2"/>
  <c r="E3588" i="2"/>
  <c r="C243" i="4" l="1"/>
  <c r="C57" i="4" s="1"/>
  <c r="C92" i="4"/>
  <c r="C14" i="4" s="1"/>
  <c r="C20" i="4"/>
  <c r="C99" i="4"/>
  <c r="C15" i="4" s="1"/>
  <c r="C731" i="14"/>
  <c r="E3623" i="2"/>
  <c r="C238" i="4"/>
  <c r="C54" i="4" s="1"/>
  <c r="E3630" i="2"/>
  <c r="E3625" i="2" s="1"/>
  <c r="E3587" i="2"/>
  <c r="E3586" i="2" s="1"/>
  <c r="E3617" i="2"/>
  <c r="E3616" i="2" s="1"/>
  <c r="C44" i="4"/>
  <c r="C252" i="4"/>
  <c r="C60" i="4" s="1"/>
  <c r="C135" i="4"/>
  <c r="C63" i="4"/>
  <c r="C126" i="4"/>
  <c r="C64" i="4"/>
  <c r="C56" i="4"/>
  <c r="C242" i="4"/>
  <c r="C231" i="4"/>
  <c r="C22" i="4"/>
  <c r="C104" i="4"/>
  <c r="C85" i="4"/>
  <c r="C255" i="4"/>
  <c r="C718" i="14"/>
  <c r="E3632" i="2" l="1"/>
  <c r="C125" i="4"/>
  <c r="C91" i="4"/>
  <c r="F996" i="2"/>
  <c r="C19" i="4"/>
  <c r="C247" i="4"/>
  <c r="C59" i="4" s="1"/>
  <c r="C58" i="4" s="1"/>
  <c r="C180" i="4"/>
  <c r="C33" i="4" s="1"/>
  <c r="C41" i="4"/>
  <c r="C214" i="4"/>
  <c r="C194" i="4"/>
  <c r="C38" i="4" s="1"/>
  <c r="C234" i="4"/>
  <c r="C53" i="4" s="1"/>
  <c r="C52" i="4" s="1"/>
  <c r="C217" i="4"/>
  <c r="C216" i="4" s="1"/>
  <c r="C192" i="4"/>
  <c r="C184" i="4"/>
  <c r="C34" i="4" s="1"/>
  <c r="C170" i="4"/>
  <c r="C212" i="4"/>
  <c r="C42" i="4"/>
  <c r="C62" i="4"/>
  <c r="C51" i="4"/>
  <c r="C228" i="4"/>
  <c r="C21" i="4"/>
  <c r="C16" i="4"/>
  <c r="C10" i="4"/>
  <c r="C77" i="4"/>
  <c r="C199" i="4"/>
  <c r="C209" i="4"/>
  <c r="C172" i="4"/>
  <c r="C187" i="4"/>
  <c r="C153" i="4"/>
  <c r="C163" i="4"/>
  <c r="C265" i="4"/>
  <c r="C148" i="4"/>
  <c r="C270" i="4"/>
  <c r="C175" i="4"/>
  <c r="E1336" i="2"/>
  <c r="E1335" i="2" s="1"/>
  <c r="E1333" i="2"/>
  <c r="E1330" i="2"/>
  <c r="E1328" i="2"/>
  <c r="E1313" i="2"/>
  <c r="E1223" i="2"/>
  <c r="D1223" i="2"/>
  <c r="C87" i="14"/>
  <c r="C86" i="14" s="1"/>
  <c r="E1229" i="2"/>
  <c r="E1228" i="2" s="1"/>
  <c r="E1226" i="2"/>
  <c r="E1216" i="2"/>
  <c r="E1215" i="2"/>
  <c r="E1211" i="2"/>
  <c r="E1204" i="2"/>
  <c r="E1176" i="2"/>
  <c r="D1176" i="2"/>
  <c r="D1145" i="2"/>
  <c r="D1160" i="2"/>
  <c r="D1159" i="2" s="1"/>
  <c r="C75" i="14"/>
  <c r="C73" i="14"/>
  <c r="E1054" i="2"/>
  <c r="D1054" i="2"/>
  <c r="E1067" i="2"/>
  <c r="E1065" i="2"/>
  <c r="E1062" i="2"/>
  <c r="E1057" i="2"/>
  <c r="E1041" i="2"/>
  <c r="E1035" i="2" l="1"/>
  <c r="F1145" i="2"/>
  <c r="F1160" i="2"/>
  <c r="F1054" i="2"/>
  <c r="C246" i="4"/>
  <c r="C241" i="4" s="1"/>
  <c r="C233" i="4"/>
  <c r="C227" i="4" s="1"/>
  <c r="E1209" i="2"/>
  <c r="E1203" i="2" s="1"/>
  <c r="E1318" i="2"/>
  <c r="E1312" i="2" s="1"/>
  <c r="E1338" i="2" s="1"/>
  <c r="C49" i="4"/>
  <c r="C13" i="4"/>
  <c r="C6" i="4"/>
  <c r="C76" i="4"/>
  <c r="C36" i="4"/>
  <c r="C186" i="4"/>
  <c r="C28" i="4"/>
  <c r="C26" i="4"/>
  <c r="C147" i="4"/>
  <c r="C55" i="4"/>
  <c r="C66" i="4"/>
  <c r="C264" i="4"/>
  <c r="C29" i="4"/>
  <c r="C198" i="4"/>
  <c r="C67" i="4"/>
  <c r="C27" i="4"/>
  <c r="C31" i="4"/>
  <c r="C37" i="4"/>
  <c r="C30" i="4"/>
  <c r="E1064" i="2"/>
  <c r="E1056" i="2"/>
  <c r="E1329" i="2"/>
  <c r="E1222" i="2"/>
  <c r="C72" i="14"/>
  <c r="E1069" i="2" l="1"/>
  <c r="F1155" i="2"/>
  <c r="F1159" i="2"/>
  <c r="C48" i="4"/>
  <c r="C139" i="4"/>
  <c r="C5" i="4"/>
  <c r="C254" i="4"/>
  <c r="C25" i="4"/>
  <c r="C35" i="4"/>
  <c r="C65" i="4"/>
  <c r="C146" i="4"/>
  <c r="C197" i="4"/>
  <c r="C43" i="4"/>
  <c r="C219" i="4" l="1"/>
  <c r="C61" i="4"/>
  <c r="C40" i="4"/>
  <c r="C226" i="4"/>
  <c r="C24" i="4"/>
  <c r="C47" i="4" l="1"/>
  <c r="C39" i="4"/>
  <c r="D3966" i="2"/>
  <c r="D3964" i="2"/>
  <c r="D3961" i="2"/>
  <c r="D3959" i="2"/>
  <c r="D3954" i="2"/>
  <c r="D3951" i="2"/>
  <c r="D3949" i="2"/>
  <c r="D3936" i="2"/>
  <c r="D3931" i="2"/>
  <c r="D3930" i="2" s="1"/>
  <c r="F3954" i="2" l="1"/>
  <c r="F3936" i="2"/>
  <c r="F3951" i="2"/>
  <c r="F3957" i="2"/>
  <c r="F3959" i="2"/>
  <c r="F3961" i="2"/>
  <c r="F3964" i="2"/>
  <c r="F3966" i="2"/>
  <c r="F3931" i="2"/>
  <c r="D3953" i="2"/>
  <c r="C45" i="4"/>
  <c r="D3963" i="2"/>
  <c r="D3956" i="2"/>
  <c r="F3953" i="2" l="1"/>
  <c r="F3956" i="2"/>
  <c r="F3963" i="2"/>
  <c r="F3930" i="2"/>
  <c r="C69" i="4"/>
  <c r="E2478" i="2"/>
  <c r="E2472" i="2"/>
  <c r="E2471" i="2" s="1"/>
  <c r="E2460" i="2"/>
  <c r="E2455" i="2"/>
  <c r="E2021" i="2"/>
  <c r="E2013" i="2"/>
  <c r="E2012" i="2" s="1"/>
  <c r="E2010" i="2"/>
  <c r="E1999" i="2"/>
  <c r="E1994" i="2"/>
  <c r="E743" i="2"/>
  <c r="E742" i="2" s="1"/>
  <c r="E740" i="2"/>
  <c r="E738" i="2"/>
  <c r="E722" i="2"/>
  <c r="E717" i="2"/>
  <c r="E706" i="2"/>
  <c r="E701" i="2"/>
  <c r="E698" i="2"/>
  <c r="E697" i="2" s="1"/>
  <c r="E685" i="2"/>
  <c r="E680" i="2"/>
  <c r="E628" i="2"/>
  <c r="E627" i="2" s="1"/>
  <c r="E625" i="2"/>
  <c r="E622" i="2"/>
  <c r="E621" i="2" s="1"/>
  <c r="E607" i="2"/>
  <c r="E602" i="2"/>
  <c r="E1993" i="2" l="1"/>
  <c r="E2018" i="2"/>
  <c r="E716" i="2"/>
  <c r="E601" i="2"/>
  <c r="E703" i="2"/>
  <c r="E2475" i="2"/>
  <c r="E737" i="2"/>
  <c r="E679" i="2"/>
  <c r="E2454" i="2"/>
  <c r="E745" i="2" l="1"/>
  <c r="D244" i="2"/>
  <c r="D243" i="2" s="1"/>
  <c r="D251" i="2" s="1"/>
  <c r="E244" i="2"/>
  <c r="E243" i="2" s="1"/>
  <c r="E251" i="2" s="1"/>
  <c r="F244" i="2" l="1"/>
  <c r="E459" i="2" l="1"/>
  <c r="D459" i="2"/>
  <c r="E125" i="2" l="1"/>
  <c r="D125" i="2"/>
  <c r="F125" i="2" l="1"/>
  <c r="E2717" i="2"/>
  <c r="C61" i="14"/>
  <c r="C60" i="14" s="1"/>
  <c r="C58" i="14"/>
  <c r="C55" i="14"/>
  <c r="C52" i="14"/>
  <c r="C51" i="14" s="1"/>
  <c r="E965" i="2"/>
  <c r="E959" i="2"/>
  <c r="E957" i="2"/>
  <c r="E949" i="2"/>
  <c r="E948" i="2" s="1"/>
  <c r="E946" i="2"/>
  <c r="E945" i="2" s="1"/>
  <c r="E943" i="2"/>
  <c r="E941" i="2"/>
  <c r="E926" i="2"/>
  <c r="E921" i="2"/>
  <c r="E920" i="2" l="1"/>
  <c r="C54" i="14"/>
  <c r="E962" i="2"/>
  <c r="C342" i="14" l="1"/>
  <c r="C340" i="14"/>
  <c r="C337" i="14"/>
  <c r="C336" i="14" s="1"/>
  <c r="C334" i="14"/>
  <c r="C333" i="14" s="1"/>
  <c r="C331" i="14"/>
  <c r="C329" i="14"/>
  <c r="C327" i="14"/>
  <c r="E2347" i="2"/>
  <c r="E2346" i="2" s="1"/>
  <c r="D2347" i="2"/>
  <c r="D2346" i="2" s="1"/>
  <c r="E2344" i="2"/>
  <c r="E2343" i="2" s="1"/>
  <c r="E2341" i="2"/>
  <c r="E2337" i="2"/>
  <c r="E2333" i="2"/>
  <c r="E2322" i="2"/>
  <c r="E2317" i="2"/>
  <c r="C326" i="14" l="1"/>
  <c r="E2316" i="2"/>
  <c r="E2336" i="2"/>
  <c r="C339" i="14"/>
  <c r="C242" i="14"/>
  <c r="C240" i="14"/>
  <c r="C237" i="14"/>
  <c r="C236" i="14" s="1"/>
  <c r="C234" i="14"/>
  <c r="C233" i="14" s="1"/>
  <c r="C231" i="14"/>
  <c r="C230" i="14" s="1"/>
  <c r="C228" i="14"/>
  <c r="C226" i="14"/>
  <c r="C224" i="14"/>
  <c r="C223" i="14" s="1"/>
  <c r="E2176" i="2"/>
  <c r="D2176" i="2"/>
  <c r="E2179" i="2"/>
  <c r="E2173" i="2"/>
  <c r="E2172" i="2" s="1"/>
  <c r="E2170" i="2"/>
  <c r="E2165" i="2"/>
  <c r="E2162" i="2"/>
  <c r="E2160" i="2"/>
  <c r="E2145" i="2"/>
  <c r="E2140" i="2"/>
  <c r="C239" i="14" l="1"/>
  <c r="E2175" i="2"/>
  <c r="E2164" i="2"/>
  <c r="E2139" i="2"/>
  <c r="E4734" i="2" l="1"/>
  <c r="E4729" i="2"/>
  <c r="E4727" i="2"/>
  <c r="E4726" i="2" s="1"/>
  <c r="E4723" i="2"/>
  <c r="E4721" i="2"/>
  <c r="E4709" i="2"/>
  <c r="E4704" i="2"/>
  <c r="E4703" i="2" l="1"/>
  <c r="E4731" i="2"/>
  <c r="D3865" i="2" l="1"/>
  <c r="F3865" i="2" l="1"/>
  <c r="F258" i="4" l="1"/>
  <c r="F260" i="4"/>
  <c r="F259" i="4"/>
  <c r="F263" i="4"/>
  <c r="F137" i="4"/>
  <c r="D133" i="4"/>
  <c r="D131" i="4"/>
  <c r="F88" i="4"/>
  <c r="F84" i="4"/>
  <c r="D81" i="4"/>
  <c r="F81" i="4" s="1"/>
  <c r="E290" i="4"/>
  <c r="E68" i="4"/>
  <c r="E252" i="4"/>
  <c r="E60" i="4" s="1"/>
  <c r="E133" i="4"/>
  <c r="E131" i="4"/>
  <c r="E122" i="4"/>
  <c r="E23" i="4" s="1"/>
  <c r="E112" i="4"/>
  <c r="E111" i="4" s="1"/>
  <c r="E20" i="4" s="1"/>
  <c r="E19" i="4" s="1"/>
  <c r="E109" i="4"/>
  <c r="E18" i="4" s="1"/>
  <c r="E89" i="4"/>
  <c r="E12" i="4" s="1"/>
  <c r="E87" i="4"/>
  <c r="E11" i="4" s="1"/>
  <c r="E83" i="4"/>
  <c r="E9" i="4" s="1"/>
  <c r="E81" i="4"/>
  <c r="E8" i="4" s="1"/>
  <c r="D290" i="4"/>
  <c r="F290" i="4" s="1"/>
  <c r="D252" i="4"/>
  <c r="D112" i="4"/>
  <c r="D111" i="4" s="1"/>
  <c r="F111" i="4" s="1"/>
  <c r="D89" i="4"/>
  <c r="D68" i="4"/>
  <c r="F112" i="4" l="1"/>
  <c r="F79" i="4"/>
  <c r="F82" i="4"/>
  <c r="F132" i="4"/>
  <c r="F134" i="4"/>
  <c r="F107" i="4"/>
  <c r="F138" i="4"/>
  <c r="F110" i="4"/>
  <c r="F119" i="4"/>
  <c r="F133" i="4"/>
  <c r="F131" i="4"/>
  <c r="D109" i="4"/>
  <c r="F109" i="4" s="1"/>
  <c r="D106" i="4"/>
  <c r="F106" i="4" s="1"/>
  <c r="D87" i="4"/>
  <c r="F87" i="4" s="1"/>
  <c r="D136" i="4"/>
  <c r="F136" i="4" s="1"/>
  <c r="D20" i="4"/>
  <c r="F20" i="4" s="1"/>
  <c r="D127" i="4"/>
  <c r="D12" i="4"/>
  <c r="D8" i="4"/>
  <c r="E127" i="4"/>
  <c r="E126" i="4" s="1"/>
  <c r="D83" i="4"/>
  <c r="F83" i="4" s="1"/>
  <c r="E136" i="4"/>
  <c r="E135" i="4" s="1"/>
  <c r="E42" i="4" s="1"/>
  <c r="E78" i="4"/>
  <c r="E7" i="4" s="1"/>
  <c r="D256" i="4"/>
  <c r="E106" i="4"/>
  <c r="E17" i="4" s="1"/>
  <c r="E261" i="4"/>
  <c r="E64" i="4" s="1"/>
  <c r="E256" i="4"/>
  <c r="E63" i="4" s="1"/>
  <c r="E116" i="4"/>
  <c r="E115" i="4" s="1"/>
  <c r="D116" i="4"/>
  <c r="D60" i="4"/>
  <c r="E4923" i="2"/>
  <c r="E4922" i="2" s="1"/>
  <c r="E4920" i="2"/>
  <c r="E4918" i="2"/>
  <c r="E4915" i="2"/>
  <c r="E4914" i="2" s="1"/>
  <c r="E4904" i="2"/>
  <c r="E4903" i="2" s="1"/>
  <c r="E4897" i="2"/>
  <c r="E4886" i="2"/>
  <c r="E4879" i="2"/>
  <c r="E4878" i="2" s="1"/>
  <c r="E4876" i="2"/>
  <c r="E4871" i="2"/>
  <c r="E4859" i="2"/>
  <c r="E4856" i="2"/>
  <c r="E4846" i="2"/>
  <c r="E4840" i="2"/>
  <c r="E4837" i="2"/>
  <c r="E4835" i="2"/>
  <c r="E4831" i="2"/>
  <c r="E4822" i="2"/>
  <c r="E4815" i="2"/>
  <c r="E4810" i="2"/>
  <c r="E4807" i="2"/>
  <c r="E4802" i="2"/>
  <c r="E4798" i="2"/>
  <c r="E4795" i="2"/>
  <c r="E4792" i="2"/>
  <c r="E4772" i="2"/>
  <c r="E4745" i="2"/>
  <c r="E4693" i="2"/>
  <c r="E4688" i="2"/>
  <c r="E4686" i="2"/>
  <c r="E4683" i="2"/>
  <c r="E4682" i="2" s="1"/>
  <c r="E4678" i="2"/>
  <c r="E4665" i="2"/>
  <c r="E4660" i="2"/>
  <c r="E4644" i="2"/>
  <c r="E4641" i="2"/>
  <c r="E4638" i="2"/>
  <c r="E4636" i="2"/>
  <c r="E4622" i="2"/>
  <c r="E4617" i="2"/>
  <c r="E4606" i="2"/>
  <c r="E4601" i="2"/>
  <c r="E4598" i="2"/>
  <c r="E4592" i="2"/>
  <c r="E4583" i="2"/>
  <c r="E4569" i="2"/>
  <c r="E4564" i="2"/>
  <c r="E4561" i="2"/>
  <c r="E4559" i="2"/>
  <c r="E4546" i="2"/>
  <c r="E4541" i="2"/>
  <c r="E4530" i="2"/>
  <c r="E4529" i="2" s="1"/>
  <c r="E4527" i="2"/>
  <c r="E4525" i="2"/>
  <c r="E4507" i="2"/>
  <c r="E4506" i="2" s="1"/>
  <c r="E4496" i="2"/>
  <c r="E4491" i="2"/>
  <c r="E4484" i="2"/>
  <c r="E4483" i="2" s="1"/>
  <c r="E4466" i="2"/>
  <c r="E4465" i="2" s="1"/>
  <c r="E4455" i="2"/>
  <c r="E4453" i="2"/>
  <c r="E4450" i="2"/>
  <c r="E4449" i="2" s="1"/>
  <c r="E4447" i="2"/>
  <c r="E4445" i="2"/>
  <c r="E4441" i="2"/>
  <c r="E4439" i="2"/>
  <c r="E4435" i="2"/>
  <c r="E4418" i="2"/>
  <c r="E4413" i="2"/>
  <c r="E4402" i="2"/>
  <c r="E4401" i="2" s="1"/>
  <c r="E4399" i="2"/>
  <c r="E4397" i="2"/>
  <c r="E4395" i="2"/>
  <c r="E4381" i="2"/>
  <c r="E4376" i="2"/>
  <c r="E4365" i="2"/>
  <c r="E4363" i="2"/>
  <c r="E4360" i="2"/>
  <c r="E4354" i="2"/>
  <c r="E4349" i="2"/>
  <c r="E4347" i="2"/>
  <c r="E4336" i="2"/>
  <c r="E4331" i="2"/>
  <c r="E4278" i="2"/>
  <c r="E4277" i="2" s="1"/>
  <c r="E4275" i="2"/>
  <c r="E4273" i="2"/>
  <c r="E4270" i="2"/>
  <c r="E4267" i="2"/>
  <c r="E4263" i="2"/>
  <c r="E4251" i="2"/>
  <c r="E4246" i="2"/>
  <c r="E4235" i="2"/>
  <c r="E4234" i="2" s="1"/>
  <c r="E4232" i="2"/>
  <c r="E4230" i="2"/>
  <c r="E4227" i="2"/>
  <c r="E4225" i="2"/>
  <c r="E4212" i="2"/>
  <c r="E4207" i="2"/>
  <c r="E4196" i="2"/>
  <c r="E4195" i="2" s="1"/>
  <c r="E4193" i="2"/>
  <c r="E4191" i="2"/>
  <c r="E4188" i="2"/>
  <c r="E4185" i="2"/>
  <c r="E4183" i="2"/>
  <c r="E4181" i="2"/>
  <c r="E4168" i="2"/>
  <c r="E4163" i="2"/>
  <c r="E4152" i="2"/>
  <c r="E4146" i="2"/>
  <c r="E4145" i="2" s="1"/>
  <c r="E4143" i="2"/>
  <c r="E4140" i="2"/>
  <c r="E4133" i="2"/>
  <c r="E4132" i="2" s="1"/>
  <c r="E4129" i="2"/>
  <c r="E4124" i="2"/>
  <c r="E4120" i="2"/>
  <c r="E4118" i="2"/>
  <c r="E4104" i="2"/>
  <c r="E4099" i="2"/>
  <c r="E4088" i="2"/>
  <c r="E4087" i="2" s="1"/>
  <c r="E4085" i="2"/>
  <c r="E4083" i="2"/>
  <c r="E4081" i="2"/>
  <c r="E4068" i="2"/>
  <c r="E4063" i="2"/>
  <c r="E4052" i="2"/>
  <c r="E4046" i="2"/>
  <c r="E4044" i="2"/>
  <c r="E4041" i="2"/>
  <c r="E4039" i="2"/>
  <c r="E4037" i="2"/>
  <c r="E4034" i="2"/>
  <c r="E4020" i="2"/>
  <c r="E4015" i="2"/>
  <c r="E4004" i="2"/>
  <c r="E4003" i="2" s="1"/>
  <c r="E4001" i="2"/>
  <c r="E3995" i="2"/>
  <c r="E3982" i="2"/>
  <c r="E3977" i="2"/>
  <c r="E3966" i="2"/>
  <c r="E3964" i="2"/>
  <c r="E3961" i="2"/>
  <c r="E3959" i="2"/>
  <c r="E3954" i="2"/>
  <c r="E3953" i="2" s="1"/>
  <c r="E3951" i="2"/>
  <c r="E3949" i="2"/>
  <c r="E3936" i="2"/>
  <c r="E3931" i="2"/>
  <c r="E3920" i="2"/>
  <c r="E3919" i="2" s="1"/>
  <c r="E3916" i="2"/>
  <c r="E3903" i="2"/>
  <c r="E3898" i="2"/>
  <c r="E3887" i="2"/>
  <c r="E3886" i="2" s="1"/>
  <c r="E3884" i="2"/>
  <c r="E3882" i="2"/>
  <c r="E3881" i="2" s="1"/>
  <c r="E3879" i="2"/>
  <c r="E3865" i="2"/>
  <c r="E3860" i="2"/>
  <c r="E3847" i="2"/>
  <c r="E3844" i="2"/>
  <c r="E3841" i="2"/>
  <c r="E3827" i="2"/>
  <c r="E3824" i="2"/>
  <c r="E3817" i="2"/>
  <c r="E3815" i="2"/>
  <c r="E3803" i="2"/>
  <c r="E3798" i="2"/>
  <c r="E3575" i="2"/>
  <c r="E3572" i="2"/>
  <c r="E3562" i="2"/>
  <c r="E3561" i="2" s="1"/>
  <c r="E3559" i="2"/>
  <c r="E3558" i="2" s="1"/>
  <c r="E3556" i="2"/>
  <c r="E3554" i="2"/>
  <c r="E3551" i="2"/>
  <c r="E3540" i="2"/>
  <c r="E3539" i="2" s="1"/>
  <c r="E3537" i="2"/>
  <c r="E3532" i="2"/>
  <c r="E3527" i="2"/>
  <c r="E3515" i="2"/>
  <c r="E3510" i="2"/>
  <c r="E3499" i="2"/>
  <c r="E3498" i="2" s="1"/>
  <c r="E3496" i="2"/>
  <c r="E3494" i="2"/>
  <c r="E3488" i="2"/>
  <c r="E3487" i="2" s="1"/>
  <c r="E3478" i="2"/>
  <c r="E3476" i="2"/>
  <c r="E3464" i="2"/>
  <c r="E3459" i="2"/>
  <c r="E3448" i="2"/>
  <c r="E3446" i="2"/>
  <c r="E3433" i="2"/>
  <c r="E3428" i="2"/>
  <c r="E3417" i="2"/>
  <c r="E3414" i="2" s="1"/>
  <c r="E3412" i="2"/>
  <c r="E3411" i="2" s="1"/>
  <c r="E3401" i="2"/>
  <c r="E3396" i="2"/>
  <c r="E3385" i="2"/>
  <c r="E3384" i="2" s="1"/>
  <c r="E3382" i="2"/>
  <c r="E3381" i="2" s="1"/>
  <c r="E3373" i="2"/>
  <c r="E3368" i="2"/>
  <c r="E3357" i="2"/>
  <c r="E3355" i="2"/>
  <c r="E3352" i="2"/>
  <c r="E3351" i="2" s="1"/>
  <c r="E3341" i="2"/>
  <c r="E3336" i="2"/>
  <c r="E3325" i="2"/>
  <c r="E3322" i="2" s="1"/>
  <c r="E3317" i="2"/>
  <c r="E3316" i="2" s="1"/>
  <c r="E3306" i="2"/>
  <c r="E3301" i="2"/>
  <c r="E3290" i="2"/>
  <c r="E3285" i="2"/>
  <c r="E3284" i="2" s="1"/>
  <c r="E3275" i="2"/>
  <c r="E3270" i="2"/>
  <c r="E3231" i="2"/>
  <c r="E3226" i="2"/>
  <c r="E3225" i="2" s="1"/>
  <c r="E3223" i="2"/>
  <c r="E3210" i="2"/>
  <c r="E3205" i="2"/>
  <c r="E3194" i="2"/>
  <c r="E3189" i="2"/>
  <c r="E3188" i="2" s="1"/>
  <c r="E3176" i="2"/>
  <c r="E3171" i="2"/>
  <c r="E3160" i="2"/>
  <c r="E3154" i="2"/>
  <c r="E3143" i="2"/>
  <c r="E3138" i="2"/>
  <c r="E3087" i="2"/>
  <c r="E3086" i="2" s="1"/>
  <c r="E3084" i="2"/>
  <c r="E3082" i="2"/>
  <c r="E3079" i="2"/>
  <c r="E3065" i="2"/>
  <c r="E3060" i="2"/>
  <c r="E3049" i="2"/>
  <c r="E3048" i="2" s="1"/>
  <c r="E3046" i="2"/>
  <c r="E3045" i="2" s="1"/>
  <c r="E3032" i="2"/>
  <c r="E3027" i="2"/>
  <c r="E3016" i="2"/>
  <c r="E3010" i="2"/>
  <c r="E2998" i="2"/>
  <c r="E2993" i="2"/>
  <c r="E2949" i="2"/>
  <c r="E2944" i="2"/>
  <c r="E2943" i="2" s="1"/>
  <c r="E2929" i="2"/>
  <c r="E2881" i="2"/>
  <c r="E2878" i="2" s="1"/>
  <c r="E2876" i="2"/>
  <c r="E2875" i="2" s="1"/>
  <c r="E2864" i="2"/>
  <c r="E2859" i="2"/>
  <c r="E2750" i="2"/>
  <c r="E2745" i="2"/>
  <c r="E2744" i="2" s="1"/>
  <c r="E2734" i="2"/>
  <c r="E2729" i="2"/>
  <c r="E2714" i="2"/>
  <c r="E2713" i="2" s="1"/>
  <c r="E2704" i="2"/>
  <c r="E2699" i="2"/>
  <c r="E2570" i="2"/>
  <c r="E2565" i="2"/>
  <c r="E2564" i="2" s="1"/>
  <c r="E2554" i="2"/>
  <c r="E2549" i="2"/>
  <c r="E2538" i="2"/>
  <c r="E2525" i="2"/>
  <c r="E2520" i="2"/>
  <c r="E2509" i="2"/>
  <c r="E2504" i="2"/>
  <c r="E2503" i="2" s="1"/>
  <c r="E2494" i="2"/>
  <c r="E2489" i="2"/>
  <c r="E2444" i="2"/>
  <c r="E2439" i="2"/>
  <c r="E2436" i="2"/>
  <c r="E2426" i="2"/>
  <c r="E2421" i="2"/>
  <c r="E2409" i="2"/>
  <c r="E2408" i="2" s="1"/>
  <c r="E2406" i="2"/>
  <c r="E2405" i="2" s="1"/>
  <c r="E2397" i="2"/>
  <c r="E2392" i="2"/>
  <c r="E2306" i="2"/>
  <c r="E2301" i="2"/>
  <c r="E2300" i="2" s="1"/>
  <c r="E2298" i="2"/>
  <c r="E2295" i="2"/>
  <c r="E2292" i="2"/>
  <c r="E2280" i="2"/>
  <c r="E2275" i="2"/>
  <c r="E2084" i="2"/>
  <c r="E2083" i="2" s="1"/>
  <c r="E2081" i="2"/>
  <c r="E2067" i="2"/>
  <c r="E2062" i="2"/>
  <c r="E2047" i="2"/>
  <c r="E2032" i="2"/>
  <c r="E1983" i="2"/>
  <c r="E1977" i="2"/>
  <c r="E1976" i="2" s="1"/>
  <c r="E1966" i="2"/>
  <c r="E1961" i="2"/>
  <c r="E1950" i="2"/>
  <c r="E1947" i="2" s="1"/>
  <c r="E1945" i="2"/>
  <c r="E1943" i="2"/>
  <c r="E1940" i="2"/>
  <c r="E1929" i="2"/>
  <c r="E1924" i="2"/>
  <c r="E1912" i="2"/>
  <c r="E1904" i="2"/>
  <c r="E1899" i="2"/>
  <c r="E1888" i="2"/>
  <c r="E1886" i="2"/>
  <c r="E1875" i="2"/>
  <c r="E1870" i="2"/>
  <c r="E1859" i="2"/>
  <c r="E1858" i="2" s="1"/>
  <c r="E1845" i="2"/>
  <c r="E1840" i="2"/>
  <c r="E1829" i="2"/>
  <c r="E1828" i="2" s="1"/>
  <c r="E1826" i="2"/>
  <c r="E1819" i="2"/>
  <c r="E1810" i="2"/>
  <c r="E1805" i="2"/>
  <c r="E1794" i="2"/>
  <c r="E1793" i="2" s="1"/>
  <c r="E1791" i="2"/>
  <c r="E1790" i="2" s="1"/>
  <c r="E1779" i="2"/>
  <c r="E1774" i="2"/>
  <c r="E1773" i="2" s="1"/>
  <c r="E1763" i="2"/>
  <c r="E1762" i="2" s="1"/>
  <c r="E1760" i="2"/>
  <c r="E1758" i="2"/>
  <c r="E1747" i="2"/>
  <c r="E1742" i="2"/>
  <c r="E1731" i="2"/>
  <c r="E1730" i="2" s="1"/>
  <c r="E1728" i="2"/>
  <c r="E1713" i="2"/>
  <c r="E1708" i="2"/>
  <c r="E1697" i="2"/>
  <c r="E1696" i="2" s="1"/>
  <c r="E1694" i="2"/>
  <c r="E1692" i="2"/>
  <c r="E1689" i="2"/>
  <c r="E1677" i="2"/>
  <c r="E1672" i="2"/>
  <c r="E1660" i="2"/>
  <c r="E1659" i="2" s="1"/>
  <c r="E1657" i="2"/>
  <c r="E1655" i="2"/>
  <c r="E1643" i="2"/>
  <c r="E1638" i="2"/>
  <c r="E1628" i="2"/>
  <c r="E1627" i="2" s="1"/>
  <c r="E1625" i="2"/>
  <c r="E1624" i="2" s="1"/>
  <c r="E1613" i="2"/>
  <c r="E1608" i="2"/>
  <c r="E1597" i="2"/>
  <c r="E1596" i="2" s="1"/>
  <c r="E1594" i="2"/>
  <c r="E1592" i="2"/>
  <c r="E1581" i="2"/>
  <c r="E1576" i="2"/>
  <c r="E1565" i="2"/>
  <c r="E1564" i="2" s="1"/>
  <c r="E1562" i="2"/>
  <c r="E1560" i="2"/>
  <c r="E1550" i="2"/>
  <c r="E1545" i="2"/>
  <c r="E1534" i="2"/>
  <c r="E1533" i="2" s="1"/>
  <c r="E1531" i="2"/>
  <c r="E1529" i="2"/>
  <c r="E1517" i="2"/>
  <c r="E1512" i="2"/>
  <c r="E1501" i="2"/>
  <c r="E1500" i="2" s="1"/>
  <c r="E1497" i="2"/>
  <c r="E1496" i="2" s="1"/>
  <c r="E1494" i="2"/>
  <c r="E1493" i="2" s="1"/>
  <c r="E1491" i="2"/>
  <c r="E1478" i="2"/>
  <c r="E1473" i="2"/>
  <c r="E1462" i="2"/>
  <c r="E1452" i="2"/>
  <c r="E1451" i="2" s="1"/>
  <c r="E1449" i="2"/>
  <c r="E1437" i="2"/>
  <c r="E1432" i="2"/>
  <c r="E1420" i="2"/>
  <c r="E1415" i="2"/>
  <c r="E1409" i="2"/>
  <c r="E1406" i="2"/>
  <c r="E1377" i="2" s="1"/>
  <c r="E1366" i="2"/>
  <c r="E1364" i="2"/>
  <c r="E1363" i="2" s="1"/>
  <c r="E1361" i="2"/>
  <c r="E1351" i="2"/>
  <c r="E1347" i="2"/>
  <c r="E1267" i="2"/>
  <c r="E1264" i="2" s="1"/>
  <c r="E1262" i="2"/>
  <c r="E1261" i="2" s="1"/>
  <c r="E1257" i="2"/>
  <c r="E1245" i="2"/>
  <c r="E1240" i="2"/>
  <c r="E1193" i="2"/>
  <c r="E1192" i="2" s="1"/>
  <c r="E1189" i="2"/>
  <c r="E1188" i="2" s="1"/>
  <c r="E1171" i="2"/>
  <c r="E1160" i="2"/>
  <c r="E1159" i="2" s="1"/>
  <c r="E1145" i="2"/>
  <c r="E1140" i="2"/>
  <c r="E1129" i="2"/>
  <c r="E1128" i="2" s="1"/>
  <c r="E1126" i="2"/>
  <c r="E1123" i="2"/>
  <c r="E1106" i="2"/>
  <c r="E1101" i="2"/>
  <c r="E1090" i="2"/>
  <c r="E1089" i="2" s="1"/>
  <c r="E1087" i="2"/>
  <c r="E1086" i="2" s="1"/>
  <c r="E1083" i="2"/>
  <c r="E1078" i="2"/>
  <c r="E1025" i="2"/>
  <c r="E1024" i="2" s="1"/>
  <c r="E1022" i="2"/>
  <c r="E1020" i="2"/>
  <c r="E1018" i="2"/>
  <c r="E1010" i="2"/>
  <c r="E1006" i="2"/>
  <c r="E998" i="2"/>
  <c r="E981" i="2"/>
  <c r="E976" i="2"/>
  <c r="E910" i="2"/>
  <c r="E905" i="2"/>
  <c r="E904" i="2" s="1"/>
  <c r="E892" i="2"/>
  <c r="E887" i="2"/>
  <c r="E876" i="2"/>
  <c r="E874" i="2"/>
  <c r="E871" i="2"/>
  <c r="E868" i="2"/>
  <c r="E855" i="2"/>
  <c r="E850" i="2"/>
  <c r="E839" i="2"/>
  <c r="E838" i="2" s="1"/>
  <c r="E836" i="2"/>
  <c r="E833" i="2"/>
  <c r="E827" i="2"/>
  <c r="E826" i="2" s="1"/>
  <c r="E824" i="2"/>
  <c r="E817" i="2"/>
  <c r="E810" i="2"/>
  <c r="E808" i="2"/>
  <c r="E795" i="2"/>
  <c r="E790" i="2"/>
  <c r="E779" i="2"/>
  <c r="E778" i="2" s="1"/>
  <c r="E776" i="2"/>
  <c r="E774" i="2"/>
  <c r="E759" i="2"/>
  <c r="E754" i="2"/>
  <c r="E669" i="2"/>
  <c r="E664" i="2"/>
  <c r="E662" i="2"/>
  <c r="E657" i="2"/>
  <c r="E654" i="2"/>
  <c r="E644" i="2"/>
  <c r="E639" i="2"/>
  <c r="E591" i="2"/>
  <c r="E587" i="2" s="1"/>
  <c r="E585" i="2"/>
  <c r="E575" i="2"/>
  <c r="E571" i="2"/>
  <c r="E560" i="2"/>
  <c r="E559" i="2" s="1"/>
  <c r="E557" i="2"/>
  <c r="E556" i="2" s="1"/>
  <c r="E545" i="2"/>
  <c r="E540" i="2"/>
  <c r="E529" i="2"/>
  <c r="E526" i="2" s="1"/>
  <c r="E524" i="2"/>
  <c r="E523" i="2" s="1"/>
  <c r="E511" i="2"/>
  <c r="E500" i="2"/>
  <c r="E499" i="2" s="1"/>
  <c r="E497" i="2"/>
  <c r="E480" i="2"/>
  <c r="E475" i="2"/>
  <c r="E464" i="2"/>
  <c r="E463" i="2" s="1"/>
  <c r="E461" i="2"/>
  <c r="E457" i="2"/>
  <c r="E454" i="2"/>
  <c r="E442" i="2"/>
  <c r="E437" i="2"/>
  <c r="E426" i="2"/>
  <c r="E425" i="2" s="1"/>
  <c r="E423" i="2"/>
  <c r="E418" i="2"/>
  <c r="E407" i="2"/>
  <c r="E405" i="2"/>
  <c r="E391" i="2"/>
  <c r="E388" i="2"/>
  <c r="E377" i="2"/>
  <c r="E372" i="2"/>
  <c r="E369" i="2"/>
  <c r="E365" i="2"/>
  <c r="E361" i="2"/>
  <c r="E359" i="2"/>
  <c r="E356" i="2"/>
  <c r="E352" i="2"/>
  <c r="E350" i="2"/>
  <c r="E332" i="2"/>
  <c r="E327" i="2"/>
  <c r="E316" i="2"/>
  <c r="E315" i="2" s="1"/>
  <c r="E313" i="2"/>
  <c r="E311" i="2"/>
  <c r="E297" i="2"/>
  <c r="E292" i="2"/>
  <c r="E281" i="2"/>
  <c r="E280" i="2" s="1"/>
  <c r="E278" i="2"/>
  <c r="E277" i="2" s="1"/>
  <c r="E265" i="2"/>
  <c r="E260" i="2"/>
  <c r="E233" i="2"/>
  <c r="E232" i="2" s="1"/>
  <c r="E221" i="2"/>
  <c r="E216" i="2"/>
  <c r="E205" i="2"/>
  <c r="E203" i="2"/>
  <c r="E189" i="2"/>
  <c r="E184" i="2"/>
  <c r="E173" i="2"/>
  <c r="E172" i="2" s="1"/>
  <c r="E170" i="2"/>
  <c r="E168" i="2"/>
  <c r="E156" i="2"/>
  <c r="E151" i="2"/>
  <c r="E140" i="2"/>
  <c r="E139" i="2" s="1"/>
  <c r="E137" i="2"/>
  <c r="E135" i="2"/>
  <c r="E133" i="2"/>
  <c r="E130" i="2"/>
  <c r="E129" i="2" s="1"/>
  <c r="E127" i="2"/>
  <c r="E113" i="2"/>
  <c r="E108" i="2"/>
  <c r="E97" i="2"/>
  <c r="E96" i="2" s="1"/>
  <c r="E94" i="2"/>
  <c r="E90" i="2"/>
  <c r="E87" i="2"/>
  <c r="E86" i="2" s="1"/>
  <c r="E84" i="2"/>
  <c r="E81" i="2"/>
  <c r="E66" i="2"/>
  <c r="E61" i="2"/>
  <c r="E50" i="2"/>
  <c r="E49" i="2" s="1"/>
  <c r="E47" i="2"/>
  <c r="E43" i="2"/>
  <c r="E23" i="2"/>
  <c r="E18" i="2"/>
  <c r="E207" i="4"/>
  <c r="E417" i="2" l="1"/>
  <c r="E428" i="2" s="1"/>
  <c r="E4139" i="2"/>
  <c r="E539" i="2"/>
  <c r="E562" i="2" s="1"/>
  <c r="E326" i="2"/>
  <c r="E4907" i="2"/>
  <c r="E1472" i="2"/>
  <c r="E4640" i="2"/>
  <c r="E89" i="2"/>
  <c r="E310" i="2"/>
  <c r="E2274" i="2"/>
  <c r="E4616" i="2"/>
  <c r="E789" i="2"/>
  <c r="E3930" i="2"/>
  <c r="E1960" i="2"/>
  <c r="E4014" i="2"/>
  <c r="E4162" i="2"/>
  <c r="E3059" i="2"/>
  <c r="E1544" i="2"/>
  <c r="E3509" i="2"/>
  <c r="E1942" i="2"/>
  <c r="E4830" i="2"/>
  <c r="E1528" i="2"/>
  <c r="E4187" i="2"/>
  <c r="E17" i="2"/>
  <c r="E4330" i="2"/>
  <c r="E183" i="2"/>
  <c r="E3797" i="2"/>
  <c r="E4806" i="2"/>
  <c r="E60" i="2"/>
  <c r="E975" i="2"/>
  <c r="E4597" i="2"/>
  <c r="D17" i="4"/>
  <c r="F17" i="4"/>
  <c r="F256" i="4"/>
  <c r="F8" i="4"/>
  <c r="F116" i="4"/>
  <c r="D18" i="4"/>
  <c r="D9" i="4"/>
  <c r="D19" i="4"/>
  <c r="D135" i="4"/>
  <c r="F135" i="4" s="1"/>
  <c r="D11" i="4"/>
  <c r="E1431" i="2"/>
  <c r="E4850" i="2"/>
  <c r="E4585" i="2"/>
  <c r="E62" i="4"/>
  <c r="E255" i="4"/>
  <c r="E2391" i="2"/>
  <c r="E2412" i="2" s="1"/>
  <c r="E2728" i="2"/>
  <c r="E4357" i="2"/>
  <c r="E3354" i="2"/>
  <c r="E2928" i="2"/>
  <c r="E1821" i="2"/>
  <c r="E2031" i="2"/>
  <c r="E2747" i="2"/>
  <c r="E3300" i="2"/>
  <c r="E3327" i="2" s="1"/>
  <c r="E510" i="2"/>
  <c r="E531" i="2" s="1"/>
  <c r="E886" i="2"/>
  <c r="E3826" i="2"/>
  <c r="E1170" i="2"/>
  <c r="E1195" i="2" s="1"/>
  <c r="E907" i="2"/>
  <c r="E1741" i="2"/>
  <c r="E3204" i="2"/>
  <c r="E4148" i="2"/>
  <c r="E2519" i="2"/>
  <c r="E4062" i="2"/>
  <c r="E4375" i="2"/>
  <c r="E202" i="2"/>
  <c r="E2441" i="2"/>
  <c r="E3458" i="2"/>
  <c r="E4488" i="2"/>
  <c r="E456" i="2"/>
  <c r="E358" i="2"/>
  <c r="E773" i="2"/>
  <c r="E1607" i="2"/>
  <c r="E3191" i="2"/>
  <c r="E3956" i="2"/>
  <c r="E1671" i="2"/>
  <c r="E178" i="4"/>
  <c r="E32" i="4" s="1"/>
  <c r="E2992" i="2"/>
  <c r="E3493" i="2"/>
  <c r="E194" i="4"/>
  <c r="E38" i="4" s="1"/>
  <c r="E638" i="2"/>
  <c r="E1869" i="2"/>
  <c r="E3846" i="2"/>
  <c r="E4524" i="2"/>
  <c r="E656" i="2"/>
  <c r="E2435" i="2"/>
  <c r="E209" i="4"/>
  <c r="D63" i="4"/>
  <c r="E214" i="4"/>
  <c r="E184" i="4"/>
  <c r="E34" i="4" s="1"/>
  <c r="E212" i="4"/>
  <c r="D22" i="4"/>
  <c r="D126" i="4"/>
  <c r="F126" i="4" s="1"/>
  <c r="E22" i="4"/>
  <c r="E21" i="4" s="1"/>
  <c r="E125" i="4"/>
  <c r="E41" i="4"/>
  <c r="E150" i="2"/>
  <c r="E215" i="2"/>
  <c r="E235" i="2" s="1"/>
  <c r="E873" i="2"/>
  <c r="E1139" i="2"/>
  <c r="E1162" i="2" s="1"/>
  <c r="E2294" i="2"/>
  <c r="E3228" i="2"/>
  <c r="E3287" i="2"/>
  <c r="E3367" i="2"/>
  <c r="E4444" i="2"/>
  <c r="E167" i="2"/>
  <c r="E3170" i="2"/>
  <c r="E4685" i="2"/>
  <c r="E753" i="2"/>
  <c r="E1511" i="2"/>
  <c r="E2567" i="2"/>
  <c r="E3445" i="2"/>
  <c r="E4394" i="2"/>
  <c r="E4855" i="2"/>
  <c r="E1100" i="2"/>
  <c r="E132" i="2"/>
  <c r="E259" i="2"/>
  <c r="E364" i="2"/>
  <c r="E1459" i="2"/>
  <c r="E1575" i="2"/>
  <c r="E2506" i="2"/>
  <c r="E3963" i="2"/>
  <c r="E4245" i="2"/>
  <c r="E4646" i="2"/>
  <c r="E967" i="2"/>
  <c r="E1017" i="2"/>
  <c r="E1654" i="2"/>
  <c r="E1707" i="2"/>
  <c r="E1980" i="2"/>
  <c r="E3269" i="2"/>
  <c r="E3335" i="2"/>
  <c r="E42" i="2"/>
  <c r="E387" i="2"/>
  <c r="E1417" i="2"/>
  <c r="E4098" i="2"/>
  <c r="E867" i="2"/>
  <c r="E1077" i="2"/>
  <c r="E1092" i="2" s="1"/>
  <c r="E2061" i="2"/>
  <c r="E2535" i="2"/>
  <c r="E3997" i="2"/>
  <c r="E4438" i="2"/>
  <c r="E3081" i="2"/>
  <c r="E4080" i="2"/>
  <c r="E3157" i="2"/>
  <c r="E3550" i="2"/>
  <c r="E4659" i="2"/>
  <c r="E1408" i="2"/>
  <c r="E2303" i="2"/>
  <c r="E2698" i="2"/>
  <c r="E2720" i="2" s="1"/>
  <c r="E3976" i="2"/>
  <c r="E849" i="2"/>
  <c r="E1005" i="2"/>
  <c r="E1239" i="2"/>
  <c r="E1269" i="2" s="1"/>
  <c r="E1346" i="2"/>
  <c r="E1369" i="2" s="1"/>
  <c r="E1725" i="2"/>
  <c r="E1885" i="2"/>
  <c r="E1923" i="2"/>
  <c r="E2420" i="2"/>
  <c r="E2488" i="2"/>
  <c r="E2548" i="2"/>
  <c r="E4797" i="2"/>
  <c r="E4839" i="2"/>
  <c r="E3840" i="2"/>
  <c r="E474" i="2"/>
  <c r="E1839" i="2"/>
  <c r="E3395" i="2"/>
  <c r="E3419" i="2" s="1"/>
  <c r="E374" i="2"/>
  <c r="E1898" i="2"/>
  <c r="E1915" i="2" s="1"/>
  <c r="E3897" i="2"/>
  <c r="E3922" i="2" s="1"/>
  <c r="E4043" i="2"/>
  <c r="E4493" i="2"/>
  <c r="E4690" i="2"/>
  <c r="E4812" i="2"/>
  <c r="E4744" i="2"/>
  <c r="E291" i="2"/>
  <c r="E1122" i="2"/>
  <c r="E1804" i="2"/>
  <c r="E3013" i="2"/>
  <c r="E3137" i="2"/>
  <c r="E404" i="2"/>
  <c r="E436" i="2"/>
  <c r="E666" i="2"/>
  <c r="E1637" i="2"/>
  <c r="E1757" i="2"/>
  <c r="E2267" i="2"/>
  <c r="E2858" i="2"/>
  <c r="E3026" i="2"/>
  <c r="E3427" i="2"/>
  <c r="E3859" i="2"/>
  <c r="E4272" i="2"/>
  <c r="E1591" i="2"/>
  <c r="E630" i="2"/>
  <c r="E494" i="2"/>
  <c r="E3571" i="2"/>
  <c r="E3577" i="2" s="1"/>
  <c r="E4540" i="2"/>
  <c r="E4603" i="2"/>
  <c r="E4412" i="2"/>
  <c r="E2350" i="2"/>
  <c r="E4917" i="2"/>
  <c r="E4932" i="2" s="1"/>
  <c r="E2078" i="2"/>
  <c r="E4229" i="2"/>
  <c r="E4362" i="2"/>
  <c r="E2785" i="2"/>
  <c r="E1559" i="2"/>
  <c r="E3743" i="2"/>
  <c r="E107" i="2"/>
  <c r="E570" i="2"/>
  <c r="E593" i="2" s="1"/>
  <c r="E832" i="2"/>
  <c r="E1691" i="2"/>
  <c r="E2480" i="2"/>
  <c r="E2946" i="2"/>
  <c r="E4048" i="2"/>
  <c r="E4206" i="2"/>
  <c r="E4452" i="2"/>
  <c r="E4870" i="2"/>
  <c r="E4890" i="2" s="1"/>
  <c r="E3789" i="2"/>
  <c r="E4736" i="2"/>
  <c r="D4859" i="2"/>
  <c r="D4856" i="2"/>
  <c r="D4846" i="2"/>
  <c r="D4840" i="2"/>
  <c r="D4837" i="2"/>
  <c r="D4835" i="2"/>
  <c r="D4831" i="2"/>
  <c r="D4822" i="2"/>
  <c r="D4815" i="2"/>
  <c r="D4810" i="2"/>
  <c r="D4807" i="2"/>
  <c r="D4802" i="2"/>
  <c r="D4798" i="2"/>
  <c r="D4795" i="2"/>
  <c r="D4792" i="2"/>
  <c r="D4772" i="2"/>
  <c r="D4745" i="2"/>
  <c r="D4734" i="2"/>
  <c r="D4729" i="2"/>
  <c r="D4727" i="2"/>
  <c r="D4721" i="2"/>
  <c r="D4709" i="2"/>
  <c r="D4704" i="2"/>
  <c r="D4693" i="2"/>
  <c r="D4688" i="2"/>
  <c r="D4686" i="2"/>
  <c r="D4683" i="2"/>
  <c r="D4682" i="2" s="1"/>
  <c r="D4678" i="2"/>
  <c r="D4665" i="2"/>
  <c r="D4660" i="2"/>
  <c r="D4644" i="2"/>
  <c r="D4641" i="2"/>
  <c r="D4638" i="2"/>
  <c r="D4636" i="2"/>
  <c r="D4622" i="2"/>
  <c r="D4617" i="2"/>
  <c r="D4606" i="2"/>
  <c r="D4601" i="2"/>
  <c r="D4598" i="2"/>
  <c r="D4592" i="2"/>
  <c r="D4583" i="2"/>
  <c r="D4569" i="2"/>
  <c r="D4564" i="2"/>
  <c r="D4561" i="2"/>
  <c r="D4559" i="2"/>
  <c r="D4546" i="2"/>
  <c r="D4541" i="2"/>
  <c r="D4530" i="2"/>
  <c r="D4529" i="2" s="1"/>
  <c r="D4527" i="2"/>
  <c r="D4525" i="2"/>
  <c r="D4507" i="2"/>
  <c r="D4506" i="2" s="1"/>
  <c r="D4496" i="2"/>
  <c r="D4491" i="2"/>
  <c r="D4484" i="2"/>
  <c r="D4483" i="2" s="1"/>
  <c r="D4466" i="2"/>
  <c r="D4465" i="2" s="1"/>
  <c r="D4455" i="2"/>
  <c r="D4453" i="2"/>
  <c r="D4450" i="2"/>
  <c r="D4447" i="2"/>
  <c r="D4445" i="2"/>
  <c r="D4441" i="2"/>
  <c r="D4439" i="2"/>
  <c r="D4435" i="2"/>
  <c r="D4418" i="2"/>
  <c r="D4413" i="2"/>
  <c r="D4402" i="2"/>
  <c r="D4401" i="2" s="1"/>
  <c r="D4399" i="2"/>
  <c r="D4397" i="2"/>
  <c r="D4395" i="2"/>
  <c r="D4381" i="2"/>
  <c r="D4376" i="2"/>
  <c r="D4365" i="2"/>
  <c r="D4363" i="2"/>
  <c r="D4360" i="2"/>
  <c r="D4349" i="2"/>
  <c r="D4347" i="2"/>
  <c r="D4336" i="2"/>
  <c r="D4331" i="2"/>
  <c r="D4315" i="2"/>
  <c r="D4313" i="2"/>
  <c r="D4310" i="2"/>
  <c r="D4307" i="2"/>
  <c r="D4294" i="2"/>
  <c r="D4289" i="2"/>
  <c r="D4278" i="2"/>
  <c r="D4277" i="2" s="1"/>
  <c r="D4275" i="2"/>
  <c r="D4273" i="2"/>
  <c r="D4270" i="2"/>
  <c r="D4267" i="2"/>
  <c r="D4263" i="2"/>
  <c r="D4251" i="2"/>
  <c r="D4246" i="2"/>
  <c r="D4235" i="2"/>
  <c r="D4232" i="2"/>
  <c r="D4230" i="2"/>
  <c r="D4227" i="2"/>
  <c r="D4225" i="2"/>
  <c r="D4212" i="2"/>
  <c r="D4207" i="2"/>
  <c r="D4196" i="2"/>
  <c r="D4195" i="2" s="1"/>
  <c r="D4193" i="2"/>
  <c r="D4191" i="2"/>
  <c r="D4188" i="2"/>
  <c r="D4185" i="2"/>
  <c r="D4183" i="2"/>
  <c r="D4181" i="2"/>
  <c r="D4168" i="2"/>
  <c r="D4163" i="2"/>
  <c r="D4152" i="2"/>
  <c r="D4146" i="2"/>
  <c r="D4145" i="2" s="1"/>
  <c r="D4143" i="2"/>
  <c r="D4140" i="2"/>
  <c r="D4133" i="2"/>
  <c r="D4129" i="2"/>
  <c r="D4124" i="2"/>
  <c r="D4120" i="2"/>
  <c r="D4118" i="2"/>
  <c r="D4104" i="2"/>
  <c r="D4099" i="2"/>
  <c r="D4088" i="2"/>
  <c r="D4087" i="2" s="1"/>
  <c r="D4085" i="2"/>
  <c r="D4083" i="2"/>
  <c r="D4081" i="2"/>
  <c r="D4068" i="2"/>
  <c r="D4063" i="2"/>
  <c r="D4052" i="2"/>
  <c r="D4046" i="2"/>
  <c r="D4044" i="2"/>
  <c r="D4041" i="2"/>
  <c r="D4039" i="2"/>
  <c r="D4037" i="2"/>
  <c r="D4034" i="2"/>
  <c r="D4020" i="2"/>
  <c r="D4015" i="2"/>
  <c r="D4004" i="2"/>
  <c r="D4003" i="2" s="1"/>
  <c r="D4001" i="2"/>
  <c r="D3995" i="2"/>
  <c r="D3982" i="2"/>
  <c r="D3977" i="2"/>
  <c r="D3920" i="2"/>
  <c r="D3903" i="2"/>
  <c r="D3898" i="2"/>
  <c r="D3887" i="2"/>
  <c r="D3884" i="2"/>
  <c r="D3882" i="2"/>
  <c r="D3879" i="2"/>
  <c r="D3860" i="2"/>
  <c r="D3847" i="2"/>
  <c r="D3844" i="2"/>
  <c r="D3841" i="2"/>
  <c r="D3824" i="2"/>
  <c r="D3817" i="2"/>
  <c r="D3815" i="2"/>
  <c r="D3803" i="2"/>
  <c r="D3798" i="2"/>
  <c r="D3787" i="2"/>
  <c r="D3779" i="2"/>
  <c r="D3776" i="2"/>
  <c r="D3772" i="2"/>
  <c r="D3757" i="2"/>
  <c r="D3730" i="2"/>
  <c r="D3727" i="2"/>
  <c r="D3716" i="2"/>
  <c r="D3712" i="2"/>
  <c r="D3701" i="2"/>
  <c r="D3685" i="2"/>
  <c r="D3679" i="2"/>
  <c r="D3677" i="2"/>
  <c r="D3671" i="2"/>
  <c r="D3668" i="2"/>
  <c r="D3665" i="2"/>
  <c r="D3661" i="2"/>
  <c r="D3646" i="2"/>
  <c r="D3641" i="2"/>
  <c r="D3630" i="2"/>
  <c r="D3626" i="2"/>
  <c r="D3623" i="2"/>
  <c r="D3617" i="2"/>
  <c r="D3614" i="2"/>
  <c r="D3611" i="2"/>
  <c r="D3604" i="2"/>
  <c r="D3592" i="2"/>
  <c r="D3587" i="2"/>
  <c r="D3575" i="2"/>
  <c r="D3572" i="2"/>
  <c r="D3562" i="2"/>
  <c r="D3561" i="2" s="1"/>
  <c r="D3559" i="2"/>
  <c r="D3556" i="2"/>
  <c r="D3554" i="2"/>
  <c r="D3551" i="2"/>
  <c r="F3540" i="2"/>
  <c r="D3537" i="2"/>
  <c r="D3532" i="2"/>
  <c r="D3527" i="2"/>
  <c r="D3515" i="2"/>
  <c r="D3510" i="2"/>
  <c r="D3499" i="2"/>
  <c r="D3498" i="2" s="1"/>
  <c r="D3496" i="2"/>
  <c r="D3494" i="2"/>
  <c r="D3488" i="2"/>
  <c r="D3478" i="2"/>
  <c r="D3476" i="2"/>
  <c r="D3464" i="2"/>
  <c r="D3459" i="2"/>
  <c r="D3448" i="2"/>
  <c r="D3446" i="2"/>
  <c r="D3433" i="2"/>
  <c r="D3428" i="2"/>
  <c r="D3417" i="2"/>
  <c r="D3412" i="2"/>
  <c r="D3401" i="2"/>
  <c r="D3396" i="2"/>
  <c r="D3368" i="2"/>
  <c r="D3357" i="2"/>
  <c r="D3355" i="2"/>
  <c r="D3352" i="2"/>
  <c r="D3341" i="2"/>
  <c r="D3336" i="2"/>
  <c r="D3325" i="2"/>
  <c r="D3317" i="2"/>
  <c r="D3306" i="2"/>
  <c r="D3301" i="2"/>
  <c r="D3290" i="2"/>
  <c r="D3285" i="2"/>
  <c r="D3275" i="2"/>
  <c r="D3270" i="2"/>
  <c r="D3256" i="2"/>
  <c r="D3255" i="2" s="1"/>
  <c r="D3247" i="2"/>
  <c r="D3242" i="2"/>
  <c r="D3231" i="2"/>
  <c r="D3226" i="2"/>
  <c r="D3225" i="2" s="1"/>
  <c r="D3223" i="2"/>
  <c r="D3210" i="2"/>
  <c r="D3205" i="2"/>
  <c r="D3194" i="2"/>
  <c r="D3189" i="2"/>
  <c r="D3176" i="2"/>
  <c r="D3171" i="2"/>
  <c r="D3160" i="2"/>
  <c r="D3143" i="2"/>
  <c r="D3138" i="2"/>
  <c r="D3127" i="2"/>
  <c r="D3125" i="2" s="1"/>
  <c r="D3121" i="2"/>
  <c r="D3103" i="2"/>
  <c r="D3087" i="2"/>
  <c r="D3086" i="2" s="1"/>
  <c r="D3084" i="2"/>
  <c r="D3082" i="2"/>
  <c r="D3079" i="2"/>
  <c r="D3065" i="2"/>
  <c r="D3060" i="2"/>
  <c r="D3049" i="2"/>
  <c r="D3048" i="2" s="1"/>
  <c r="D3046" i="2"/>
  <c r="D3045" i="2" s="1"/>
  <c r="D3032" i="2"/>
  <c r="D3027" i="2"/>
  <c r="D3016" i="2"/>
  <c r="D2998" i="2"/>
  <c r="D2993" i="2"/>
  <c r="D2982" i="2"/>
  <c r="D2977" i="2"/>
  <c r="D2976" i="2" s="1"/>
  <c r="D2974" i="2"/>
  <c r="D2965" i="2"/>
  <c r="D2960" i="2"/>
  <c r="D2949" i="2"/>
  <c r="D2944" i="2"/>
  <c r="D2929" i="2"/>
  <c r="D2918" i="2"/>
  <c r="D2913" i="2"/>
  <c r="D2911" i="2"/>
  <c r="D2908" i="2"/>
  <c r="D2897" i="2"/>
  <c r="D2891" i="2" s="1"/>
  <c r="D2881" i="2"/>
  <c r="D2876" i="2"/>
  <c r="D2864" i="2"/>
  <c r="D2859" i="2"/>
  <c r="D2848" i="2"/>
  <c r="D2842" i="2"/>
  <c r="D2831" i="2"/>
  <c r="D2826" i="2"/>
  <c r="D2815" i="2"/>
  <c r="D2810" i="2"/>
  <c r="D2809" i="2" s="1"/>
  <c r="D2799" i="2"/>
  <c r="D2794" i="2"/>
  <c r="D2783" i="2"/>
  <c r="D2778" i="2"/>
  <c r="D2777" i="2" s="1"/>
  <c r="D2766" i="2"/>
  <c r="D2761" i="2"/>
  <c r="D2750" i="2"/>
  <c r="D2745" i="2"/>
  <c r="D2744" i="2" s="1"/>
  <c r="D2734" i="2"/>
  <c r="D2729" i="2"/>
  <c r="D2717" i="2"/>
  <c r="D2714" i="2"/>
  <c r="D2704" i="2"/>
  <c r="D2699" i="2"/>
  <c r="D2688" i="2"/>
  <c r="D2683" i="2"/>
  <c r="D2681" i="2"/>
  <c r="D2678" i="2"/>
  <c r="D2667" i="2"/>
  <c r="D2662" i="2"/>
  <c r="D2651" i="2"/>
  <c r="D2646" i="2"/>
  <c r="D2644" i="2"/>
  <c r="D2642" i="2"/>
  <c r="D2639" i="2"/>
  <c r="D2628" i="2"/>
  <c r="D2623" i="2"/>
  <c r="D2612" i="2"/>
  <c r="D2607" i="2"/>
  <c r="D2605" i="2"/>
  <c r="D2601" i="2"/>
  <c r="D2598" i="2"/>
  <c r="D2586" i="2"/>
  <c r="D2581" i="2"/>
  <c r="D2570" i="2"/>
  <c r="D2565" i="2"/>
  <c r="D2554" i="2"/>
  <c r="D2549" i="2"/>
  <c r="D2538" i="2"/>
  <c r="D2525" i="2"/>
  <c r="D2520" i="2"/>
  <c r="D2509" i="2"/>
  <c r="D2504" i="2"/>
  <c r="D2494" i="2"/>
  <c r="D2489" i="2"/>
  <c r="D2478" i="2"/>
  <c r="D2472" i="2"/>
  <c r="D2460" i="2"/>
  <c r="D2455" i="2"/>
  <c r="D2444" i="2"/>
  <c r="D2439" i="2"/>
  <c r="D2436" i="2"/>
  <c r="D2426" i="2"/>
  <c r="D2421" i="2"/>
  <c r="D2409" i="2"/>
  <c r="D2406" i="2"/>
  <c r="D2397" i="2"/>
  <c r="D2392" i="2"/>
  <c r="D2381" i="2"/>
  <c r="D2376" i="2"/>
  <c r="D2364" i="2"/>
  <c r="D2359" i="2"/>
  <c r="D2344" i="2"/>
  <c r="D2341" i="2"/>
  <c r="D2337" i="2"/>
  <c r="D2333" i="2"/>
  <c r="D2322" i="2"/>
  <c r="D2317" i="2"/>
  <c r="D2306" i="2"/>
  <c r="D2301" i="2"/>
  <c r="D2298" i="2"/>
  <c r="D2295" i="2"/>
  <c r="D2292" i="2"/>
  <c r="D2280" i="2"/>
  <c r="D2275" i="2"/>
  <c r="D2265" i="2"/>
  <c r="D2262" i="2"/>
  <c r="D2259" i="2"/>
  <c r="D2256" i="2"/>
  <c r="D2237" i="2"/>
  <c r="D2226" i="2"/>
  <c r="D2221" i="2"/>
  <c r="D2218" i="2"/>
  <c r="D2214" i="2"/>
  <c r="D2211" i="2"/>
  <c r="D2195" i="2"/>
  <c r="D2190" i="2"/>
  <c r="D2179" i="2"/>
  <c r="D2173" i="2"/>
  <c r="D2170" i="2"/>
  <c r="D2165" i="2"/>
  <c r="D2162" i="2"/>
  <c r="D2160" i="2"/>
  <c r="D2145" i="2"/>
  <c r="D2140" i="2"/>
  <c r="D2129" i="2"/>
  <c r="D2124" i="2"/>
  <c r="D2121" i="2"/>
  <c r="D2118" i="2"/>
  <c r="D2115" i="2"/>
  <c r="D2100" i="2"/>
  <c r="D2084" i="2"/>
  <c r="D2083" i="2" s="1"/>
  <c r="D2081" i="2"/>
  <c r="D2067" i="2"/>
  <c r="D2062" i="2"/>
  <c r="D2032" i="2"/>
  <c r="D2021" i="2"/>
  <c r="D2013" i="2"/>
  <c r="D2012" i="2" s="1"/>
  <c r="D2010" i="2"/>
  <c r="D1999" i="2"/>
  <c r="D1994" i="2"/>
  <c r="D1983" i="2"/>
  <c r="D1977" i="2"/>
  <c r="D1976" i="2" s="1"/>
  <c r="D1966" i="2"/>
  <c r="D1961" i="2"/>
  <c r="D1950" i="2"/>
  <c r="D1945" i="2"/>
  <c r="D1943" i="2"/>
  <c r="D1940" i="2"/>
  <c r="D1929" i="2"/>
  <c r="D1924" i="2"/>
  <c r="D1904" i="2"/>
  <c r="D1899" i="2"/>
  <c r="D1888" i="2"/>
  <c r="D1886" i="2"/>
  <c r="D1875" i="2"/>
  <c r="D1870" i="2"/>
  <c r="D1859" i="2"/>
  <c r="D1858" i="2" s="1"/>
  <c r="D1845" i="2"/>
  <c r="D1829" i="2"/>
  <c r="D1828" i="2" s="1"/>
  <c r="D1826" i="2"/>
  <c r="D1819" i="2"/>
  <c r="D1805" i="2"/>
  <c r="D1794" i="2"/>
  <c r="D1793" i="2" s="1"/>
  <c r="D1791" i="2"/>
  <c r="D1790" i="2" s="1"/>
  <c r="D1779" i="2"/>
  <c r="D1774" i="2"/>
  <c r="D1763" i="2"/>
  <c r="D1762" i="2" s="1"/>
  <c r="D1760" i="2"/>
  <c r="D1758" i="2"/>
  <c r="D1747" i="2"/>
  <c r="D1742" i="2"/>
  <c r="D1731" i="2"/>
  <c r="D1730" i="2" s="1"/>
  <c r="D1728" i="2"/>
  <c r="D1713" i="2"/>
  <c r="D1697" i="2"/>
  <c r="D1696" i="2" s="1"/>
  <c r="D1694" i="2"/>
  <c r="D1692" i="2"/>
  <c r="D1689" i="2"/>
  <c r="D1677" i="2"/>
  <c r="D1672" i="2"/>
  <c r="D1660" i="2"/>
  <c r="D1659" i="2" s="1"/>
  <c r="D1657" i="2"/>
  <c r="D1655" i="2"/>
  <c r="D1643" i="2"/>
  <c r="D1638" i="2"/>
  <c r="D1628" i="2"/>
  <c r="D1627" i="2" s="1"/>
  <c r="D1625" i="2"/>
  <c r="D1624" i="2" s="1"/>
  <c r="D1613" i="2"/>
  <c r="D1608" i="2"/>
  <c r="D1597" i="2"/>
  <c r="D1596" i="2" s="1"/>
  <c r="D1594" i="2"/>
  <c r="D1592" i="2"/>
  <c r="D1581" i="2"/>
  <c r="D1576" i="2"/>
  <c r="D1565" i="2"/>
  <c r="D1564" i="2" s="1"/>
  <c r="D1562" i="2"/>
  <c r="D1560" i="2"/>
  <c r="D1550" i="2"/>
  <c r="D1545" i="2"/>
  <c r="D1534" i="2"/>
  <c r="D1533" i="2" s="1"/>
  <c r="D1531" i="2"/>
  <c r="D1529" i="2"/>
  <c r="D1517" i="2"/>
  <c r="D1512" i="2"/>
  <c r="D1501" i="2"/>
  <c r="D1500" i="2" s="1"/>
  <c r="D1497" i="2"/>
  <c r="D1494" i="2"/>
  <c r="D1491" i="2"/>
  <c r="D1478" i="2"/>
  <c r="D1473" i="2"/>
  <c r="D1462" i="2"/>
  <c r="D1452" i="2"/>
  <c r="D1449" i="2"/>
  <c r="D1437" i="2"/>
  <c r="D1432" i="2"/>
  <c r="D1420" i="2"/>
  <c r="D1415" i="2"/>
  <c r="D1409" i="2"/>
  <c r="D1406" i="2"/>
  <c r="D1377" i="2" s="1"/>
  <c r="D1364" i="2"/>
  <c r="D1361" i="2"/>
  <c r="D1351" i="2"/>
  <c r="D1347" i="2"/>
  <c r="D1336" i="2"/>
  <c r="D1335" i="2" s="1"/>
  <c r="D1333" i="2"/>
  <c r="D1330" i="2"/>
  <c r="D1318" i="2"/>
  <c r="D1313" i="2"/>
  <c r="D1302" i="2"/>
  <c r="D1301" i="2" s="1"/>
  <c r="D1299" i="2"/>
  <c r="D1295" i="2"/>
  <c r="D1278" i="2"/>
  <c r="D1267" i="2"/>
  <c r="D1264" i="2" s="1"/>
  <c r="D1262" i="2"/>
  <c r="D1257" i="2"/>
  <c r="D1245" i="2"/>
  <c r="D1240" i="2"/>
  <c r="D1229" i="2"/>
  <c r="D1228" i="2" s="1"/>
  <c r="D1226" i="2"/>
  <c r="D1209" i="2"/>
  <c r="D1204" i="2"/>
  <c r="D1193" i="2"/>
  <c r="D1189" i="2"/>
  <c r="D1171" i="2"/>
  <c r="D1140" i="2"/>
  <c r="D1129" i="2"/>
  <c r="D1128" i="2" s="1"/>
  <c r="D1126" i="2"/>
  <c r="D1123" i="2"/>
  <c r="D1106" i="2"/>
  <c r="D1101" i="2"/>
  <c r="D1090" i="2"/>
  <c r="D1089" i="2" s="1"/>
  <c r="D1087" i="2"/>
  <c r="D1083" i="2"/>
  <c r="D1078" i="2"/>
  <c r="D1067" i="2"/>
  <c r="D1065" i="2"/>
  <c r="D1062" i="2"/>
  <c r="D1057" i="2"/>
  <c r="D1041" i="2"/>
  <c r="D1025" i="2"/>
  <c r="D1024" i="2" s="1"/>
  <c r="D1022" i="2"/>
  <c r="D1020" i="2"/>
  <c r="D1018" i="2"/>
  <c r="D1010" i="2"/>
  <c r="D1006" i="2"/>
  <c r="D998" i="2"/>
  <c r="D981" i="2"/>
  <c r="D976" i="2"/>
  <c r="D965" i="2"/>
  <c r="D957" i="2"/>
  <c r="D949" i="2"/>
  <c r="D946" i="2"/>
  <c r="D943" i="2"/>
  <c r="D941" i="2"/>
  <c r="D926" i="2"/>
  <c r="D921" i="2"/>
  <c r="D910" i="2"/>
  <c r="D905" i="2"/>
  <c r="D892" i="2"/>
  <c r="D887" i="2"/>
  <c r="D876" i="2"/>
  <c r="D871" i="2"/>
  <c r="D868" i="2"/>
  <c r="D855" i="2"/>
  <c r="D850" i="2"/>
  <c r="D839" i="2"/>
  <c r="D836" i="2"/>
  <c r="D833" i="2"/>
  <c r="D827" i="2"/>
  <c r="D824" i="2"/>
  <c r="D817" i="2"/>
  <c r="D810" i="2"/>
  <c r="D808" i="2"/>
  <c r="D795" i="2"/>
  <c r="D790" i="2"/>
  <c r="D779" i="2"/>
  <c r="D776" i="2"/>
  <c r="D774" i="2"/>
  <c r="D759" i="2"/>
  <c r="D754" i="2"/>
  <c r="D743" i="2"/>
  <c r="D742" i="2" s="1"/>
  <c r="D740" i="2"/>
  <c r="D738" i="2"/>
  <c r="D722" i="2"/>
  <c r="D717" i="2"/>
  <c r="D706" i="2"/>
  <c r="D701" i="2"/>
  <c r="D698" i="2"/>
  <c r="D685" i="2"/>
  <c r="D680" i="2"/>
  <c r="D669" i="2"/>
  <c r="D664" i="2"/>
  <c r="D662" i="2"/>
  <c r="D657" i="2"/>
  <c r="D654" i="2"/>
  <c r="D644" i="2"/>
  <c r="D639" i="2"/>
  <c r="D628" i="2"/>
  <c r="D627" i="2" s="1"/>
  <c r="D625" i="2"/>
  <c r="D622" i="2"/>
  <c r="D607" i="2"/>
  <c r="D602" i="2"/>
  <c r="D591" i="2"/>
  <c r="D585" i="2"/>
  <c r="D575" i="2"/>
  <c r="D571" i="2"/>
  <c r="D560" i="2"/>
  <c r="D559" i="2" s="1"/>
  <c r="D557" i="2"/>
  <c r="D556" i="2" s="1"/>
  <c r="D545" i="2"/>
  <c r="D540" i="2"/>
  <c r="D529" i="2"/>
  <c r="D524" i="2"/>
  <c r="D511" i="2"/>
  <c r="D500" i="2"/>
  <c r="D499" i="2" s="1"/>
  <c r="D497" i="2"/>
  <c r="D480" i="2"/>
  <c r="D475" i="2"/>
  <c r="D464" i="2"/>
  <c r="D463" i="2" s="1"/>
  <c r="D461" i="2"/>
  <c r="D457" i="2"/>
  <c r="D454" i="2"/>
  <c r="D442" i="2"/>
  <c r="D437" i="2"/>
  <c r="D426" i="2"/>
  <c r="D425" i="2" s="1"/>
  <c r="D423" i="2"/>
  <c r="D418" i="2"/>
  <c r="D407" i="2"/>
  <c r="D405" i="2"/>
  <c r="D391" i="2"/>
  <c r="D388" i="2"/>
  <c r="D377" i="2"/>
  <c r="D372" i="2"/>
  <c r="D369" i="2"/>
  <c r="D365" i="2"/>
  <c r="D361" i="2"/>
  <c r="D359" i="2"/>
  <c r="D356" i="2"/>
  <c r="D352" i="2"/>
  <c r="D350" i="2"/>
  <c r="D332" i="2"/>
  <c r="D327" i="2"/>
  <c r="D316" i="2"/>
  <c r="D315" i="2" s="1"/>
  <c r="D313" i="2"/>
  <c r="D311" i="2"/>
  <c r="D297" i="2"/>
  <c r="D292" i="2"/>
  <c r="D281" i="2"/>
  <c r="D278" i="2"/>
  <c r="D277" i="2" s="1"/>
  <c r="D265" i="2"/>
  <c r="D260" i="2"/>
  <c r="D233" i="2"/>
  <c r="D221" i="2"/>
  <c r="D216" i="2"/>
  <c r="D205" i="2"/>
  <c r="D203" i="2"/>
  <c r="D189" i="2"/>
  <c r="D184" i="2"/>
  <c r="D173" i="2"/>
  <c r="D172" i="2" s="1"/>
  <c r="D170" i="2"/>
  <c r="D168" i="2"/>
  <c r="D156" i="2"/>
  <c r="D151" i="2"/>
  <c r="D140" i="2"/>
  <c r="D139" i="2" s="1"/>
  <c r="D137" i="2"/>
  <c r="D135" i="2"/>
  <c r="D133" i="2"/>
  <c r="D130" i="2"/>
  <c r="D127" i="2"/>
  <c r="D113" i="2"/>
  <c r="D108" i="2"/>
  <c r="D97" i="2"/>
  <c r="D96" i="2" s="1"/>
  <c r="D94" i="2"/>
  <c r="D90" i="2"/>
  <c r="D87" i="2"/>
  <c r="D84" i="2"/>
  <c r="D81" i="2"/>
  <c r="D66" i="2"/>
  <c r="D61" i="2"/>
  <c r="D50" i="2"/>
  <c r="D49" i="2" s="1"/>
  <c r="D47" i="2"/>
  <c r="D4597" i="2" l="1"/>
  <c r="D417" i="2"/>
  <c r="D1528" i="2"/>
  <c r="D1773" i="2"/>
  <c r="E4651" i="2"/>
  <c r="D2213" i="2"/>
  <c r="D3616" i="2"/>
  <c r="D1544" i="2"/>
  <c r="D1203" i="2"/>
  <c r="E3089" i="2"/>
  <c r="D539" i="2"/>
  <c r="D562" i="2" s="1"/>
  <c r="E2540" i="2"/>
  <c r="E4198" i="2"/>
  <c r="D621" i="2"/>
  <c r="D697" i="2"/>
  <c r="D1993" i="2"/>
  <c r="D2117" i="2"/>
  <c r="D2274" i="2"/>
  <c r="D4830" i="2"/>
  <c r="D4703" i="2"/>
  <c r="D4806" i="2"/>
  <c r="E207" i="2"/>
  <c r="E4054" i="2"/>
  <c r="D975" i="2"/>
  <c r="D3881" i="2"/>
  <c r="D1942" i="2"/>
  <c r="D4014" i="2"/>
  <c r="E4280" i="2"/>
  <c r="D326" i="2"/>
  <c r="D2316" i="2"/>
  <c r="D4616" i="2"/>
  <c r="D920" i="2"/>
  <c r="D1960" i="2"/>
  <c r="D2255" i="2"/>
  <c r="E1890" i="2"/>
  <c r="D789" i="2"/>
  <c r="D948" i="2"/>
  <c r="D4330" i="2"/>
  <c r="D1472" i="2"/>
  <c r="D183" i="2"/>
  <c r="D3509" i="2"/>
  <c r="D4139" i="2"/>
  <c r="D89" i="2"/>
  <c r="D4640" i="2"/>
  <c r="D4726" i="2"/>
  <c r="D4187" i="2"/>
  <c r="E4863" i="2"/>
  <c r="D310" i="2"/>
  <c r="E1699" i="2"/>
  <c r="E1027" i="2"/>
  <c r="D60" i="2"/>
  <c r="D3670" i="2"/>
  <c r="E4498" i="2"/>
  <c r="D4162" i="2"/>
  <c r="E1423" i="2"/>
  <c r="D3797" i="2"/>
  <c r="E502" i="2"/>
  <c r="E409" i="2"/>
  <c r="D3059" i="2"/>
  <c r="D428" i="2"/>
  <c r="D2680" i="2"/>
  <c r="E912" i="2"/>
  <c r="E3851" i="2"/>
  <c r="E1503" i="2"/>
  <c r="E3387" i="2"/>
  <c r="E3889" i="2"/>
  <c r="F130" i="2"/>
  <c r="F2344" i="2"/>
  <c r="F3920" i="2"/>
  <c r="F4792" i="2"/>
  <c r="F827" i="2"/>
  <c r="F905" i="2"/>
  <c r="F1406" i="2"/>
  <c r="F3285" i="2"/>
  <c r="F87" i="2"/>
  <c r="F3685" i="2"/>
  <c r="F524" i="2"/>
  <c r="F1494" i="2"/>
  <c r="F1913" i="2"/>
  <c r="F2173" i="2"/>
  <c r="F2301" i="2"/>
  <c r="F3478" i="2"/>
  <c r="F3701" i="2"/>
  <c r="F281" i="2"/>
  <c r="F591" i="2"/>
  <c r="F839" i="2"/>
  <c r="F960" i="2"/>
  <c r="F2376" i="2"/>
  <c r="F2538" i="2"/>
  <c r="F3412" i="2"/>
  <c r="F3488" i="2"/>
  <c r="F4724" i="2"/>
  <c r="F779" i="2"/>
  <c r="F1087" i="2"/>
  <c r="F2842" i="2"/>
  <c r="F3417" i="2"/>
  <c r="F4450" i="2"/>
  <c r="F4636" i="2"/>
  <c r="F1262" i="2"/>
  <c r="F1278" i="2"/>
  <c r="F2124" i="2"/>
  <c r="F2472" i="2"/>
  <c r="F2944" i="2"/>
  <c r="F3317" i="2"/>
  <c r="F3716" i="2"/>
  <c r="F4133" i="2"/>
  <c r="F1193" i="2"/>
  <c r="F2565" i="2"/>
  <c r="F3325" i="2"/>
  <c r="F3559" i="2"/>
  <c r="F1041" i="2"/>
  <c r="F3189" i="2"/>
  <c r="F3668" i="2"/>
  <c r="F3887" i="2"/>
  <c r="F4235" i="2"/>
  <c r="F233" i="2"/>
  <c r="F2406" i="2"/>
  <c r="F2714" i="2"/>
  <c r="F2876" i="2"/>
  <c r="F1364" i="2"/>
  <c r="F2409" i="2"/>
  <c r="F3352" i="2"/>
  <c r="F4355" i="2"/>
  <c r="F1455" i="2"/>
  <c r="F2221" i="2"/>
  <c r="F2504" i="2"/>
  <c r="F2897" i="2"/>
  <c r="F3917" i="2"/>
  <c r="F19" i="4"/>
  <c r="F356" i="2"/>
  <c r="F407" i="2"/>
  <c r="F461" i="2"/>
  <c r="F529" i="2"/>
  <c r="F662" i="2"/>
  <c r="F717" i="2"/>
  <c r="F776" i="2"/>
  <c r="F1022" i="2"/>
  <c r="F1171" i="2"/>
  <c r="F1245" i="2"/>
  <c r="F1409" i="2"/>
  <c r="F1594" i="2"/>
  <c r="F1657" i="2"/>
  <c r="F1726" i="2"/>
  <c r="F1845" i="2"/>
  <c r="F1899" i="2"/>
  <c r="F1961" i="2"/>
  <c r="F2021" i="2"/>
  <c r="F2100" i="2"/>
  <c r="F2165" i="2"/>
  <c r="F2292" i="2"/>
  <c r="F2337" i="2"/>
  <c r="F2494" i="2"/>
  <c r="F2586" i="2"/>
  <c r="F2651" i="2"/>
  <c r="F2794" i="2"/>
  <c r="F2881" i="2"/>
  <c r="F2974" i="2"/>
  <c r="F3103" i="2"/>
  <c r="F3510" i="2"/>
  <c r="F3562" i="2"/>
  <c r="F4015" i="2"/>
  <c r="F4049" i="2"/>
  <c r="F4083" i="2"/>
  <c r="F4143" i="2"/>
  <c r="F4188" i="2"/>
  <c r="F4289" i="2"/>
  <c r="F4527" i="2"/>
  <c r="F4683" i="2"/>
  <c r="F4732" i="2"/>
  <c r="F140" i="2"/>
  <c r="F292" i="2"/>
  <c r="F540" i="2"/>
  <c r="F664" i="2"/>
  <c r="F722" i="2"/>
  <c r="F963" i="2"/>
  <c r="F1257" i="2"/>
  <c r="F1415" i="2"/>
  <c r="F1534" i="2"/>
  <c r="F1728" i="2"/>
  <c r="F1791" i="2"/>
  <c r="F1856" i="2"/>
  <c r="F1904" i="2"/>
  <c r="F1966" i="2"/>
  <c r="F2115" i="2"/>
  <c r="F2170" i="2"/>
  <c r="F2226" i="2"/>
  <c r="F2341" i="2"/>
  <c r="F2598" i="2"/>
  <c r="F2799" i="2"/>
  <c r="F2977" i="2"/>
  <c r="F3210" i="2"/>
  <c r="F3270" i="2"/>
  <c r="F3515" i="2"/>
  <c r="F3572" i="2"/>
  <c r="F4020" i="2"/>
  <c r="F4052" i="2"/>
  <c r="F4085" i="2"/>
  <c r="F4294" i="2"/>
  <c r="F4402" i="2"/>
  <c r="F4601" i="2"/>
  <c r="F4686" i="2"/>
  <c r="F4734" i="2"/>
  <c r="F47" i="2"/>
  <c r="F94" i="2"/>
  <c r="F151" i="2"/>
  <c r="F216" i="2"/>
  <c r="F297" i="2"/>
  <c r="F464" i="2"/>
  <c r="F545" i="2"/>
  <c r="F607" i="2"/>
  <c r="F667" i="2"/>
  <c r="F790" i="2"/>
  <c r="F855" i="2"/>
  <c r="F965" i="2"/>
  <c r="F1418" i="2"/>
  <c r="F1545" i="2"/>
  <c r="F1597" i="2"/>
  <c r="F1660" i="2"/>
  <c r="F2118" i="2"/>
  <c r="F2237" i="2"/>
  <c r="F2295" i="2"/>
  <c r="F2426" i="2"/>
  <c r="F2509" i="2"/>
  <c r="F2601" i="2"/>
  <c r="F2667" i="2"/>
  <c r="F2734" i="2"/>
  <c r="F3049" i="2"/>
  <c r="F3121" i="2"/>
  <c r="F3223" i="2"/>
  <c r="F3275" i="2"/>
  <c r="F3357" i="2"/>
  <c r="F3448" i="2"/>
  <c r="F3575" i="2"/>
  <c r="F3838" i="2"/>
  <c r="F3903" i="2"/>
  <c r="F4193" i="2"/>
  <c r="F4251" i="2"/>
  <c r="F4413" i="2"/>
  <c r="F4530" i="2"/>
  <c r="F4604" i="2"/>
  <c r="F4688" i="2"/>
  <c r="F156" i="2"/>
  <c r="F221" i="2"/>
  <c r="F311" i="2"/>
  <c r="F359" i="2"/>
  <c r="F423" i="2"/>
  <c r="F622" i="2"/>
  <c r="F669" i="2"/>
  <c r="F795" i="2"/>
  <c r="F868" i="2"/>
  <c r="F926" i="2"/>
  <c r="F976" i="2"/>
  <c r="F1025" i="2"/>
  <c r="F1090" i="2"/>
  <c r="F1265" i="2"/>
  <c r="F1336" i="2"/>
  <c r="F1420" i="2"/>
  <c r="F1501" i="2"/>
  <c r="F1550" i="2"/>
  <c r="F1731" i="2"/>
  <c r="F2179" i="2"/>
  <c r="F2298" i="2"/>
  <c r="F2436" i="2"/>
  <c r="F2745" i="2"/>
  <c r="F2908" i="2"/>
  <c r="F3060" i="2"/>
  <c r="F3127" i="2"/>
  <c r="F3226" i="2"/>
  <c r="F3459" i="2"/>
  <c r="F3841" i="2"/>
  <c r="F4088" i="2"/>
  <c r="F4146" i="2"/>
  <c r="F4263" i="2"/>
  <c r="F4358" i="2"/>
  <c r="F4418" i="2"/>
  <c r="F4541" i="2"/>
  <c r="F4606" i="2"/>
  <c r="F4644" i="2"/>
  <c r="F4691" i="2"/>
  <c r="F4835" i="2"/>
  <c r="F50" i="2"/>
  <c r="F97" i="2"/>
  <c r="F168" i="2"/>
  <c r="F361" i="2"/>
  <c r="F480" i="2"/>
  <c r="F808" i="2"/>
  <c r="F871" i="2"/>
  <c r="F941" i="2"/>
  <c r="F981" i="2"/>
  <c r="F1101" i="2"/>
  <c r="F1204" i="2"/>
  <c r="F1347" i="2"/>
  <c r="F1613" i="2"/>
  <c r="F1677" i="2"/>
  <c r="F1742" i="2"/>
  <c r="F1794" i="2"/>
  <c r="F2121" i="2"/>
  <c r="F2439" i="2"/>
  <c r="F2525" i="2"/>
  <c r="F2607" i="2"/>
  <c r="F2681" i="2"/>
  <c r="F2815" i="2"/>
  <c r="F2982" i="2"/>
  <c r="F3065" i="2"/>
  <c r="F3464" i="2"/>
  <c r="F3532" i="2"/>
  <c r="F3592" i="2"/>
  <c r="F3844" i="2"/>
  <c r="F4034" i="2"/>
  <c r="F4152" i="2"/>
  <c r="F4267" i="2"/>
  <c r="F4360" i="2"/>
  <c r="F4546" i="2"/>
  <c r="F4617" i="2"/>
  <c r="F4704" i="2"/>
  <c r="F61" i="2"/>
  <c r="F108" i="2"/>
  <c r="F170" i="2"/>
  <c r="F313" i="2"/>
  <c r="F365" i="2"/>
  <c r="F625" i="2"/>
  <c r="F685" i="2"/>
  <c r="F810" i="2"/>
  <c r="F874" i="2"/>
  <c r="F943" i="2"/>
  <c r="F1106" i="2"/>
  <c r="F1209" i="2"/>
  <c r="F1267" i="2"/>
  <c r="F1351" i="2"/>
  <c r="F1437" i="2"/>
  <c r="F1560" i="2"/>
  <c r="F1689" i="2"/>
  <c r="F1747" i="2"/>
  <c r="F1859" i="2"/>
  <c r="F1929" i="2"/>
  <c r="F1983" i="2"/>
  <c r="F2067" i="2"/>
  <c r="F2195" i="2"/>
  <c r="F2256" i="2"/>
  <c r="F2364" i="2"/>
  <c r="F2444" i="2"/>
  <c r="F2612" i="2"/>
  <c r="F2750" i="2"/>
  <c r="F2913" i="2"/>
  <c r="F3143" i="2"/>
  <c r="F3290" i="2"/>
  <c r="F3476" i="2"/>
  <c r="F3537" i="2"/>
  <c r="F3630" i="2"/>
  <c r="F3787" i="2"/>
  <c r="F3977" i="2"/>
  <c r="F4037" i="2"/>
  <c r="F4104" i="2"/>
  <c r="F4163" i="2"/>
  <c r="F4196" i="2"/>
  <c r="F4270" i="2"/>
  <c r="F4310" i="2"/>
  <c r="F4363" i="2"/>
  <c r="F4439" i="2"/>
  <c r="F4484" i="2"/>
  <c r="F4559" i="2"/>
  <c r="F4622" i="2"/>
  <c r="F4647" i="2"/>
  <c r="F4709" i="2"/>
  <c r="F4795" i="2"/>
  <c r="F4837" i="2"/>
  <c r="F113" i="2"/>
  <c r="F495" i="2"/>
  <c r="F557" i="2"/>
  <c r="F698" i="2"/>
  <c r="F740" i="2"/>
  <c r="F817" i="2"/>
  <c r="F876" i="2"/>
  <c r="F1057" i="2"/>
  <c r="F1120" i="2"/>
  <c r="F1361" i="2"/>
  <c r="F1449" i="2"/>
  <c r="F1562" i="2"/>
  <c r="F1692" i="2"/>
  <c r="F1758" i="2"/>
  <c r="F2079" i="2"/>
  <c r="F2306" i="2"/>
  <c r="F2683" i="2"/>
  <c r="F2831" i="2"/>
  <c r="F2918" i="2"/>
  <c r="F2998" i="2"/>
  <c r="F3079" i="2"/>
  <c r="F3231" i="2"/>
  <c r="F3401" i="2"/>
  <c r="F3798" i="2"/>
  <c r="F3847" i="2"/>
  <c r="F3982" i="2"/>
  <c r="F4039" i="2"/>
  <c r="F4118" i="2"/>
  <c r="F4168" i="2"/>
  <c r="F4207" i="2"/>
  <c r="F4313" i="2"/>
  <c r="F4365" i="2"/>
  <c r="F4441" i="2"/>
  <c r="F4491" i="2"/>
  <c r="F4561" i="2"/>
  <c r="F4649" i="2"/>
  <c r="F4798" i="2"/>
  <c r="F4840" i="2"/>
  <c r="F81" i="2"/>
  <c r="F127" i="2"/>
  <c r="F173" i="2"/>
  <c r="F316" i="2"/>
  <c r="F372" i="2"/>
  <c r="F426" i="2"/>
  <c r="F628" i="2"/>
  <c r="F824" i="2"/>
  <c r="F1123" i="2"/>
  <c r="F1512" i="2"/>
  <c r="F1694" i="2"/>
  <c r="F1760" i="2"/>
  <c r="F1819" i="2"/>
  <c r="F1875" i="2"/>
  <c r="F1943" i="2"/>
  <c r="F1999" i="2"/>
  <c r="F2081" i="2"/>
  <c r="F2129" i="2"/>
  <c r="F2211" i="2"/>
  <c r="F2259" i="2"/>
  <c r="F2317" i="2"/>
  <c r="F2460" i="2"/>
  <c r="F2628" i="2"/>
  <c r="F2766" i="2"/>
  <c r="F3160" i="2"/>
  <c r="F3306" i="2"/>
  <c r="F3551" i="2"/>
  <c r="F3646" i="2"/>
  <c r="F3803" i="2"/>
  <c r="F3849" i="2"/>
  <c r="F3995" i="2"/>
  <c r="F4041" i="2"/>
  <c r="F4120" i="2"/>
  <c r="F4181" i="2"/>
  <c r="F4212" i="2"/>
  <c r="F4376" i="2"/>
  <c r="F4445" i="2"/>
  <c r="F4721" i="2"/>
  <c r="F4802" i="2"/>
  <c r="F184" i="2"/>
  <c r="F260" i="2"/>
  <c r="F327" i="2"/>
  <c r="F377" i="2"/>
  <c r="F437" i="2"/>
  <c r="F560" i="2"/>
  <c r="F701" i="2"/>
  <c r="F743" i="2"/>
  <c r="F892" i="2"/>
  <c r="F1006" i="2"/>
  <c r="F1065" i="2"/>
  <c r="F1126" i="2"/>
  <c r="F1302" i="2"/>
  <c r="F1473" i="2"/>
  <c r="F1517" i="2"/>
  <c r="F1565" i="2"/>
  <c r="F1628" i="2"/>
  <c r="F1826" i="2"/>
  <c r="F2010" i="2"/>
  <c r="F2322" i="2"/>
  <c r="F2381" i="2"/>
  <c r="F2554" i="2"/>
  <c r="F2639" i="2"/>
  <c r="F2688" i="2"/>
  <c r="F2778" i="2"/>
  <c r="F2848" i="2"/>
  <c r="F3016" i="2"/>
  <c r="F3082" i="2"/>
  <c r="F3171" i="2"/>
  <c r="F3247" i="2"/>
  <c r="F3494" i="2"/>
  <c r="F3554" i="2"/>
  <c r="F3998" i="2"/>
  <c r="F4225" i="2"/>
  <c r="F4273" i="2"/>
  <c r="F4381" i="2"/>
  <c r="F4447" i="2"/>
  <c r="F4569" i="2"/>
  <c r="F4665" i="2"/>
  <c r="F4807" i="2"/>
  <c r="F23" i="2"/>
  <c r="F133" i="2"/>
  <c r="F189" i="2"/>
  <c r="F265" i="2"/>
  <c r="F332" i="2"/>
  <c r="F388" i="2"/>
  <c r="F442" i="2"/>
  <c r="F571" i="2"/>
  <c r="F644" i="2"/>
  <c r="F754" i="2"/>
  <c r="F949" i="2"/>
  <c r="F1010" i="2"/>
  <c r="F1067" i="2"/>
  <c r="F1478" i="2"/>
  <c r="F1529" i="2"/>
  <c r="F1763" i="2"/>
  <c r="F1888" i="2"/>
  <c r="F1945" i="2"/>
  <c r="F2084" i="2"/>
  <c r="F2145" i="2"/>
  <c r="F2265" i="2"/>
  <c r="F2642" i="2"/>
  <c r="F2949" i="2"/>
  <c r="F3027" i="2"/>
  <c r="F3084" i="2"/>
  <c r="F3176" i="2"/>
  <c r="F3496" i="2"/>
  <c r="F3556" i="2"/>
  <c r="F3617" i="2"/>
  <c r="F3815" i="2"/>
  <c r="F3879" i="2"/>
  <c r="F4001" i="2"/>
  <c r="F4044" i="2"/>
  <c r="F4063" i="2"/>
  <c r="F4129" i="2"/>
  <c r="F4227" i="2"/>
  <c r="F4275" i="2"/>
  <c r="F4395" i="2"/>
  <c r="F4507" i="2"/>
  <c r="F4583" i="2"/>
  <c r="F4678" i="2"/>
  <c r="F4727" i="2"/>
  <c r="F4851" i="2"/>
  <c r="F135" i="2"/>
  <c r="F278" i="2"/>
  <c r="F350" i="2"/>
  <c r="F391" i="2"/>
  <c r="F454" i="2"/>
  <c r="F511" i="2"/>
  <c r="F575" i="2"/>
  <c r="F654" i="2"/>
  <c r="F704" i="2"/>
  <c r="F759" i="2"/>
  <c r="F833" i="2"/>
  <c r="F908" i="2"/>
  <c r="F957" i="2"/>
  <c r="F1018" i="2"/>
  <c r="F1229" i="2"/>
  <c r="F1318" i="2"/>
  <c r="F1460" i="2"/>
  <c r="F1491" i="2"/>
  <c r="F1581" i="2"/>
  <c r="F1643" i="2"/>
  <c r="F1697" i="2"/>
  <c r="F1829" i="2"/>
  <c r="F2013" i="2"/>
  <c r="F2160" i="2"/>
  <c r="F2218" i="2"/>
  <c r="F2275" i="2"/>
  <c r="F2333" i="2"/>
  <c r="F2397" i="2"/>
  <c r="F2478" i="2"/>
  <c r="F2570" i="2"/>
  <c r="F2644" i="2"/>
  <c r="F2704" i="2"/>
  <c r="F2864" i="2"/>
  <c r="F3032" i="2"/>
  <c r="F3433" i="2"/>
  <c r="F3727" i="2"/>
  <c r="F3882" i="2"/>
  <c r="F4046" i="2"/>
  <c r="F4068" i="2"/>
  <c r="F4230" i="2"/>
  <c r="F4336" i="2"/>
  <c r="F4397" i="2"/>
  <c r="F4453" i="2"/>
  <c r="F4592" i="2"/>
  <c r="F4638" i="2"/>
  <c r="F4680" i="2"/>
  <c r="F4810" i="2"/>
  <c r="F4853" i="2"/>
  <c r="F137" i="2"/>
  <c r="F203" i="2"/>
  <c r="F352" i="2"/>
  <c r="F405" i="2"/>
  <c r="F457" i="2"/>
  <c r="F585" i="2"/>
  <c r="F657" i="2"/>
  <c r="F706" i="2"/>
  <c r="F774" i="2"/>
  <c r="F836" i="2"/>
  <c r="F910" i="2"/>
  <c r="F1083" i="2"/>
  <c r="F1462" i="2"/>
  <c r="F1531" i="2"/>
  <c r="F1592" i="2"/>
  <c r="F1655" i="2"/>
  <c r="F1713" i="2"/>
  <c r="F1779" i="2"/>
  <c r="F1950" i="2"/>
  <c r="F2162" i="2"/>
  <c r="F2280" i="2"/>
  <c r="F2646" i="2"/>
  <c r="F2783" i="2"/>
  <c r="F2965" i="2"/>
  <c r="F3046" i="2"/>
  <c r="F3087" i="2"/>
  <c r="F3194" i="2"/>
  <c r="F3341" i="2"/>
  <c r="F3443" i="2"/>
  <c r="F3499" i="2"/>
  <c r="F3730" i="2"/>
  <c r="F3824" i="2"/>
  <c r="F3884" i="2"/>
  <c r="F4004" i="2"/>
  <c r="F4081" i="2"/>
  <c r="F4232" i="2"/>
  <c r="F4278" i="2"/>
  <c r="F4347" i="2"/>
  <c r="F4399" i="2"/>
  <c r="F4455" i="2"/>
  <c r="F4525" i="2"/>
  <c r="F4598" i="2"/>
  <c r="F4729" i="2"/>
  <c r="F4815" i="2"/>
  <c r="F4856" i="2"/>
  <c r="F1313" i="2"/>
  <c r="F1078" i="2"/>
  <c r="F3898" i="2"/>
  <c r="F3587" i="2"/>
  <c r="F3860" i="2"/>
  <c r="F3428" i="2"/>
  <c r="F18" i="2"/>
  <c r="F887" i="2"/>
  <c r="F1805" i="2"/>
  <c r="F2062" i="2"/>
  <c r="F2549" i="2"/>
  <c r="F2581" i="2"/>
  <c r="F2623" i="2"/>
  <c r="F2826" i="2"/>
  <c r="F2140" i="2"/>
  <c r="F1576" i="2"/>
  <c r="F1608" i="2"/>
  <c r="F1638" i="2"/>
  <c r="F1672" i="2"/>
  <c r="F1774" i="2"/>
  <c r="F1870" i="2"/>
  <c r="F2032" i="2"/>
  <c r="F2190" i="2"/>
  <c r="F2359" i="2"/>
  <c r="F2421" i="2"/>
  <c r="F2455" i="2"/>
  <c r="F2489" i="2"/>
  <c r="F2520" i="2"/>
  <c r="F2662" i="2"/>
  <c r="F2699" i="2"/>
  <c r="F2729" i="2"/>
  <c r="F2761" i="2"/>
  <c r="F2859" i="2"/>
  <c r="F2993" i="2"/>
  <c r="F3138" i="2"/>
  <c r="F3205" i="2"/>
  <c r="F3242" i="2"/>
  <c r="F3301" i="2"/>
  <c r="F3336" i="2"/>
  <c r="F3368" i="2"/>
  <c r="F3396" i="2"/>
  <c r="F1140" i="2"/>
  <c r="F3641" i="2"/>
  <c r="F921" i="2"/>
  <c r="F418" i="2"/>
  <c r="F475" i="2"/>
  <c r="F639" i="2"/>
  <c r="F680" i="2"/>
  <c r="F850" i="2"/>
  <c r="F1432" i="2"/>
  <c r="F4745" i="2"/>
  <c r="F4099" i="2"/>
  <c r="F2960" i="2"/>
  <c r="F2929" i="2"/>
  <c r="F4435" i="2"/>
  <c r="F90" i="2"/>
  <c r="F66" i="2"/>
  <c r="F4772" i="2"/>
  <c r="F4564" i="2"/>
  <c r="F3817" i="2"/>
  <c r="F4846" i="2"/>
  <c r="F4124" i="2"/>
  <c r="F4349" i="2"/>
  <c r="F4496" i="2"/>
  <c r="F4466" i="2"/>
  <c r="F4693" i="2"/>
  <c r="F4660" i="2"/>
  <c r="F1994" i="2"/>
  <c r="F2392" i="2"/>
  <c r="F1924" i="2"/>
  <c r="F4331" i="2"/>
  <c r="F4246" i="2"/>
  <c r="F1240" i="2"/>
  <c r="F602" i="2"/>
  <c r="F154" i="4"/>
  <c r="F18" i="4"/>
  <c r="F11" i="4"/>
  <c r="F63" i="4"/>
  <c r="F22" i="4"/>
  <c r="F9" i="4"/>
  <c r="D41" i="4"/>
  <c r="D42" i="4"/>
  <c r="D1277" i="2"/>
  <c r="D1366" i="2"/>
  <c r="D3322" i="2"/>
  <c r="D3715" i="2"/>
  <c r="D4918" i="2"/>
  <c r="D3188" i="2"/>
  <c r="D3558" i="2"/>
  <c r="D4132" i="2"/>
  <c r="F4898" i="2"/>
  <c r="D4920" i="2"/>
  <c r="D2943" i="2"/>
  <c r="D3711" i="2"/>
  <c r="D904" i="2"/>
  <c r="D523" i="2"/>
  <c r="D2220" i="2"/>
  <c r="D2405" i="2"/>
  <c r="D2713" i="2"/>
  <c r="D2875" i="2"/>
  <c r="D3667" i="2"/>
  <c r="D4876" i="2"/>
  <c r="D4923" i="2"/>
  <c r="D4922" i="2" s="1"/>
  <c r="D587" i="2"/>
  <c r="D838" i="2"/>
  <c r="D959" i="2"/>
  <c r="D1493" i="2"/>
  <c r="D2408" i="2"/>
  <c r="D3351" i="2"/>
  <c r="D3739" i="2"/>
  <c r="D3886" i="2"/>
  <c r="D4234" i="2"/>
  <c r="D4879" i="2"/>
  <c r="D778" i="2"/>
  <c r="D1086" i="2"/>
  <c r="D1496" i="2"/>
  <c r="D2503" i="2"/>
  <c r="D3119" i="2"/>
  <c r="D1188" i="2"/>
  <c r="D1261" i="2"/>
  <c r="D1912" i="2"/>
  <c r="D2047" i="2"/>
  <c r="D2172" i="2"/>
  <c r="D2343" i="2"/>
  <c r="D4904" i="2"/>
  <c r="D945" i="2"/>
  <c r="D3414" i="2"/>
  <c r="D2564" i="2"/>
  <c r="D4449" i="2"/>
  <c r="D1192" i="2"/>
  <c r="D3284" i="2"/>
  <c r="D3916" i="2"/>
  <c r="D4723" i="2"/>
  <c r="D1035" i="2"/>
  <c r="D2300" i="2"/>
  <c r="D3919" i="2"/>
  <c r="D4871" i="2"/>
  <c r="D2471" i="2"/>
  <c r="D3613" i="2"/>
  <c r="D2123" i="2"/>
  <c r="D3681" i="2"/>
  <c r="D2375" i="2"/>
  <c r="D2535" i="2"/>
  <c r="D3154" i="2"/>
  <c r="D3539" i="2"/>
  <c r="D3695" i="2"/>
  <c r="D3316" i="2"/>
  <c r="D4915" i="2"/>
  <c r="D4914" i="2" s="1"/>
  <c r="D826" i="2"/>
  <c r="D1363" i="2"/>
  <c r="D1451" i="2"/>
  <c r="D2841" i="2"/>
  <c r="D3010" i="2"/>
  <c r="D3411" i="2"/>
  <c r="D3487" i="2"/>
  <c r="D280" i="2"/>
  <c r="D129" i="2"/>
  <c r="D86" i="2"/>
  <c r="D232" i="2"/>
  <c r="D4354" i="2"/>
  <c r="D1691" i="2"/>
  <c r="E2951" i="2"/>
  <c r="E841" i="2"/>
  <c r="E2850" i="2"/>
  <c r="D2094" i="2"/>
  <c r="D3751" i="2"/>
  <c r="D1431" i="2"/>
  <c r="D526" i="2"/>
  <c r="E2511" i="2"/>
  <c r="E153" i="4"/>
  <c r="E27" i="4" s="1"/>
  <c r="E4090" i="2"/>
  <c r="E2817" i="2"/>
  <c r="E466" i="2"/>
  <c r="E2228" i="2"/>
  <c r="D1840" i="2"/>
  <c r="E199" i="4"/>
  <c r="E198" i="4" s="1"/>
  <c r="E43" i="4" s="1"/>
  <c r="E3359" i="2"/>
  <c r="E3018" i="2"/>
  <c r="E2920" i="2"/>
  <c r="D3775" i="2"/>
  <c r="D2845" i="2"/>
  <c r="E1662" i="2"/>
  <c r="E1464" i="2"/>
  <c r="E2053" i="2"/>
  <c r="D2358" i="2"/>
  <c r="E1630" i="2"/>
  <c r="E2690" i="2"/>
  <c r="E781" i="2"/>
  <c r="E671" i="2"/>
  <c r="D3827" i="2"/>
  <c r="E4404" i="2"/>
  <c r="E3450" i="2"/>
  <c r="E3233" i="2"/>
  <c r="E175" i="2"/>
  <c r="E3196" i="2"/>
  <c r="D4317" i="2"/>
  <c r="D3640" i="2"/>
  <c r="D3783" i="2"/>
  <c r="E172" i="4"/>
  <c r="E30" i="4" s="1"/>
  <c r="E180" i="4"/>
  <c r="E33" i="4" s="1"/>
  <c r="D1559" i="2"/>
  <c r="E1765" i="2"/>
  <c r="E4532" i="2"/>
  <c r="D456" i="2"/>
  <c r="E1985" i="2"/>
  <c r="E2446" i="2"/>
  <c r="D4394" i="2"/>
  <c r="E379" i="2"/>
  <c r="D4444" i="2"/>
  <c r="D4488" i="2"/>
  <c r="D4855" i="2"/>
  <c r="D1056" i="2"/>
  <c r="E1952" i="2"/>
  <c r="E1567" i="2"/>
  <c r="E3261" i="2"/>
  <c r="E2383" i="2"/>
  <c r="E2572" i="2"/>
  <c r="E4695" i="2"/>
  <c r="E2984" i="2"/>
  <c r="E3501" i="2"/>
  <c r="E878" i="2"/>
  <c r="E4154" i="2"/>
  <c r="D3354" i="2"/>
  <c r="D2600" i="2"/>
  <c r="E142" i="2"/>
  <c r="E2752" i="2"/>
  <c r="E3292" i="2"/>
  <c r="D666" i="2"/>
  <c r="D3137" i="2"/>
  <c r="E175" i="4"/>
  <c r="E31" i="4" s="1"/>
  <c r="D4229" i="2"/>
  <c r="E1131" i="2"/>
  <c r="D3395" i="2"/>
  <c r="E1599" i="2"/>
  <c r="D2391" i="2"/>
  <c r="D3335" i="2"/>
  <c r="D1741" i="2"/>
  <c r="E163" i="4"/>
  <c r="E28" i="4" s="1"/>
  <c r="D832" i="2"/>
  <c r="D3840" i="2"/>
  <c r="D3550" i="2"/>
  <c r="D1725" i="2"/>
  <c r="D1671" i="2"/>
  <c r="D1100" i="2"/>
  <c r="E270" i="4"/>
  <c r="E67" i="4" s="1"/>
  <c r="D4603" i="2"/>
  <c r="E3968" i="2"/>
  <c r="E3162" i="2"/>
  <c r="E318" i="2"/>
  <c r="D2435" i="2"/>
  <c r="D1417" i="2"/>
  <c r="E2308" i="2"/>
  <c r="E234" i="4"/>
  <c r="E53" i="4" s="1"/>
  <c r="D1898" i="2"/>
  <c r="E283" i="2"/>
  <c r="E4367" i="2"/>
  <c r="D2979" i="2"/>
  <c r="E238" i="4"/>
  <c r="E54" i="4" s="1"/>
  <c r="E2653" i="2"/>
  <c r="E170" i="4"/>
  <c r="E29" i="4" s="1"/>
  <c r="E187" i="4"/>
  <c r="E36" i="4" s="1"/>
  <c r="F215" i="4"/>
  <c r="D3493" i="2"/>
  <c r="D703" i="2"/>
  <c r="D773" i="2"/>
  <c r="D753" i="2"/>
  <c r="E247" i="4"/>
  <c r="E59" i="4" s="1"/>
  <c r="E58" i="4" s="1"/>
  <c r="D215" i="2"/>
  <c r="D291" i="2"/>
  <c r="E192" i="4"/>
  <c r="E37" i="4" s="1"/>
  <c r="E217" i="4"/>
  <c r="E216" i="4" s="1"/>
  <c r="E44" i="4"/>
  <c r="E265" i="4"/>
  <c r="E66" i="4" s="1"/>
  <c r="E148" i="4"/>
  <c r="D150" i="2"/>
  <c r="D125" i="4"/>
  <c r="D2223" i="2"/>
  <c r="E3051" i="2"/>
  <c r="D1294" i="2"/>
  <c r="D1591" i="2"/>
  <c r="D1654" i="2"/>
  <c r="D2760" i="2"/>
  <c r="D4812" i="2"/>
  <c r="E1861" i="2"/>
  <c r="E99" i="2"/>
  <c r="E2883" i="2"/>
  <c r="E2614" i="2"/>
  <c r="E1536" i="2"/>
  <c r="E708" i="2"/>
  <c r="E2086" i="2"/>
  <c r="E1733" i="2"/>
  <c r="E1796" i="2"/>
  <c r="E4237" i="2"/>
  <c r="E1831" i="2"/>
  <c r="E4817" i="2"/>
  <c r="D1980" i="2"/>
  <c r="D132" i="2"/>
  <c r="D2475" i="2"/>
  <c r="D3013" i="2"/>
  <c r="D3427" i="2"/>
  <c r="E52" i="2"/>
  <c r="E4006" i="2"/>
  <c r="D2294" i="2"/>
  <c r="D3287" i="2"/>
  <c r="D2420" i="2"/>
  <c r="D1607" i="2"/>
  <c r="E2023" i="2"/>
  <c r="E4608" i="2"/>
  <c r="E3564" i="2"/>
  <c r="E3578" i="2" s="1"/>
  <c r="E4457" i="2"/>
  <c r="D2519" i="2"/>
  <c r="E2181" i="2"/>
  <c r="E1231" i="2"/>
  <c r="E2131" i="2"/>
  <c r="D374" i="2"/>
  <c r="D2139" i="2"/>
  <c r="D2907" i="2"/>
  <c r="D436" i="2"/>
  <c r="D867" i="2"/>
  <c r="D2031" i="2"/>
  <c r="D3997" i="2"/>
  <c r="D4206" i="2"/>
  <c r="D4731" i="2"/>
  <c r="D167" i="2"/>
  <c r="D3625" i="2"/>
  <c r="D1077" i="2"/>
  <c r="D3367" i="2"/>
  <c r="D259" i="2"/>
  <c r="D737" i="2"/>
  <c r="D1170" i="2"/>
  <c r="D1757" i="2"/>
  <c r="D2018" i="2"/>
  <c r="D2641" i="2"/>
  <c r="D2959" i="2"/>
  <c r="D3081" i="2"/>
  <c r="D4043" i="2"/>
  <c r="D4375" i="2"/>
  <c r="D4438" i="2"/>
  <c r="D3026" i="2"/>
  <c r="D3157" i="2"/>
  <c r="D638" i="2"/>
  <c r="D404" i="2"/>
  <c r="D1312" i="2"/>
  <c r="D1869" i="2"/>
  <c r="D1923" i="2"/>
  <c r="D2648" i="2"/>
  <c r="D3300" i="2"/>
  <c r="D886" i="2"/>
  <c r="D656" i="2"/>
  <c r="D716" i="2"/>
  <c r="D1329" i="2"/>
  <c r="D2858" i="2"/>
  <c r="D3191" i="2"/>
  <c r="D3445" i="2"/>
  <c r="D4245" i="2"/>
  <c r="D4493" i="2"/>
  <c r="D601" i="2"/>
  <c r="D2928" i="2"/>
  <c r="D2175" i="2"/>
  <c r="D4659" i="2"/>
  <c r="D42" i="2"/>
  <c r="D364" i="2"/>
  <c r="D849" i="2"/>
  <c r="D1511" i="2"/>
  <c r="D1947" i="2"/>
  <c r="D2488" i="2"/>
  <c r="D3571" i="2"/>
  <c r="D4148" i="2"/>
  <c r="D4585" i="2"/>
  <c r="D4797" i="2"/>
  <c r="D202" i="2"/>
  <c r="D679" i="2"/>
  <c r="D962" i="2"/>
  <c r="D1017" i="2"/>
  <c r="D1122" i="2"/>
  <c r="D1222" i="2"/>
  <c r="D2747" i="2"/>
  <c r="D2812" i="2"/>
  <c r="D3269" i="2"/>
  <c r="D3726" i="2"/>
  <c r="D3859" i="2"/>
  <c r="D4362" i="2"/>
  <c r="D4524" i="2"/>
  <c r="D4839" i="2"/>
  <c r="D387" i="2"/>
  <c r="D1346" i="2"/>
  <c r="D1821" i="2"/>
  <c r="D2126" i="2"/>
  <c r="D2189" i="2"/>
  <c r="D2236" i="2"/>
  <c r="D2336" i="2"/>
  <c r="D2454" i="2"/>
  <c r="D2580" i="2"/>
  <c r="D2698" i="2"/>
  <c r="D2946" i="2"/>
  <c r="D3241" i="2"/>
  <c r="D3846" i="2"/>
  <c r="D4080" i="2"/>
  <c r="D510" i="2"/>
  <c r="D570" i="2"/>
  <c r="D1064" i="2"/>
  <c r="D1459" i="2"/>
  <c r="D2825" i="2"/>
  <c r="D3976" i="2"/>
  <c r="D4288" i="2"/>
  <c r="D1408" i="2"/>
  <c r="D358" i="2"/>
  <c r="D873" i="2"/>
  <c r="D1575" i="2"/>
  <c r="D1637" i="2"/>
  <c r="D2661" i="2"/>
  <c r="D2728" i="2"/>
  <c r="D2780" i="2"/>
  <c r="D3204" i="2"/>
  <c r="D4098" i="2"/>
  <c r="D4452" i="2"/>
  <c r="D1885" i="2"/>
  <c r="D2303" i="2"/>
  <c r="D4540" i="2"/>
  <c r="D4685" i="2"/>
  <c r="D474" i="2"/>
  <c r="D2164" i="2"/>
  <c r="D2261" i="2"/>
  <c r="D2548" i="2"/>
  <c r="D2609" i="2"/>
  <c r="D2793" i="2"/>
  <c r="D2915" i="2"/>
  <c r="D4357" i="2"/>
  <c r="D4412" i="2"/>
  <c r="D4690" i="2"/>
  <c r="D1139" i="2"/>
  <c r="D1162" i="2" s="1"/>
  <c r="D1239" i="2"/>
  <c r="D1269" i="2" s="1"/>
  <c r="D4309" i="2"/>
  <c r="D1804" i="2"/>
  <c r="D2622" i="2"/>
  <c r="D3458" i="2"/>
  <c r="D4062" i="2"/>
  <c r="D4646" i="2"/>
  <c r="D4850" i="2"/>
  <c r="D2061" i="2"/>
  <c r="D4744" i="2"/>
  <c r="D107" i="2"/>
  <c r="D494" i="2"/>
  <c r="D907" i="2"/>
  <c r="D1005" i="2"/>
  <c r="D2078" i="2"/>
  <c r="D2378" i="2"/>
  <c r="D2441" i="2"/>
  <c r="D2506" i="2"/>
  <c r="D2567" i="2"/>
  <c r="D2685" i="2"/>
  <c r="D2878" i="2"/>
  <c r="D2992" i="2"/>
  <c r="D3097" i="2"/>
  <c r="D3170" i="2"/>
  <c r="D3228" i="2"/>
  <c r="D3586" i="2"/>
  <c r="D3897" i="2"/>
  <c r="D4048" i="2"/>
  <c r="D4272" i="2"/>
  <c r="C830" i="14"/>
  <c r="C821" i="14"/>
  <c r="C788" i="14"/>
  <c r="C776" i="14"/>
  <c r="C707" i="14"/>
  <c r="C706" i="14" s="1"/>
  <c r="C710" i="14" s="1"/>
  <c r="C696" i="14"/>
  <c r="C695" i="14" s="1"/>
  <c r="C698" i="14" s="1"/>
  <c r="C684" i="14"/>
  <c r="C683" i="14" s="1"/>
  <c r="C687" i="14" s="1"/>
  <c r="C672" i="14"/>
  <c r="C671" i="14" s="1"/>
  <c r="C675" i="14" s="1"/>
  <c r="C660" i="14"/>
  <c r="C659" i="14" s="1"/>
  <c r="C663" i="14" s="1"/>
  <c r="C651" i="14"/>
  <c r="C636" i="14"/>
  <c r="C635" i="14" s="1"/>
  <c r="C639" i="14" s="1"/>
  <c r="C624" i="14"/>
  <c r="C623" i="14" s="1"/>
  <c r="C627" i="14" s="1"/>
  <c r="C613" i="14"/>
  <c r="C612" i="14" s="1"/>
  <c r="C615" i="14" s="1"/>
  <c r="C582" i="14"/>
  <c r="C581" i="14" s="1"/>
  <c r="C585" i="14" s="1"/>
  <c r="C573" i="14"/>
  <c r="C558" i="14"/>
  <c r="C557" i="14" s="1"/>
  <c r="C561" i="14" s="1"/>
  <c r="C549" i="14"/>
  <c r="C534" i="14"/>
  <c r="C533" i="14" s="1"/>
  <c r="C537" i="14" s="1"/>
  <c r="C525" i="14"/>
  <c r="C513" i="14"/>
  <c r="C501" i="14"/>
  <c r="C486" i="14"/>
  <c r="C485" i="14" s="1"/>
  <c r="C489" i="14" s="1"/>
  <c r="C474" i="14"/>
  <c r="C473" i="14" s="1"/>
  <c r="C477" i="14" s="1"/>
  <c r="C465" i="14"/>
  <c r="C453" i="14"/>
  <c r="C441" i="14"/>
  <c r="C426" i="14"/>
  <c r="C425" i="14" s="1"/>
  <c r="C429" i="14" s="1"/>
  <c r="C414" i="14"/>
  <c r="C413" i="14" s="1"/>
  <c r="C417" i="14" s="1"/>
  <c r="C402" i="14"/>
  <c r="C401" i="14" s="1"/>
  <c r="C405" i="14" s="1"/>
  <c r="C390" i="14"/>
  <c r="C389" i="14" s="1"/>
  <c r="C393" i="14" s="1"/>
  <c r="C378" i="14"/>
  <c r="C377" i="14" s="1"/>
  <c r="C381" i="14" s="1"/>
  <c r="C366" i="14"/>
  <c r="C365" i="14" s="1"/>
  <c r="C369" i="14" s="1"/>
  <c r="C357" i="14"/>
  <c r="C315" i="14"/>
  <c r="C313" i="14"/>
  <c r="C310" i="14"/>
  <c r="C309" i="14" s="1"/>
  <c r="C307" i="14"/>
  <c r="C306" i="14" s="1"/>
  <c r="C304" i="14"/>
  <c r="C302" i="14"/>
  <c r="C289" i="14"/>
  <c r="C288" i="14" s="1"/>
  <c r="C286" i="14"/>
  <c r="C285" i="14" s="1"/>
  <c r="C283" i="14"/>
  <c r="C281" i="14"/>
  <c r="C188" i="14"/>
  <c r="C187" i="14" s="1"/>
  <c r="C190" i="14" s="1"/>
  <c r="C176" i="14"/>
  <c r="C175" i="14" s="1"/>
  <c r="C179" i="14" s="1"/>
  <c r="C164" i="14"/>
  <c r="C163" i="14" s="1"/>
  <c r="C167" i="14" s="1"/>
  <c r="C155" i="14"/>
  <c r="C141" i="14"/>
  <c r="C140" i="14" s="1"/>
  <c r="C143" i="14" s="1"/>
  <c r="C130" i="14"/>
  <c r="C129" i="14" s="1"/>
  <c r="C132" i="14" s="1"/>
  <c r="C118" i="14"/>
  <c r="C117" i="14" s="1"/>
  <c r="C121" i="14" s="1"/>
  <c r="C90" i="14"/>
  <c r="C40" i="14"/>
  <c r="C39" i="14" s="1"/>
  <c r="C43" i="14" s="1"/>
  <c r="C28" i="14"/>
  <c r="C27" i="14" s="1"/>
  <c r="C31" i="14" s="1"/>
  <c r="C16" i="14"/>
  <c r="C15" i="14" s="1"/>
  <c r="C19" i="14" s="1"/>
  <c r="E243" i="4"/>
  <c r="D207" i="2" l="1"/>
  <c r="D409" i="2"/>
  <c r="D1092" i="2"/>
  <c r="D4651" i="2"/>
  <c r="D3718" i="2"/>
  <c r="D1699" i="2"/>
  <c r="D1027" i="2"/>
  <c r="D1503" i="2"/>
  <c r="D1195" i="2"/>
  <c r="D912" i="2"/>
  <c r="D4863" i="2"/>
  <c r="D4498" i="2"/>
  <c r="D1890" i="2"/>
  <c r="D1338" i="2"/>
  <c r="D4054" i="2"/>
  <c r="D3632" i="2"/>
  <c r="D745" i="2"/>
  <c r="D4280" i="2"/>
  <c r="D3089" i="2"/>
  <c r="D235" i="2"/>
  <c r="D3687" i="2"/>
  <c r="D4322" i="2"/>
  <c r="D1069" i="2"/>
  <c r="D502" i="2"/>
  <c r="D1915" i="2"/>
  <c r="D1369" i="2"/>
  <c r="D4198" i="2"/>
  <c r="D1423" i="2"/>
  <c r="D2540" i="2"/>
  <c r="D1304" i="2"/>
  <c r="F4690" i="2"/>
  <c r="F4277" i="2"/>
  <c r="F4362" i="2"/>
  <c r="F962" i="2"/>
  <c r="F2175" i="2"/>
  <c r="F3367" i="2"/>
  <c r="F3086" i="2"/>
  <c r="F463" i="2"/>
  <c r="F526" i="2"/>
  <c r="F4929" i="2"/>
  <c r="F4234" i="2"/>
  <c r="F2567" i="2"/>
  <c r="F1024" i="2"/>
  <c r="F2126" i="2"/>
  <c r="F3859" i="2"/>
  <c r="F3498" i="2"/>
  <c r="F2979" i="2"/>
  <c r="F1696" i="2"/>
  <c r="F4887" i="2"/>
  <c r="F3886" i="2"/>
  <c r="F873" i="2"/>
  <c r="F2825" i="2"/>
  <c r="F3846" i="2"/>
  <c r="F2083" i="2"/>
  <c r="F3726" i="2"/>
  <c r="F1947" i="2"/>
  <c r="F2648" i="2"/>
  <c r="F1793" i="2"/>
  <c r="F374" i="2"/>
  <c r="F1533" i="2"/>
  <c r="F1828" i="2"/>
  <c r="F96" i="2"/>
  <c r="F4048" i="2"/>
  <c r="F2441" i="2"/>
  <c r="F1228" i="2"/>
  <c r="F425" i="2"/>
  <c r="F1564" i="2"/>
  <c r="F2018" i="2"/>
  <c r="F1417" i="2"/>
  <c r="F4401" i="2"/>
  <c r="F4087" i="2"/>
  <c r="D1839" i="2"/>
  <c r="F1839" i="2" s="1"/>
  <c r="F3897" i="2"/>
  <c r="F2378" i="2"/>
  <c r="F1459" i="2"/>
  <c r="F1346" i="2"/>
  <c r="F2812" i="2"/>
  <c r="F3157" i="2"/>
  <c r="F1858" i="2"/>
  <c r="F3013" i="2"/>
  <c r="F232" i="2"/>
  <c r="F4904" i="2"/>
  <c r="F2408" i="2"/>
  <c r="F3561" i="2"/>
  <c r="F315" i="2"/>
  <c r="F1064" i="2"/>
  <c r="F2747" i="2"/>
  <c r="F172" i="2"/>
  <c r="F1980" i="2"/>
  <c r="F3395" i="2"/>
  <c r="F666" i="2"/>
  <c r="F3827" i="2"/>
  <c r="F4918" i="2"/>
  <c r="F3228" i="2"/>
  <c r="F2915" i="2"/>
  <c r="F2946" i="2"/>
  <c r="F559" i="2"/>
  <c r="F4585" i="2"/>
  <c r="F4493" i="2"/>
  <c r="F1170" i="2"/>
  <c r="F3625" i="2"/>
  <c r="F2475" i="2"/>
  <c r="F1335" i="2"/>
  <c r="F1089" i="2"/>
  <c r="F1898" i="2"/>
  <c r="F3783" i="2"/>
  <c r="F4871" i="2"/>
  <c r="F3125" i="2"/>
  <c r="F2698" i="2"/>
  <c r="F4195" i="2"/>
  <c r="F1596" i="2"/>
  <c r="F1730" i="2"/>
  <c r="F2609" i="2"/>
  <c r="F510" i="2"/>
  <c r="F627" i="2"/>
  <c r="F3287" i="2"/>
  <c r="F703" i="2"/>
  <c r="F4603" i="2"/>
  <c r="F4317" i="2"/>
  <c r="F3919" i="2"/>
  <c r="F1192" i="2"/>
  <c r="F778" i="2"/>
  <c r="F838" i="2"/>
  <c r="F3715" i="2"/>
  <c r="F3048" i="2"/>
  <c r="F4646" i="2"/>
  <c r="F4529" i="2"/>
  <c r="F3191" i="2"/>
  <c r="F3300" i="2"/>
  <c r="F2223" i="2"/>
  <c r="F280" i="2"/>
  <c r="F2535" i="2"/>
  <c r="F3322" i="2"/>
  <c r="F1139" i="2"/>
  <c r="F2261" i="2"/>
  <c r="F1637" i="2"/>
  <c r="F4483" i="2"/>
  <c r="F3571" i="2"/>
  <c r="F1500" i="2"/>
  <c r="F4003" i="2"/>
  <c r="F139" i="2"/>
  <c r="F4731" i="2"/>
  <c r="F2519" i="2"/>
  <c r="F742" i="2"/>
  <c r="F4812" i="2"/>
  <c r="F2391" i="2"/>
  <c r="F2878" i="2"/>
  <c r="F2303" i="2"/>
  <c r="F49" i="2"/>
  <c r="F3354" i="2"/>
  <c r="F2845" i="2"/>
  <c r="F4879" i="2"/>
  <c r="F1277" i="2"/>
  <c r="F123" i="4"/>
  <c r="F179" i="4"/>
  <c r="D781" i="2"/>
  <c r="F2078" i="2"/>
  <c r="F1544" i="2"/>
  <c r="F310" i="2"/>
  <c r="F3976" i="2"/>
  <c r="F4080" i="2"/>
  <c r="F2316" i="2"/>
  <c r="F4354" i="2"/>
  <c r="F129" i="2"/>
  <c r="F2841" i="2"/>
  <c r="F3414" i="2"/>
  <c r="F1912" i="2"/>
  <c r="F948" i="2"/>
  <c r="F3539" i="2"/>
  <c r="F243" i="2"/>
  <c r="F959" i="2"/>
  <c r="F2405" i="2"/>
  <c r="F3558" i="2"/>
  <c r="F3081" i="2"/>
  <c r="F1762" i="2"/>
  <c r="F326" i="2"/>
  <c r="F4309" i="2"/>
  <c r="F358" i="2"/>
  <c r="F3269" i="2"/>
  <c r="F621" i="2"/>
  <c r="F183" i="2"/>
  <c r="F1203" i="2"/>
  <c r="F4806" i="2"/>
  <c r="F2255" i="2"/>
  <c r="F3997" i="2"/>
  <c r="F215" i="2"/>
  <c r="F1741" i="2"/>
  <c r="F1056" i="2"/>
  <c r="F2503" i="2"/>
  <c r="F3045" i="2"/>
  <c r="F716" i="2"/>
  <c r="F2213" i="2"/>
  <c r="F4597" i="2"/>
  <c r="F2641" i="2"/>
  <c r="F1790" i="2"/>
  <c r="F2777" i="2"/>
  <c r="F539" i="2"/>
  <c r="F1627" i="2"/>
  <c r="F3316" i="2"/>
  <c r="F2123" i="2"/>
  <c r="F2471" i="2"/>
  <c r="F4723" i="2"/>
  <c r="F4449" i="2"/>
  <c r="F3351" i="2"/>
  <c r="F2220" i="2"/>
  <c r="F904" i="2"/>
  <c r="F3188" i="2"/>
  <c r="F277" i="2"/>
  <c r="F1005" i="2"/>
  <c r="F4850" i="2"/>
  <c r="F2793" i="2"/>
  <c r="F3059" i="2"/>
  <c r="F202" i="2"/>
  <c r="F1511" i="2"/>
  <c r="F656" i="2"/>
  <c r="F3616" i="2"/>
  <c r="F3225" i="2"/>
  <c r="F1725" i="2"/>
  <c r="F2976" i="2"/>
  <c r="F456" i="2"/>
  <c r="F3487" i="2"/>
  <c r="F1363" i="2"/>
  <c r="F1261" i="2"/>
  <c r="F1377" i="2"/>
  <c r="F907" i="2"/>
  <c r="F4685" i="2"/>
  <c r="F1855" i="2"/>
  <c r="F4797" i="2"/>
  <c r="F3026" i="2"/>
  <c r="F1757" i="2"/>
  <c r="F1654" i="2"/>
  <c r="F2435" i="2"/>
  <c r="F1960" i="2"/>
  <c r="F1691" i="2"/>
  <c r="F1454" i="2"/>
  <c r="F2564" i="2"/>
  <c r="F587" i="2"/>
  <c r="F2600" i="2"/>
  <c r="F789" i="2"/>
  <c r="F4062" i="2"/>
  <c r="F2780" i="2"/>
  <c r="F570" i="2"/>
  <c r="F387" i="2"/>
  <c r="F1472" i="2"/>
  <c r="F1659" i="2"/>
  <c r="F1264" i="2"/>
  <c r="F2680" i="2"/>
  <c r="F1591" i="2"/>
  <c r="F753" i="2"/>
  <c r="F3493" i="2"/>
  <c r="F1100" i="2"/>
  <c r="F4394" i="2"/>
  <c r="F3411" i="2"/>
  <c r="F2300" i="2"/>
  <c r="F2343" i="2"/>
  <c r="F556" i="2"/>
  <c r="F3458" i="2"/>
  <c r="F3509" i="2"/>
  <c r="F364" i="2"/>
  <c r="F4682" i="2"/>
  <c r="F867" i="2"/>
  <c r="F773" i="2"/>
  <c r="F4488" i="2"/>
  <c r="F2375" i="2"/>
  <c r="F3916" i="2"/>
  <c r="F3667" i="2"/>
  <c r="D2690" i="2"/>
  <c r="F2685" i="2"/>
  <c r="F494" i="2"/>
  <c r="F2164" i="2"/>
  <c r="F4703" i="2"/>
  <c r="F4148" i="2"/>
  <c r="F3445" i="2"/>
  <c r="F3442" i="2"/>
  <c r="F4438" i="2"/>
  <c r="F167" i="2"/>
  <c r="F697" i="2"/>
  <c r="F4229" i="2"/>
  <c r="F4444" i="2"/>
  <c r="F2172" i="2"/>
  <c r="F1086" i="2"/>
  <c r="F4206" i="2"/>
  <c r="F291" i="2"/>
  <c r="F107" i="2"/>
  <c r="F2274" i="2"/>
  <c r="F1942" i="2"/>
  <c r="F4288" i="2"/>
  <c r="F2336" i="2"/>
  <c r="F4726" i="2"/>
  <c r="F404" i="2"/>
  <c r="F4375" i="2"/>
  <c r="F150" i="2"/>
  <c r="F3550" i="2"/>
  <c r="F2012" i="2"/>
  <c r="F3284" i="2"/>
  <c r="F1493" i="2"/>
  <c r="F2875" i="2"/>
  <c r="F2943" i="2"/>
  <c r="F4272" i="2"/>
  <c r="F2506" i="2"/>
  <c r="F4357" i="2"/>
  <c r="F4145" i="2"/>
  <c r="F2236" i="2"/>
  <c r="F4524" i="2"/>
  <c r="F1122" i="2"/>
  <c r="F259" i="2"/>
  <c r="F436" i="2"/>
  <c r="F2294" i="2"/>
  <c r="F1528" i="2"/>
  <c r="F3840" i="2"/>
  <c r="F3881" i="2"/>
  <c r="F86" i="2"/>
  <c r="F826" i="2"/>
  <c r="F3119" i="2"/>
  <c r="F4187" i="2"/>
  <c r="F3170" i="2"/>
  <c r="F4506" i="2"/>
  <c r="F4162" i="2"/>
  <c r="F4014" i="2"/>
  <c r="F1017" i="2"/>
  <c r="F2744" i="2"/>
  <c r="F2117" i="2"/>
  <c r="F1301" i="2"/>
  <c r="F4043" i="2"/>
  <c r="F2907" i="2"/>
  <c r="F132" i="2"/>
  <c r="F832" i="2"/>
  <c r="F1559" i="2"/>
  <c r="F3681" i="2"/>
  <c r="F2713" i="2"/>
  <c r="F523" i="2"/>
  <c r="F4132" i="2"/>
  <c r="F200" i="4"/>
  <c r="F4923" i="2"/>
  <c r="F4920" i="2"/>
  <c r="F4915" i="2"/>
  <c r="F4876" i="2"/>
  <c r="F1312" i="2"/>
  <c r="F1077" i="2"/>
  <c r="F1035" i="2"/>
  <c r="F3751" i="2"/>
  <c r="F3586" i="2"/>
  <c r="F3427" i="2"/>
  <c r="F17" i="2"/>
  <c r="F886" i="2"/>
  <c r="F2094" i="2"/>
  <c r="F1804" i="2"/>
  <c r="F2061" i="2"/>
  <c r="F2548" i="2"/>
  <c r="F2580" i="2"/>
  <c r="F2622" i="2"/>
  <c r="F2139" i="2"/>
  <c r="F1575" i="2"/>
  <c r="F1607" i="2"/>
  <c r="F1671" i="2"/>
  <c r="F1773" i="2"/>
  <c r="F1840" i="2"/>
  <c r="F1869" i="2"/>
  <c r="F2031" i="2"/>
  <c r="F2189" i="2"/>
  <c r="F2358" i="2"/>
  <c r="F2420" i="2"/>
  <c r="F2454" i="2"/>
  <c r="F2488" i="2"/>
  <c r="F2661" i="2"/>
  <c r="F2728" i="2"/>
  <c r="F2760" i="2"/>
  <c r="F2858" i="2"/>
  <c r="F2992" i="2"/>
  <c r="F3137" i="2"/>
  <c r="F3204" i="2"/>
  <c r="F3241" i="2"/>
  <c r="F3335" i="2"/>
  <c r="F3640" i="2"/>
  <c r="F3695" i="2"/>
  <c r="F920" i="2"/>
  <c r="F417" i="2"/>
  <c r="F474" i="2"/>
  <c r="F638" i="2"/>
  <c r="F679" i="2"/>
  <c r="F849" i="2"/>
  <c r="F1431" i="2"/>
  <c r="F3097" i="2"/>
  <c r="F2959" i="2"/>
  <c r="F2928" i="2"/>
  <c r="F2891" i="2"/>
  <c r="F4412" i="2"/>
  <c r="F89" i="2"/>
  <c r="F60" i="2"/>
  <c r="F4744" i="2"/>
  <c r="F4540" i="2"/>
  <c r="F3797" i="2"/>
  <c r="F975" i="2"/>
  <c r="F4839" i="2"/>
  <c r="F4098" i="2"/>
  <c r="F4616" i="2"/>
  <c r="F4465" i="2"/>
  <c r="F4659" i="2"/>
  <c r="F1993" i="2"/>
  <c r="F1923" i="2"/>
  <c r="F4330" i="2"/>
  <c r="F4245" i="2"/>
  <c r="F1239" i="2"/>
  <c r="F601" i="2"/>
  <c r="F1408" i="2"/>
  <c r="F183" i="4"/>
  <c r="F201" i="4"/>
  <c r="F190" i="4"/>
  <c r="F266" i="4"/>
  <c r="F188" i="4"/>
  <c r="F166" i="4"/>
  <c r="F181" i="4"/>
  <c r="F267" i="4"/>
  <c r="F202" i="4"/>
  <c r="F206" i="4"/>
  <c r="F249" i="4"/>
  <c r="F250" i="4"/>
  <c r="F218" i="4"/>
  <c r="F167" i="4"/>
  <c r="F236" i="4"/>
  <c r="F157" i="4"/>
  <c r="F203" i="4"/>
  <c r="F156" i="4"/>
  <c r="F177" i="4"/>
  <c r="F164" i="4"/>
  <c r="F176" i="4"/>
  <c r="F161" i="4"/>
  <c r="F189" i="4"/>
  <c r="F168" i="4"/>
  <c r="F155" i="4"/>
  <c r="F204" i="4"/>
  <c r="F174" i="4"/>
  <c r="F248" i="4"/>
  <c r="F239" i="4"/>
  <c r="F160" i="4"/>
  <c r="F162" i="4"/>
  <c r="F251" i="4"/>
  <c r="F169" i="4"/>
  <c r="F165" i="4"/>
  <c r="F159" i="4"/>
  <c r="F158" i="4"/>
  <c r="F42" i="4"/>
  <c r="F41" i="4"/>
  <c r="F245" i="4"/>
  <c r="F125" i="4"/>
  <c r="D243" i="4"/>
  <c r="F230" i="4"/>
  <c r="D122" i="4"/>
  <c r="D23" i="4" s="1"/>
  <c r="F23" i="4" s="1"/>
  <c r="D178" i="4"/>
  <c r="F178" i="4" s="1"/>
  <c r="D214" i="4"/>
  <c r="F211" i="4"/>
  <c r="D3922" i="2"/>
  <c r="D1662" i="2"/>
  <c r="D4886" i="2"/>
  <c r="D4917" i="2"/>
  <c r="D4932" i="2" s="1"/>
  <c r="D3327" i="2"/>
  <c r="D3577" i="2"/>
  <c r="D2720" i="2"/>
  <c r="D2412" i="2"/>
  <c r="D4903" i="2"/>
  <c r="D2850" i="2"/>
  <c r="D3889" i="2"/>
  <c r="D1707" i="2"/>
  <c r="D4878" i="2"/>
  <c r="D4870" i="2"/>
  <c r="D3743" i="2"/>
  <c r="D3419" i="2"/>
  <c r="D4897" i="2"/>
  <c r="D3387" i="2"/>
  <c r="D3826" i="2"/>
  <c r="D3851" i="2" s="1"/>
  <c r="D531" i="2"/>
  <c r="D3129" i="2"/>
  <c r="D3196" i="2"/>
  <c r="D3018" i="2"/>
  <c r="E1663" i="2"/>
  <c r="E4933" i="2"/>
  <c r="D3162" i="2"/>
  <c r="D841" i="2"/>
  <c r="D3359" i="2"/>
  <c r="D2984" i="2"/>
  <c r="D2228" i="2"/>
  <c r="D1630" i="2"/>
  <c r="D4237" i="2"/>
  <c r="D3789" i="2"/>
  <c r="D3501" i="2"/>
  <c r="D175" i="2"/>
  <c r="D2181" i="2"/>
  <c r="D1831" i="2"/>
  <c r="D708" i="2"/>
  <c r="D4404" i="2"/>
  <c r="D1599" i="2"/>
  <c r="D2053" i="2"/>
  <c r="D2383" i="2"/>
  <c r="D630" i="2"/>
  <c r="D466" i="2"/>
  <c r="D3292" i="2"/>
  <c r="D2350" i="2"/>
  <c r="D4532" i="2"/>
  <c r="D4457" i="2"/>
  <c r="F185" i="4"/>
  <c r="D593" i="2"/>
  <c r="D4090" i="2"/>
  <c r="D2446" i="2"/>
  <c r="E52" i="4"/>
  <c r="F232" i="4"/>
  <c r="F262" i="4"/>
  <c r="F80" i="4"/>
  <c r="D115" i="4"/>
  <c r="E229" i="4"/>
  <c r="E231" i="4"/>
  <c r="E51" i="4" s="1"/>
  <c r="E57" i="4"/>
  <c r="E56" i="4" s="1"/>
  <c r="E55" i="4" s="1"/>
  <c r="E242" i="4"/>
  <c r="D199" i="4"/>
  <c r="C312" i="14"/>
  <c r="E85" i="4"/>
  <c r="E104" i="4"/>
  <c r="E16" i="4" s="1"/>
  <c r="D1985" i="2"/>
  <c r="D2480" i="2"/>
  <c r="D1796" i="2"/>
  <c r="D4608" i="2"/>
  <c r="D2308" i="2"/>
  <c r="D1536" i="2"/>
  <c r="D4006" i="2"/>
  <c r="E65" i="4"/>
  <c r="E61" i="4" s="1"/>
  <c r="D175" i="4"/>
  <c r="F175" i="4" s="1"/>
  <c r="D3564" i="2"/>
  <c r="D163" i="4"/>
  <c r="F163" i="4" s="1"/>
  <c r="D238" i="4"/>
  <c r="F238" i="4" s="1"/>
  <c r="D379" i="2"/>
  <c r="D1131" i="2"/>
  <c r="D2023" i="2"/>
  <c r="D207" i="4"/>
  <c r="D2785" i="2"/>
  <c r="D3450" i="2"/>
  <c r="E233" i="4"/>
  <c r="D1765" i="2"/>
  <c r="D217" i="4"/>
  <c r="F217" i="4" s="1"/>
  <c r="D44" i="4"/>
  <c r="D234" i="4"/>
  <c r="F171" i="4"/>
  <c r="D1231" i="2"/>
  <c r="E40" i="4"/>
  <c r="E246" i="4"/>
  <c r="D2511" i="2"/>
  <c r="E35" i="4"/>
  <c r="E186" i="4"/>
  <c r="D172" i="4"/>
  <c r="E197" i="4"/>
  <c r="D247" i="4"/>
  <c r="D878" i="2"/>
  <c r="E264" i="4"/>
  <c r="E254" i="4" s="1"/>
  <c r="D187" i="4"/>
  <c r="E147" i="4"/>
  <c r="E26" i="4"/>
  <c r="E25" i="4" s="1"/>
  <c r="D265" i="4"/>
  <c r="D270" i="4"/>
  <c r="D180" i="4"/>
  <c r="D153" i="4"/>
  <c r="D3968" i="2"/>
  <c r="D1567" i="2"/>
  <c r="D99" i="2"/>
  <c r="D4367" i="2"/>
  <c r="D2951" i="2"/>
  <c r="D4736" i="2"/>
  <c r="D142" i="2"/>
  <c r="D283" i="2"/>
  <c r="D4154" i="2"/>
  <c r="D2653" i="2"/>
  <c r="D3051" i="2"/>
  <c r="D1464" i="2"/>
  <c r="D4695" i="2"/>
  <c r="D52" i="2"/>
  <c r="D2131" i="2"/>
  <c r="D1952" i="2"/>
  <c r="D4817" i="2"/>
  <c r="D2572" i="2"/>
  <c r="D2752" i="2"/>
  <c r="D2883" i="2"/>
  <c r="D967" i="2"/>
  <c r="D2817" i="2"/>
  <c r="D2614" i="2"/>
  <c r="D318" i="2"/>
  <c r="D3261" i="2"/>
  <c r="D2086" i="2"/>
  <c r="D671" i="2"/>
  <c r="D2920" i="2"/>
  <c r="D2267" i="2"/>
  <c r="D3233" i="2"/>
  <c r="C345" i="14"/>
  <c r="C301" i="14"/>
  <c r="C280" i="14"/>
  <c r="C293" i="14" s="1"/>
  <c r="C245" i="14"/>
  <c r="C215" i="14"/>
  <c r="C78" i="14"/>
  <c r="C64" i="14"/>
  <c r="F172" i="4" l="1"/>
  <c r="D4907" i="2"/>
  <c r="D1861" i="2"/>
  <c r="F2920" i="2"/>
  <c r="F3261" i="2"/>
  <c r="F1952" i="2"/>
  <c r="F142" i="2"/>
  <c r="F379" i="2"/>
  <c r="F2308" i="2"/>
  <c r="F4090" i="2"/>
  <c r="F2383" i="2"/>
  <c r="F4198" i="2"/>
  <c r="F841" i="2"/>
  <c r="F3387" i="2"/>
  <c r="D1733" i="2"/>
  <c r="F3577" i="2"/>
  <c r="F1338" i="2"/>
  <c r="F2131" i="2"/>
  <c r="F593" i="2"/>
  <c r="F3501" i="2"/>
  <c r="F3162" i="2"/>
  <c r="F1369" i="2"/>
  <c r="F2690" i="2"/>
  <c r="F781" i="2"/>
  <c r="F318" i="2"/>
  <c r="F52" i="2"/>
  <c r="F4498" i="2"/>
  <c r="F428" i="2"/>
  <c r="F1092" i="2"/>
  <c r="F562" i="2"/>
  <c r="F3789" i="2"/>
  <c r="F1069" i="2"/>
  <c r="F4897" i="2"/>
  <c r="F2540" i="2"/>
  <c r="F3233" i="2"/>
  <c r="F2614" i="2"/>
  <c r="F4695" i="2"/>
  <c r="F2951" i="2"/>
  <c r="F3564" i="2"/>
  <c r="F4608" i="2"/>
  <c r="F2053" i="2"/>
  <c r="F4237" i="2"/>
  <c r="F251" i="2"/>
  <c r="F4054" i="2"/>
  <c r="F2817" i="2"/>
  <c r="F1464" i="2"/>
  <c r="F4280" i="2"/>
  <c r="F207" i="2"/>
  <c r="F1796" i="2"/>
  <c r="F912" i="2"/>
  <c r="F1599" i="2"/>
  <c r="F1630" i="2"/>
  <c r="F1195" i="2"/>
  <c r="F2267" i="2"/>
  <c r="F3051" i="2"/>
  <c r="F4367" i="2"/>
  <c r="F409" i="2"/>
  <c r="F4457" i="2"/>
  <c r="F4404" i="2"/>
  <c r="F2228" i="2"/>
  <c r="F235" i="2"/>
  <c r="F4322" i="2"/>
  <c r="F2883" i="2"/>
  <c r="F99" i="2"/>
  <c r="F4532" i="2"/>
  <c r="F708" i="2"/>
  <c r="F3018" i="2"/>
  <c r="F3743" i="2"/>
  <c r="F4651" i="2"/>
  <c r="F2752" i="2"/>
  <c r="F1861" i="2"/>
  <c r="F1567" i="2"/>
  <c r="F2350" i="2"/>
  <c r="F1831" i="2"/>
  <c r="F2572" i="2"/>
  <c r="F2653" i="2"/>
  <c r="F502" i="2"/>
  <c r="F2480" i="2"/>
  <c r="F1699" i="2"/>
  <c r="F3089" i="2"/>
  <c r="F2412" i="2"/>
  <c r="F1231" i="2"/>
  <c r="F4006" i="2"/>
  <c r="F1985" i="2"/>
  <c r="F3292" i="2"/>
  <c r="F3359" i="2"/>
  <c r="F1915" i="2"/>
  <c r="F4870" i="2"/>
  <c r="F2720" i="2"/>
  <c r="F3922" i="2"/>
  <c r="F1890" i="2"/>
  <c r="F671" i="2"/>
  <c r="F1027" i="2"/>
  <c r="F878" i="2"/>
  <c r="F2023" i="2"/>
  <c r="F745" i="2"/>
  <c r="F466" i="2"/>
  <c r="F175" i="2"/>
  <c r="F1269" i="2"/>
  <c r="F1423" i="2"/>
  <c r="F2086" i="2"/>
  <c r="F4817" i="2"/>
  <c r="F283" i="2"/>
  <c r="F1131" i="2"/>
  <c r="F1536" i="2"/>
  <c r="F2446" i="2"/>
  <c r="F630" i="2"/>
  <c r="F3718" i="2"/>
  <c r="F213" i="4"/>
  <c r="E241" i="4"/>
  <c r="F1765" i="2"/>
  <c r="F3826" i="2"/>
  <c r="F4736" i="2"/>
  <c r="F531" i="2"/>
  <c r="F3196" i="2"/>
  <c r="F4928" i="2"/>
  <c r="F4922" i="2"/>
  <c r="F4917" i="2"/>
  <c r="F4914" i="2"/>
  <c r="F4903" i="2"/>
  <c r="F4886" i="2"/>
  <c r="F4878" i="2"/>
  <c r="F3632" i="2"/>
  <c r="F3889" i="2"/>
  <c r="F3968" i="2"/>
  <c r="F3450" i="2"/>
  <c r="F2850" i="2"/>
  <c r="F2181" i="2"/>
  <c r="F1662" i="2"/>
  <c r="F2511" i="2"/>
  <c r="F2785" i="2"/>
  <c r="F3327" i="2"/>
  <c r="F3419" i="2"/>
  <c r="F1162" i="2"/>
  <c r="F1304" i="2"/>
  <c r="F3687" i="2"/>
  <c r="F967" i="2"/>
  <c r="F3129" i="2"/>
  <c r="F2984" i="2"/>
  <c r="F4863" i="2"/>
  <c r="F4154" i="2"/>
  <c r="F1707" i="2"/>
  <c r="F180" i="4"/>
  <c r="F271" i="4"/>
  <c r="F270" i="4"/>
  <c r="F149" i="4"/>
  <c r="F151" i="4"/>
  <c r="F269" i="4"/>
  <c r="F173" i="4"/>
  <c r="F265" i="4"/>
  <c r="F150" i="4"/>
  <c r="F193" i="4"/>
  <c r="F234" i="4"/>
  <c r="F199" i="4"/>
  <c r="F214" i="4"/>
  <c r="F44" i="4"/>
  <c r="F247" i="4"/>
  <c r="F187" i="4"/>
  <c r="F152" i="4"/>
  <c r="F153" i="4"/>
  <c r="F86" i="4"/>
  <c r="F105" i="4"/>
  <c r="F103" i="4"/>
  <c r="F93" i="4"/>
  <c r="F244" i="4"/>
  <c r="F100" i="4"/>
  <c r="F115" i="4"/>
  <c r="F97" i="4"/>
  <c r="F94" i="4"/>
  <c r="F243" i="4"/>
  <c r="F98" i="4"/>
  <c r="F101" i="4"/>
  <c r="D229" i="4"/>
  <c r="F95" i="4"/>
  <c r="F102" i="4"/>
  <c r="F122" i="4"/>
  <c r="D242" i="4"/>
  <c r="D57" i="4"/>
  <c r="F57" i="4" s="1"/>
  <c r="D21" i="4"/>
  <c r="D78" i="4"/>
  <c r="F78" i="4" s="1"/>
  <c r="D231" i="4"/>
  <c r="F231" i="4" s="1"/>
  <c r="D261" i="4"/>
  <c r="D255" i="4" s="1"/>
  <c r="D54" i="4"/>
  <c r="D216" i="4"/>
  <c r="D28" i="4"/>
  <c r="D209" i="4"/>
  <c r="D212" i="4"/>
  <c r="D184" i="4"/>
  <c r="D194" i="4"/>
  <c r="D30" i="4"/>
  <c r="D31" i="4"/>
  <c r="D170" i="4"/>
  <c r="D32" i="4"/>
  <c r="D4890" i="2"/>
  <c r="D1663" i="2"/>
  <c r="D3578" i="2"/>
  <c r="C318" i="14"/>
  <c r="C272" i="14"/>
  <c r="D148" i="4"/>
  <c r="E228" i="4"/>
  <c r="E227" i="4" s="1"/>
  <c r="E50" i="4"/>
  <c r="E49" i="4" s="1"/>
  <c r="E48" i="4" s="1"/>
  <c r="E47" i="4" s="1"/>
  <c r="D64" i="4"/>
  <c r="F64" i="4" s="1"/>
  <c r="E92" i="4"/>
  <c r="E14" i="4" s="1"/>
  <c r="D99" i="4"/>
  <c r="D85" i="4"/>
  <c r="D92" i="4"/>
  <c r="E10" i="4"/>
  <c r="E6" i="4" s="1"/>
  <c r="E77" i="4"/>
  <c r="E99" i="4"/>
  <c r="E15" i="4" s="1"/>
  <c r="D104" i="4"/>
  <c r="E24" i="4"/>
  <c r="D53" i="4"/>
  <c r="F53" i="4" s="1"/>
  <c r="D233" i="4"/>
  <c r="E146" i="4"/>
  <c r="E219" i="4" s="1"/>
  <c r="D246" i="4"/>
  <c r="D59" i="4"/>
  <c r="D192" i="4"/>
  <c r="F192" i="4" s="1"/>
  <c r="D36" i="4"/>
  <c r="D66" i="4"/>
  <c r="D67" i="4"/>
  <c r="D264" i="4"/>
  <c r="D33" i="4"/>
  <c r="D27" i="4"/>
  <c r="C740" i="14"/>
  <c r="F170" i="4" l="1"/>
  <c r="F148" i="4"/>
  <c r="F1733" i="2"/>
  <c r="F3578" i="2"/>
  <c r="F3851" i="2"/>
  <c r="F1663" i="2"/>
  <c r="F1503" i="2"/>
  <c r="E226" i="4"/>
  <c r="D56" i="4"/>
  <c r="F56" i="4" s="1"/>
  <c r="D228" i="4"/>
  <c r="D227" i="4" s="1"/>
  <c r="D198" i="4"/>
  <c r="F4932" i="2"/>
  <c r="F4907" i="2"/>
  <c r="F4890" i="2"/>
  <c r="F32" i="4"/>
  <c r="F212" i="4"/>
  <c r="F36" i="4"/>
  <c r="F233" i="4"/>
  <c r="F209" i="4"/>
  <c r="F31" i="4"/>
  <c r="F28" i="4"/>
  <c r="F27" i="4"/>
  <c r="F59" i="4"/>
  <c r="F246" i="4"/>
  <c r="F30" i="4"/>
  <c r="F216" i="4"/>
  <c r="F33" i="4"/>
  <c r="F264" i="4"/>
  <c r="F54" i="4"/>
  <c r="F67" i="4"/>
  <c r="F66" i="4"/>
  <c r="F184" i="4"/>
  <c r="F99" i="4"/>
  <c r="F104" i="4"/>
  <c r="F21" i="4"/>
  <c r="F92" i="4"/>
  <c r="F255" i="4"/>
  <c r="F229" i="4"/>
  <c r="D50" i="4"/>
  <c r="F242" i="4"/>
  <c r="F85" i="4"/>
  <c r="F261" i="4"/>
  <c r="D4933" i="2"/>
  <c r="D34" i="4"/>
  <c r="D51" i="4"/>
  <c r="F51" i="4" s="1"/>
  <c r="D62" i="4"/>
  <c r="D7" i="4"/>
  <c r="D186" i="4"/>
  <c r="D147" i="4"/>
  <c r="D29" i="4"/>
  <c r="D52" i="4"/>
  <c r="F52" i="4" s="1"/>
  <c r="D38" i="4"/>
  <c r="D26" i="4"/>
  <c r="E13" i="4"/>
  <c r="E5" i="4" s="1"/>
  <c r="D91" i="4"/>
  <c r="D14" i="4"/>
  <c r="D15" i="4"/>
  <c r="D16" i="4"/>
  <c r="D10" i="4"/>
  <c r="D77" i="4"/>
  <c r="E91" i="4"/>
  <c r="E76" i="4" s="1"/>
  <c r="E139" i="4" s="1"/>
  <c r="D58" i="4"/>
  <c r="D241" i="4"/>
  <c r="D37" i="4"/>
  <c r="D254" i="4"/>
  <c r="D65" i="4"/>
  <c r="F26" i="4" l="1"/>
  <c r="F4933" i="2"/>
  <c r="F228" i="4"/>
  <c r="D43" i="4"/>
  <c r="D197" i="4"/>
  <c r="F198" i="4"/>
  <c r="F29" i="4"/>
  <c r="F58" i="4"/>
  <c r="F65" i="4"/>
  <c r="F147" i="4"/>
  <c r="F34" i="4"/>
  <c r="F37" i="4"/>
  <c r="F186" i="4"/>
  <c r="F15" i="4"/>
  <c r="F14" i="4"/>
  <c r="F7" i="4"/>
  <c r="F227" i="4"/>
  <c r="F62" i="4"/>
  <c r="F50" i="4"/>
  <c r="F241" i="4"/>
  <c r="F91" i="4"/>
  <c r="F10" i="4"/>
  <c r="F16" i="4"/>
  <c r="F77" i="4"/>
  <c r="F254" i="4"/>
  <c r="D146" i="4"/>
  <c r="D49" i="4"/>
  <c r="D48" i="4" s="1"/>
  <c r="D25" i="4"/>
  <c r="E39" i="4"/>
  <c r="E45" i="4" s="1"/>
  <c r="E69" i="4" s="1"/>
  <c r="D76" i="4"/>
  <c r="D6" i="4"/>
  <c r="D13" i="4"/>
  <c r="D35" i="4"/>
  <c r="D55" i="4"/>
  <c r="D61" i="4"/>
  <c r="D226" i="4"/>
  <c r="F197" i="4" l="1"/>
  <c r="F43" i="4"/>
  <c r="D219" i="4"/>
  <c r="D40" i="4"/>
  <c r="F25" i="4"/>
  <c r="F146" i="4"/>
  <c r="F35" i="4"/>
  <c r="F55" i="4"/>
  <c r="F6" i="4"/>
  <c r="F76" i="4"/>
  <c r="F61" i="4"/>
  <c r="F49" i="4"/>
  <c r="F226" i="4"/>
  <c r="F48" i="4"/>
  <c r="F13" i="4"/>
  <c r="D139" i="4"/>
  <c r="D5" i="4"/>
  <c r="D24" i="4"/>
  <c r="D47" i="4"/>
  <c r="F40" i="4" l="1"/>
  <c r="F24" i="4"/>
  <c r="F219" i="4"/>
  <c r="F139" i="4"/>
  <c r="F5" i="4"/>
  <c r="F47" i="4"/>
  <c r="D39" i="4"/>
  <c r="F39" i="4" l="1"/>
  <c r="D45" i="4"/>
  <c r="F45" i="4" l="1"/>
  <c r="D69" i="4"/>
</calcChain>
</file>

<file path=xl/sharedStrings.xml><?xml version="1.0" encoding="utf-8"?>
<sst xmlns="http://schemas.openxmlformats.org/spreadsheetml/2006/main" count="5835" uniqueCount="1034">
  <si>
    <t>714000</t>
  </si>
  <si>
    <t>****</t>
  </si>
  <si>
    <t xml:space="preserve"> </t>
  </si>
  <si>
    <t xml:space="preserve">* * * </t>
  </si>
  <si>
    <t>723000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</si>
  <si>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</si>
  <si>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</si>
  <si>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</si>
  <si>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</si>
  <si>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</si>
  <si>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</si>
  <si>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</si>
  <si>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</si>
  <si>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</si>
  <si>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6=4/3</t>
  </si>
  <si>
    <t>I</t>
  </si>
  <si>
    <t>II</t>
  </si>
  <si>
    <t>III</t>
  </si>
  <si>
    <t>IV</t>
  </si>
  <si>
    <t>V</t>
  </si>
  <si>
    <t>0101</t>
  </si>
  <si>
    <t>0202</t>
  </si>
  <si>
    <t>0204</t>
  </si>
  <si>
    <t>0205</t>
  </si>
  <si>
    <t>0206</t>
  </si>
  <si>
    <t>0207</t>
  </si>
  <si>
    <t>0208</t>
  </si>
  <si>
    <t>0209</t>
  </si>
  <si>
    <t>0304</t>
  </si>
  <si>
    <t>0405</t>
  </si>
  <si>
    <t>0407</t>
  </si>
  <si>
    <t>0410</t>
  </si>
  <si>
    <t>0411</t>
  </si>
  <si>
    <t>0413</t>
  </si>
  <si>
    <t>0414</t>
  </si>
  <si>
    <t>0416</t>
  </si>
  <si>
    <t>0417</t>
  </si>
  <si>
    <t>0419</t>
  </si>
  <si>
    <t>0420</t>
  </si>
  <si>
    <t>0421</t>
  </si>
  <si>
    <t>0422</t>
  </si>
  <si>
    <t>0423</t>
  </si>
  <si>
    <t>0424</t>
  </si>
  <si>
    <t>0425</t>
  </si>
  <si>
    <t>0501</t>
  </si>
  <si>
    <t>0712</t>
  </si>
  <si>
    <t>0813</t>
  </si>
  <si>
    <t>0814</t>
  </si>
  <si>
    <t>0815</t>
  </si>
  <si>
    <t>0817</t>
  </si>
  <si>
    <t>0818</t>
  </si>
  <si>
    <t>0819</t>
  </si>
  <si>
    <t>0820</t>
  </si>
  <si>
    <t>0822</t>
  </si>
  <si>
    <t>0834</t>
  </si>
  <si>
    <t>0840</t>
  </si>
  <si>
    <t>0841</t>
  </si>
  <si>
    <t>0918</t>
  </si>
  <si>
    <t>0919</t>
  </si>
  <si>
    <t>0922</t>
  </si>
  <si>
    <t>0925</t>
  </si>
  <si>
    <t>1024</t>
  </si>
  <si>
    <t>1025</t>
  </si>
  <si>
    <t>1026</t>
  </si>
  <si>
    <t>1027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</si>
  <si>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</si>
  <si>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</si>
  <si>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</si>
  <si>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</si>
  <si>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</si>
  <si>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</si>
  <si>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</si>
  <si>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</si>
  <si>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</si>
  <si>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</si>
  <si>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</si>
  <si>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</si>
  <si>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</si>
  <si>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</si>
  <si>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</si>
  <si>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</si>
  <si>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</si>
  <si>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</si>
  <si>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</si>
  <si>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</si>
  <si>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</si>
  <si>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</si>
  <si>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</si>
  <si>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</si>
  <si>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</si>
  <si>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</si>
  <si>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</si>
  <si>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</si>
  <si>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</si>
  <si>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</si>
  <si>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</si>
  <si>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</si>
  <si>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</si>
  <si>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</si>
  <si>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</si>
  <si>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</si>
  <si>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</si>
  <si>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</si>
  <si>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</si>
  <si>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</si>
  <si>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</si>
  <si>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</si>
  <si>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</si>
  <si>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</si>
  <si>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</si>
  <si>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</si>
  <si>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</si>
  <si>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</si>
  <si>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</si>
  <si>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</si>
  <si>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</si>
  <si>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1141</t>
  </si>
  <si>
    <t>1242</t>
  </si>
  <si>
    <t>1250</t>
  </si>
  <si>
    <t>1251</t>
  </si>
  <si>
    <t>1252</t>
  </si>
  <si>
    <t>1253</t>
  </si>
  <si>
    <t>1254</t>
  </si>
  <si>
    <t>1344</t>
  </si>
  <si>
    <t>1366</t>
  </si>
  <si>
    <t>1367</t>
  </si>
  <si>
    <t>1369</t>
  </si>
  <si>
    <t>1370</t>
  </si>
  <si>
    <t>1445</t>
  </si>
  <si>
    <t>1448</t>
  </si>
  <si>
    <t>1546</t>
  </si>
  <si>
    <t>1548</t>
  </si>
  <si>
    <t>1552</t>
  </si>
  <si>
    <t>1648</t>
  </si>
  <si>
    <t>1652</t>
  </si>
  <si>
    <t>1745</t>
  </si>
  <si>
    <t>1746</t>
  </si>
  <si>
    <t>1855</t>
  </si>
  <si>
    <t>1956</t>
  </si>
  <si>
    <t>1957</t>
  </si>
  <si>
    <t>2058</t>
  </si>
  <si>
    <t>2061</t>
  </si>
  <si>
    <t>2159</t>
  </si>
  <si>
    <t>3170</t>
  </si>
  <si>
    <t>3710</t>
  </si>
  <si>
    <t>0923</t>
  </si>
  <si>
    <t>VI</t>
  </si>
  <si>
    <t>VII</t>
  </si>
  <si>
    <t>S A D R Ž A J</t>
  </si>
  <si>
    <t>Kazneno - popravni zavod Bijeljina</t>
  </si>
  <si>
    <t>Kazneno - popravni zavod Doboj</t>
  </si>
  <si>
    <t>Kazneno - popravni zavod Trebinje</t>
  </si>
  <si>
    <t>Finansiranje</t>
  </si>
  <si>
    <t>Komisija za žalbe</t>
  </si>
  <si>
    <t>Helikopterski servis</t>
  </si>
  <si>
    <t>Ministarstvo pravde</t>
  </si>
  <si>
    <t>Ministarstvo saobraćaja i veza</t>
  </si>
  <si>
    <t>Predsjednik Republike Srpske</t>
  </si>
  <si>
    <t>Vijeće naroda Republike Srpske</t>
  </si>
  <si>
    <t>Fiskalni savjet Republike Srpske</t>
  </si>
  <si>
    <t>Ustavni sud Republike Srpske</t>
  </si>
  <si>
    <t>Vlada Republike Srpske</t>
  </si>
  <si>
    <t>Odbor državne uprave za žalbe</t>
  </si>
  <si>
    <t>Ugostiteljski servis Vlade Republike Srpske</t>
  </si>
  <si>
    <t>Akademija nauka i umjetnosti Republike Srpske</t>
  </si>
  <si>
    <t>Ministarstvo prosvjete i kulture</t>
  </si>
  <si>
    <t>Poreska uprava Republike Srpske</t>
  </si>
  <si>
    <t>Okružni sud Banja Luka</t>
  </si>
  <si>
    <t>Okružni sud Bijeljina</t>
  </si>
  <si>
    <t>Okružni sud Doboj</t>
  </si>
  <si>
    <t>Okružni sud Trebinje</t>
  </si>
  <si>
    <t>Kazneno - popravni zavod Banja Luka</t>
  </si>
  <si>
    <t>Osnovni sud Banja Luka</t>
  </si>
  <si>
    <t>Osnovni sud Mrkonjić Grad</t>
  </si>
  <si>
    <t>Osnovni sud Prnjavor</t>
  </si>
  <si>
    <t>Osnovni sud Prijedor</t>
  </si>
  <si>
    <t>Osnovni sud Novi Grad</t>
  </si>
  <si>
    <t>Osnovni sud Bijeljina</t>
  </si>
  <si>
    <t>Osnovni sud Zvornik</t>
  </si>
  <si>
    <t>Osnovni sud Trebinje</t>
  </si>
  <si>
    <t>Osnovni sud Doboj</t>
  </si>
  <si>
    <t>Osnovni sud Teslić</t>
  </si>
  <si>
    <t>Osnovni sud Derventa</t>
  </si>
  <si>
    <t>Centar za pružanje besplatne pravne pomoći</t>
  </si>
  <si>
    <t>Okružni privredni sud Banja Luka</t>
  </si>
  <si>
    <t>Okružni privredni sud Bijeljina</t>
  </si>
  <si>
    <t>Okružni privredni sud Doboj</t>
  </si>
  <si>
    <t>Okružni privredni sud Trebinje</t>
  </si>
  <si>
    <t>Okružni privredni sud Prijedor</t>
  </si>
  <si>
    <t>Okružni sud Prijedor</t>
  </si>
  <si>
    <t>Ministarstvo uprave i lokalne samouprave</t>
  </si>
  <si>
    <t>Studentski domovi</t>
  </si>
  <si>
    <t>JZU Zavod za stomatologiju Republike Srpske</t>
  </si>
  <si>
    <t>Ministarstvo energetike i rudarstva</t>
  </si>
  <si>
    <t>Ministarstvo trgovine i turizma</t>
  </si>
  <si>
    <t>Ministarstvo za prostorno uređenje, građevinarstvo i ekologiju</t>
  </si>
  <si>
    <t>Fond za penzijsko i invalidsko osiguranje Republike Srpske</t>
  </si>
  <si>
    <t>Glavna služba za reviziju javnog sektora Republike Srpske</t>
  </si>
  <si>
    <t>Obrazloženje Prijedloga budžeta Republike Srpske za 2024. godinu</t>
  </si>
  <si>
    <t>Ministarstvo finansija</t>
  </si>
  <si>
    <t>Vazduhoplovni servis</t>
  </si>
  <si>
    <t>Arhiv Republike Srpske</t>
  </si>
  <si>
    <t>Zavod za obrazovanje odraslih</t>
  </si>
  <si>
    <t>Vrhovni sud Republike Srpske</t>
  </si>
  <si>
    <t>Budžetski prihodi i primici za nefinansijsku imovinu</t>
  </si>
  <si>
    <t>Budžetski rashodi i izdaci za nefinansijsku imovinu</t>
  </si>
  <si>
    <t xml:space="preserve">Funkcionalna klasifikacija rashoda i neto izdataka za nefinansijsku imovinu </t>
  </si>
  <si>
    <t>Ombudsman za djecu Republike Srpske</t>
  </si>
  <si>
    <t>Agencija za državnu upravu</t>
  </si>
  <si>
    <t>Gender centar</t>
  </si>
  <si>
    <t>Kancelarija pravnog predstavnika</t>
  </si>
  <si>
    <t>Institucije kulture</t>
  </si>
  <si>
    <t>Centar za edukaciju sudija i tužilaca u Republici Srpskoj</t>
  </si>
  <si>
    <t>Sudska policija Republike Srpske</t>
  </si>
  <si>
    <t>Osnovni sud Sokolac</t>
  </si>
  <si>
    <t>Osnovni sud Vlasenica</t>
  </si>
  <si>
    <t>Osnovni sud Srebrenica</t>
  </si>
  <si>
    <t>Osnovni sud Kozarska Dubica</t>
  </si>
  <si>
    <t>Agencija za upravljanje oduzetom imovinom</t>
  </si>
  <si>
    <t>Osnovni sud Šamac</t>
  </si>
  <si>
    <t>Univerzitet u Banjoj Luci</t>
  </si>
  <si>
    <t>JZU Zavod za transfuzijsku medicinu Republike Srpske</t>
  </si>
  <si>
    <t>JZU Zavod za sudsku medicinu Republike Srpske</t>
  </si>
  <si>
    <t>Agencija za agrarna plaćanja</t>
  </si>
  <si>
    <t>Agencija za bezbjednost saobraćaja</t>
  </si>
  <si>
    <t>Ministarstvo za evropske integracije i međunarodnu saradnju</t>
  </si>
  <si>
    <t>Ministarstvo porodice, omladine i sporta</t>
  </si>
  <si>
    <t>Prihodi i primici budžetskih korisnika ostvareni po posebnim propisima - Fond 02</t>
  </si>
  <si>
    <t xml:space="preserve">Republička komisija za utvrđivanje sukoba interesa u organima vlasti Republike Srpske </t>
  </si>
  <si>
    <t>Republička izborna komisija</t>
  </si>
  <si>
    <t>Republička uprava za geodetske i imovinsko - pravne poslove</t>
  </si>
  <si>
    <t>Republički sekretarijat za zakonodavstvo</t>
  </si>
  <si>
    <t>Republička uprava za inspekcijske poslove</t>
  </si>
  <si>
    <t>Služba za zajedničke poslove Vlade Republike Srpske</t>
  </si>
  <si>
    <t>Republički protokol</t>
  </si>
  <si>
    <t>Republički sekretarijat za raseljena lica i migracije</t>
  </si>
  <si>
    <t>Republički sekretarijat za vjere</t>
  </si>
  <si>
    <t>Đački domovi</t>
  </si>
  <si>
    <t>Institucije specijalnog i umjetničkog obrazovanja</t>
  </si>
  <si>
    <t>Republički zavod za statistiku</t>
  </si>
  <si>
    <t>Republička uprava za igre na sreću</t>
  </si>
  <si>
    <t>Okružni sud Istočno Sarajevo</t>
  </si>
  <si>
    <t>Kazneno - popravni zavod Foča</t>
  </si>
  <si>
    <t>Kazneno - popravni zavod Istočno Sarajevo</t>
  </si>
  <si>
    <t>Osnovni sud Foča</t>
  </si>
  <si>
    <t>Osnovni sud Modriča</t>
  </si>
  <si>
    <t>Republički centar za istraživanje rata, ratnih zločina i traženja nestalih lica</t>
  </si>
  <si>
    <t>Okružni privredni sud Istočno Sarajevo</t>
  </si>
  <si>
    <t>Univerzitet u Istočnom Sarajevu</t>
  </si>
  <si>
    <t>JZU Zavod za forenzičku psihijatriju Sokolac</t>
  </si>
  <si>
    <t>Republički zavod za standardizaciju i metrologiju</t>
  </si>
  <si>
    <t>Republička direkcija za obnovu i izgradnju</t>
  </si>
  <si>
    <t>Opšti dio</t>
  </si>
  <si>
    <t>Narodna skupština Republike Srpske</t>
  </si>
  <si>
    <t>Republička uprava civilne zaštite</t>
  </si>
  <si>
    <t>Ministarstvo unutrašnjih poslova</t>
  </si>
  <si>
    <t>Osnovne škole</t>
  </si>
  <si>
    <t>Srednje škole</t>
  </si>
  <si>
    <t>Republički pedagoški zavod</t>
  </si>
  <si>
    <t>Republički zavod za zaštitu kulturno - istorijskog i prirodnog nasljeđa</t>
  </si>
  <si>
    <t>Republičko javno tužilaštvo Republike Srpske</t>
  </si>
  <si>
    <t>Pravobranilaštvo Republike Srpske</t>
  </si>
  <si>
    <t>Okružno javno tužilaštvo Banja Luka</t>
  </si>
  <si>
    <t>Okružno javno tužilaštvo Bijeljina</t>
  </si>
  <si>
    <t>Okružno javno tužilaštvo Doboj</t>
  </si>
  <si>
    <t>Okružno javno tužilaštvo Istočno Sarajevo</t>
  </si>
  <si>
    <t>Okružno javno tužilaštvo Trebinje</t>
  </si>
  <si>
    <t>Osnovni sud Gradiška</t>
  </si>
  <si>
    <t>Osnovni sud Kotor Varoš</t>
  </si>
  <si>
    <t>Osnovni sud Višegrad</t>
  </si>
  <si>
    <t>Viši privredni sud</t>
  </si>
  <si>
    <t>Okružno javno tužilaštvo Prijedor</t>
  </si>
  <si>
    <t>Ministarstvo za naučnotehnološki razvoj i visoko obrazovanje</t>
  </si>
  <si>
    <t>Visoka medicinska škola Prijedor</t>
  </si>
  <si>
    <t>Visoka škola za turizam i hotelijerstvo Trebinje</t>
  </si>
  <si>
    <t>Ministarstvo zdravlja i socijalne zaštite</t>
  </si>
  <si>
    <t>Republički zavod za geološka istraživanja</t>
  </si>
  <si>
    <t>Ministarstvo poljoprivrede, šumarstva i vodoprivrede</t>
  </si>
  <si>
    <t>Republički hidrometeorološki zavod</t>
  </si>
  <si>
    <t>Ministarstvo privrede i preduzetništva</t>
  </si>
  <si>
    <t>Ministarstvo rada i boračko - invalidske zaštite</t>
  </si>
  <si>
    <t>Ostala budžetska potrošnja</t>
  </si>
  <si>
    <t>Ž. NETO ZADUŽIVANjE (I-II)</t>
  </si>
  <si>
    <t>N E T O   Z A D U Ž I V A Nj E</t>
  </si>
  <si>
    <t>UKUPNO</t>
  </si>
  <si>
    <t>Đ. NETO FINANSIRANjE (E+Ž+Z+I)</t>
  </si>
  <si>
    <t>J. RAZLIKA U FINANSIRANjU (D+Đ)</t>
  </si>
  <si>
    <t>BUDžET REPUBLIKE SRPSKE ZA 2024 - FINANSIRANjE</t>
  </si>
  <si>
    <t>F I N A N S I R A Nj E</t>
  </si>
  <si>
    <t>A. BUDžETSKI PRIHODI</t>
  </si>
  <si>
    <t>B. BUDžETSKI RASHODI</t>
  </si>
  <si>
    <t>BUDžETSKI PRIHODI</t>
  </si>
  <si>
    <t>BUDžETSKI RASHODI</t>
  </si>
  <si>
    <t>V. BRUTO BUDžETSKI SUFICIT/DEFICIT (A-B)</t>
  </si>
  <si>
    <t xml:space="preserve">G. NETO IZDACI ZA NEFINANSIJSKU IMOVINU (I+II-III-IV)  </t>
  </si>
  <si>
    <t>D. BUDžETSKI SUFICIT/DEFICIT (V+G)</t>
  </si>
  <si>
    <t xml:space="preserve">E.  NETO PRIMICI OD FINANSIJSKE IMOVINE (I-II)  </t>
  </si>
  <si>
    <t>Z. OSTALI NETO PRIMICI (I-II)</t>
  </si>
  <si>
    <t>BUDžET REPUBLIKE SRPSKE ZA 2024 - BUDžETSKI PRIHODI I PRIMICI ZA NEFINANSIJSKU IMOVINU</t>
  </si>
  <si>
    <t>PRIMICI ZA NEFINANSIJSKU IMOVINU</t>
  </si>
  <si>
    <t>UKUPNI BUDžETSKI PRIHODI I PRIMICI ZA NEFINANSIJSKU IMOVINU</t>
  </si>
  <si>
    <t>BUDžET REPUBLIKE SRPSKE 2024 - BUDžETSKI RASHODI I IZDACI ZA NEFINANSIJSKU IMOVINU</t>
  </si>
  <si>
    <t>IZDACI ZA NEFINANSIJSKU IMOVINU</t>
  </si>
  <si>
    <t>UKUPNI BUDžETSKI RASHODI I IZDACI ZA NEFINANSIJSKU IMOVINU</t>
  </si>
  <si>
    <t>N E T O   P R I M I C I   O D   F I N A N S I J S K E   I M O V I N E</t>
  </si>
  <si>
    <t>O S T A L I   N E T O   P R I M I C I</t>
  </si>
  <si>
    <t xml:space="preserve">BUDžET REPUBLIKE SRPSKE ZA 2024 - FUNKCIONALNA KLASIFIKACIJA RASHODA I NETO IZDATAKA ZA NEFINANSIJSKU IMOVINU </t>
  </si>
  <si>
    <t>BUDžET REPUBLIKE SRPSKE ZA 2024 - OPŠTI DIO</t>
  </si>
  <si>
    <t>I. RASPODJELA SUFICITA IZ RANIJIH PERIODA/NEUTROŠENA SREDSTVA</t>
  </si>
  <si>
    <t xml:space="preserve">RASPODJELA SUFICITA IZ RANIJIH PERIODA/NEUTROŠENA SREDSTVA </t>
  </si>
  <si>
    <t>Odbrana</t>
  </si>
  <si>
    <t>Obrazovanje</t>
  </si>
  <si>
    <t>Ekonomski 
kod</t>
  </si>
  <si>
    <t>Opis</t>
  </si>
  <si>
    <t>Indeks</t>
  </si>
  <si>
    <t>Ekonomski kod</t>
  </si>
  <si>
    <t>O p i s</t>
  </si>
  <si>
    <t>Naknade po raznim osnovama</t>
  </si>
  <si>
    <t>Ekonomski poslovi</t>
  </si>
  <si>
    <t>Grantovi</t>
  </si>
  <si>
    <t>Porezi na promet proizvoda</t>
  </si>
  <si>
    <t>Administrativne naknade i takse</t>
  </si>
  <si>
    <t>G r a n t o v i</t>
  </si>
  <si>
    <t>Grantovi iz inostranstva</t>
  </si>
  <si>
    <t>Grantovi iz zemlje</t>
  </si>
  <si>
    <t>Zdravstvo</t>
  </si>
  <si>
    <t>Rebalans budžeta Republike Srpske za 2023. godinu
(Fond 01)</t>
  </si>
  <si>
    <t>Budžet Republike Srpske za
2024. godinu
(Fond 01)</t>
  </si>
  <si>
    <t>Budžet Republike Srpske za
2024. godinu
(Fond 02)</t>
  </si>
  <si>
    <t>Porezi na imovinu</t>
  </si>
  <si>
    <t>Porezi na promet proizvoda i usluga</t>
  </si>
  <si>
    <t>Indirektni porezi prikupljeni preko UIO</t>
  </si>
  <si>
    <t>Budžetska rezerva</t>
  </si>
  <si>
    <t>Indirektni porezi prikupljeni preko UIO - zbirno</t>
  </si>
  <si>
    <t>Sudske naknade i takse</t>
  </si>
  <si>
    <t>Grantovi u inostranstvo</t>
  </si>
  <si>
    <t>Grantovi u zemlji</t>
  </si>
  <si>
    <t>Doznake po osnovu penzijskog osiguranja</t>
  </si>
  <si>
    <t>Javni red i sigurnost</t>
  </si>
  <si>
    <t>Transferi od države</t>
  </si>
  <si>
    <t>Transferi od entiteta</t>
  </si>
  <si>
    <t>Poreski prihodi</t>
  </si>
  <si>
    <t>Prihodi od poreza na dohodak i dobit</t>
  </si>
  <si>
    <t>Ostali poreski prihodi</t>
  </si>
  <si>
    <t>Neporeski prihodi</t>
  </si>
  <si>
    <t>Prihodi od finansijske i nefinansijske imovine i pozitivnih kursnih razlika</t>
  </si>
  <si>
    <t>Naknade, takse i prihodi od pružanja javnih usluga</t>
  </si>
  <si>
    <t>Ostali neporeski prihodi</t>
  </si>
  <si>
    <t xml:space="preserve">Tekući rashodi </t>
  </si>
  <si>
    <t>P o r e s k i   p r i h o d i</t>
  </si>
  <si>
    <t>Porezi na dohodak</t>
  </si>
  <si>
    <t>N e p o r e s k i   p r i h o d i</t>
  </si>
  <si>
    <t>Prihodi od zakupa i rente</t>
  </si>
  <si>
    <t>Prihodi od kamata na gotovinu i gotovinske ekvivalente</t>
  </si>
  <si>
    <t>Prihodi od hartija od vrijednosti i finansijskih derivata</t>
  </si>
  <si>
    <t>Prihodi od kamata i ostalih naknada na date zajmove</t>
  </si>
  <si>
    <t>Prihodi od pružanja javnih usluga</t>
  </si>
  <si>
    <t>T e k u ć i   r a s h o d i</t>
  </si>
  <si>
    <t>Rashodi za bruto plate zaposlenih</t>
  </si>
  <si>
    <t>Rashodi za naknadu plata zaposlenih za vrijeme bolovanja, roditeljskog odsustva i ostalih naknada plata</t>
  </si>
  <si>
    <t xml:space="preserve">Rashodi za otpremnine i jednokratne pomoći (bruto) </t>
  </si>
  <si>
    <t>Rashodi po osnovu zakupa</t>
  </si>
  <si>
    <t>Rashodi za režijski materijal</t>
  </si>
  <si>
    <t>Rashodi za materijal za posebne namjene</t>
  </si>
  <si>
    <t>Rashodi za tekuće održavanje</t>
  </si>
  <si>
    <t>Ostali neklasifikovani rashodi</t>
  </si>
  <si>
    <t>Rashodi po osnovu kamata na hartije od vrijednosti</t>
  </si>
  <si>
    <t>Rashodi po osnovu kamata na primljene zajmove u zemlji</t>
  </si>
  <si>
    <t>Rashodi po osnovu kamata na primljene zajmove iz inostranstva</t>
  </si>
  <si>
    <t>Rashodi po osnovu zateznih kamata</t>
  </si>
  <si>
    <t>Doprinosi za socijalno osiguranje</t>
  </si>
  <si>
    <t>Prihodi od finansijske i nefinansijske imovine i transakcija razmjene između ili unutar jedinica vlasti</t>
  </si>
  <si>
    <t>Transferi između ili unutar jedinica vlasti</t>
  </si>
  <si>
    <t>Transferi unutar iste jedinice vlasti</t>
  </si>
  <si>
    <t>Subvencije</t>
  </si>
  <si>
    <t>Transferi između i unutar jedinica vlasti</t>
  </si>
  <si>
    <t>I Primici za nefinansijsku imovinu</t>
  </si>
  <si>
    <t>II Primici za nefinasijsku imovinu iz transakcija između ili unutar jedinica vlasti</t>
  </si>
  <si>
    <t>III Izdaci za nefinansijsku imovinu</t>
  </si>
  <si>
    <t>IV Izdaci za nefinasijsku imovinu iz transakcija između ili unutar jedinica vlasti</t>
  </si>
  <si>
    <t>I Primici od finansijske imovine</t>
  </si>
  <si>
    <t>Primici od finansijske imovine</t>
  </si>
  <si>
    <t>Primici od finansijske imovine iz transakcija između ili unutar jedinica vlasti</t>
  </si>
  <si>
    <t>II Izdaci za finansijsku imovinu</t>
  </si>
  <si>
    <t>Izdaci za finansijsku imovinu</t>
  </si>
  <si>
    <t>Izdaci za finansijsku imovinu iz transakcija između ili unutar jedinica vlasti</t>
  </si>
  <si>
    <t>I Primici od zaduživanja</t>
  </si>
  <si>
    <t>Primici od zaduživanja</t>
  </si>
  <si>
    <t>II Izdaci za otplatu dugova</t>
  </si>
  <si>
    <t>Izdaci za otplatu dugova</t>
  </si>
  <si>
    <t>Izdaci za otplatu dugova iz transakcija između ili unutar jedinica vlasti</t>
  </si>
  <si>
    <t>I Ostali primici</t>
  </si>
  <si>
    <t>Ostali primici</t>
  </si>
  <si>
    <t>Ostali primici iz transakcija između ili unutar jedinica vlasti</t>
  </si>
  <si>
    <t>II Ostali izdaci</t>
  </si>
  <si>
    <t>Ostali izdaci</t>
  </si>
  <si>
    <t>Ostali izdaci iz transakcija između ili unutar jedinica vlasti</t>
  </si>
  <si>
    <t>Porezi na dobit pravnih lica</t>
  </si>
  <si>
    <t>Prihodi po osnovu realizovanih pozitivnih kursnih razlika iz poslovnih i investicionih aktivnosti</t>
  </si>
  <si>
    <t>Prihodi od finansijske i nefinansijske imovine i transakcija sa drugim jedinicama vlasti</t>
  </si>
  <si>
    <t>Prihodi od finansijske i nefinansijske imovine i transakcija unutar iste jedinice vlasti</t>
  </si>
  <si>
    <t>T r a n s f e r i   i z m e đ u   i l i   u n u t a r   j e d i n i c a   v l a s t i</t>
  </si>
  <si>
    <t>Transferi od jedinica lokalne samouprave</t>
  </si>
  <si>
    <t>Transferi od fondova obaveznog socijalnog osiguranja</t>
  </si>
  <si>
    <t>Transferi od ostalih jedinica vlasti</t>
  </si>
  <si>
    <t>P r i m i c i   z a   n e f i n a n s i j s k u   i m o v i n u</t>
  </si>
  <si>
    <t>Primici za proizvedenu stalnu imovinu</t>
  </si>
  <si>
    <t>Primici za zgrade i objekte</t>
  </si>
  <si>
    <t>Primici za postrojenja i opremu</t>
  </si>
  <si>
    <t>Primici za investicionu imovinu</t>
  </si>
  <si>
    <t>Primici za neproizvedenu stalnu imovinu</t>
  </si>
  <si>
    <t>P r i m i c i   z a   n e f i n a n s i j s k u   i m o v i n u  i z  t r a n s a k c i j a  i z m e đ u  i l i  u n u t a r  j e d i n i c a  v l a s t i</t>
  </si>
  <si>
    <t>Primici za nefinansijsku imovinu iz transakcija između ili unutar jedinica vlasti</t>
  </si>
  <si>
    <t>Primici za nefinansijsku imovinu iz transakcija sa drugim jedinicama vlasti</t>
  </si>
  <si>
    <t>Primici za nefinansijsku imovinu iz transakcija sa drugim budžetskim korisnicima iste jedinice vlasti</t>
  </si>
  <si>
    <t>Rashodi po osnovu negativnih kursnih razlika iz poslovnih i investicionih aktivnosti</t>
  </si>
  <si>
    <t>Rashodi iz transakcije razmjene između jedinica vlasti</t>
  </si>
  <si>
    <t>Rashodi iz transakcije razmjene unutar iste jedinice vlasti</t>
  </si>
  <si>
    <t>T r a n s f e r i  i z m e đ u  i  u n u t a r  j e d i n i c a  v l a s t i</t>
  </si>
  <si>
    <t>Transferi jedinicama lokalne samouprave</t>
  </si>
  <si>
    <t>Transferi fondovima obaveznog socijalnog osiguranja</t>
  </si>
  <si>
    <t>Transferi ostalim jedinicama vlasti</t>
  </si>
  <si>
    <t>I z d a c i   z a   n e f i n a n s i j s k u   i m o v i n u</t>
  </si>
  <si>
    <t>Izdaci za proizvedenu stalnu imovinu</t>
  </si>
  <si>
    <t>Izdaci za izgradnju i pribavljanje zgrada i objekata</t>
  </si>
  <si>
    <t>Izdaci za investiciono održavanje, rekonstrukciju i adaptaciju zgrada i objekata</t>
  </si>
  <si>
    <t>Izdaci za nabavku postrojenja i opreme</t>
  </si>
  <si>
    <t>Izdaci za investiciono održavanje opreme</t>
  </si>
  <si>
    <t>Izdaci za investicionu imovinu</t>
  </si>
  <si>
    <t>Izdaci za nematerijalnu proizvedenu imovinu</t>
  </si>
  <si>
    <t>Izdaci za dragocjenosti</t>
  </si>
  <si>
    <t>Izdaci za neproizvedenu stalnu imovinu</t>
  </si>
  <si>
    <t>Izdaci za nematerijalnu neproizvedenu imovinu</t>
  </si>
  <si>
    <t>Izdaci za zalihe materijala, robe i sitnog inventara, ambalaže i sl.</t>
  </si>
  <si>
    <t>Izdaci za ulaganje na tuđim nekretninama, postrojenjima i opremi</t>
  </si>
  <si>
    <t>I z d a c i   z a   n e f i n a n s i j s k u   i m o v i n u  i z  t r a n s a k c i j a  i z m e đ u  i l i  u n u t a r  j e d i n i c a  v l a s t i</t>
  </si>
  <si>
    <t>Izdaci za nefinansijsku imovinu iz transakcija između ili unutar jedinica vlasti</t>
  </si>
  <si>
    <t>Izdaci za nefinansijsku imovinu iz transakcija sa drugim budžetskim korisnicima iste jedinice vlasti</t>
  </si>
  <si>
    <t>P r i m i c i   o d   f i n a n s i j s k e   i m o v i n e</t>
  </si>
  <si>
    <t>Primici od naplate datih zajmova</t>
  </si>
  <si>
    <t>Primici od finansijske imovine iz transakcija sa drugim jedinicama vlasti</t>
  </si>
  <si>
    <t>I z d a c i   z a   f i n a n s i j s k u   i m o v i n u</t>
  </si>
  <si>
    <t>Izdaci za hartije od vrijednosti (izuzev akcija)</t>
  </si>
  <si>
    <t>Izdaci za date zajmove</t>
  </si>
  <si>
    <t>Izdaci za finansijsku imovinu iz transakcija sa drugim jedinicama vlasti</t>
  </si>
  <si>
    <t>Izdaci za finansijsku imovinu iz transakcija sa drugim budžetskim korisnicima iste jedinice vlasti</t>
  </si>
  <si>
    <t>P r i m i c i   od   z a d u ž i v a nj a</t>
  </si>
  <si>
    <t>Primici od izdavanja hartija od vrijednosti</t>
  </si>
  <si>
    <t>Primici od uzetih zajmova</t>
  </si>
  <si>
    <t>I z d a c i   z a   o t p l a t u   d u g o v a</t>
  </si>
  <si>
    <t>Izdaci za otplatu glavnice po hartijama od vrijednosti</t>
  </si>
  <si>
    <t>Izdaci za otplatu glavnice primljenih zajmova u zemlji</t>
  </si>
  <si>
    <t>Izdaci za otplatu glavnice zajmova primljenih iz inostranstva</t>
  </si>
  <si>
    <t>Izdaci za otplatu ostalih dugova</t>
  </si>
  <si>
    <t>Izdaci za otplatu dugova prema drugim budžetskim korisnicima iste jedinice vlasti</t>
  </si>
  <si>
    <t>O s t a l i   p r i m i c i</t>
  </si>
  <si>
    <t>Primici po osnovu poreza na dodatu vrijednost</t>
  </si>
  <si>
    <t>Primici po osnovu depozita i kaucija</t>
  </si>
  <si>
    <t>Primici po osnovu avansa</t>
  </si>
  <si>
    <t>Ostali primici iz transakcija sa drugim jedinicama vlasti</t>
  </si>
  <si>
    <t>Ostali primici iz transakcija sa drugim budžetskim korisnicima iste jedinice vlasti</t>
  </si>
  <si>
    <t xml:space="preserve">O s t a l i   i z d a c i   </t>
  </si>
  <si>
    <t xml:space="preserve">Ostali izdaci </t>
  </si>
  <si>
    <t>Izdaci po osnovu poreza na dodatu vrijednost</t>
  </si>
  <si>
    <t>Izdaci po osnovu depozita i kaucija</t>
  </si>
  <si>
    <t>Izdaci po osnovu avansa</t>
  </si>
  <si>
    <t>Ostali izdaci iz transakcija sa drugim jedinicama vlasti</t>
  </si>
  <si>
    <t>Ostali izdaci iz transakcija sa drugim budžetskim korisnicima iste jedinice vlasti</t>
  </si>
  <si>
    <t>Rekreacija, kultura i religija</t>
  </si>
  <si>
    <t>Novčane kazne</t>
  </si>
  <si>
    <t>Transferi između različitih jedinica vlasti</t>
  </si>
  <si>
    <t>Rashodi za lična primanja zaposlenih</t>
  </si>
  <si>
    <t>Primici od zaliha materijala, učinaka, robe i sitnog inventara, ambalaže i sl.</t>
  </si>
  <si>
    <t>Rashodi za stručne usluge</t>
  </si>
  <si>
    <t>Transferi zajedničkim institucijama</t>
  </si>
  <si>
    <t>Stambeni i zajednički poslovi</t>
  </si>
  <si>
    <t>Rashodi po osnovu korišćenja roba i usluga</t>
  </si>
  <si>
    <t>Rashodi finansiranja i drugi finansijski troškovi</t>
  </si>
  <si>
    <t>Doznake na ime socijalne zaštite koje se isplaćuju iz budžeta Republike</t>
  </si>
  <si>
    <t>Doznake na ime socijalne zaštite koje isplaćuju institucije obaveznog socijalnog osiguranja</t>
  </si>
  <si>
    <t>Rashodi finansiranja, drugi finansijski troškovi i rashodi transakcija razmjene između ili unutar jedinica vlasti</t>
  </si>
  <si>
    <t>Rashodi po sudskim rješenjima</t>
  </si>
  <si>
    <t>Prihodi od dividende, učešća u kapitalu i sličnih prava</t>
  </si>
  <si>
    <t>Primici za zemljište</t>
  </si>
  <si>
    <t>Rashodi za bruto naknade troškova i ostalih ličnih primanja zaposlenih po osnovu rada</t>
  </si>
  <si>
    <t>Rashodi po osnovu utroška energije, komunalnih, komunikacionih i transportnih usluga</t>
  </si>
  <si>
    <t>Rashodi po osnovu putovanja i smještaja</t>
  </si>
  <si>
    <t>Rashodi za usluge održavanja javnih površina i zaštite životne sredine</t>
  </si>
  <si>
    <t>Troškovi servisiranja primljenih zajmova</t>
  </si>
  <si>
    <t>Doznake građanima koje se isplaćuju iz budžeta Republike, opština i gradova</t>
  </si>
  <si>
    <t>Doznake pružaocima usluga socijalne zaštite koje se isplaćuju iz budžeta Republike, opština i gradova</t>
  </si>
  <si>
    <t>Rashodi finansiranja i drugi finansijski troškovi iz transakcija unutar iste jedinice vlasti</t>
  </si>
  <si>
    <t>Izdaci za biološku imovinu</t>
  </si>
  <si>
    <t>Izdaci za pribavljanje zemljišta</t>
  </si>
  <si>
    <t>Izdaci za akcije i učešća u kapitalu</t>
  </si>
  <si>
    <t>Opšte javne usluge</t>
  </si>
  <si>
    <t>Zaštita životne sredine</t>
  </si>
  <si>
    <t>Socijalna zaštita</t>
  </si>
  <si>
    <t>BUDžET REPUBLIKE SRPSKE ZA 2024 - BUDžETSKI IZDACI</t>
  </si>
  <si>
    <t>BUDžETSKI IZDACI PO KORISNICIMA - ORGANIZACIONA KLASIFIKACIJA</t>
  </si>
  <si>
    <t>UKUPNI  IZDACI:</t>
  </si>
  <si>
    <t>Doznake građanima</t>
  </si>
  <si>
    <t xml:space="preserve">Doznake građanima </t>
  </si>
  <si>
    <t>Broj ministarstva: 01</t>
  </si>
  <si>
    <t>Broj ministarstva: 02</t>
  </si>
  <si>
    <t xml:space="preserve">Broj ministarstva: 02                                                                                    </t>
  </si>
  <si>
    <t>Broj ministarstva: 03</t>
  </si>
  <si>
    <t>Broj ministarstva: 04</t>
  </si>
  <si>
    <t>Doznaka za projekat: "Fond za povratak BiH"</t>
  </si>
  <si>
    <t>Broj ministarstva: 05</t>
  </si>
  <si>
    <t>Broj ministarstva: 07</t>
  </si>
  <si>
    <t>Broj ministarstva: 08</t>
  </si>
  <si>
    <t>Broj ministarstva: 09</t>
  </si>
  <si>
    <t>Broj ministarstva: 10</t>
  </si>
  <si>
    <t>Broj ministarstva: 11</t>
  </si>
  <si>
    <t>Broj ministarstva: 12</t>
  </si>
  <si>
    <t>Stipendije</t>
  </si>
  <si>
    <t>Broj ministarstva: 13</t>
  </si>
  <si>
    <t>Broj ministarstva: 14</t>
  </si>
  <si>
    <t>Broj ministarstva: 15</t>
  </si>
  <si>
    <t>Broj ministarstva: 16</t>
  </si>
  <si>
    <t>Broj ministarstva: 17</t>
  </si>
  <si>
    <t>Broj ministarstva: 18</t>
  </si>
  <si>
    <t>Broj ministarstva: 19</t>
  </si>
  <si>
    <t>Broj ministarstva: 20</t>
  </si>
  <si>
    <t>Kapitalne doznake za stambeno zbrinjavanje PPB i RVI od I do IV kategorije</t>
  </si>
  <si>
    <t>Broj ministarstva: 21</t>
  </si>
  <si>
    <t>Broj ministarstva: 31</t>
  </si>
  <si>
    <t>Broj ministarstva: 37</t>
  </si>
  <si>
    <t>Tekući grantovi u inostranstvo</t>
  </si>
  <si>
    <t>Ostali tekući grantovi u zemlji</t>
  </si>
  <si>
    <t>Ostali kapitalni grantovi u zemlji</t>
  </si>
  <si>
    <t>Ostale tekuće doznake građanima koje se isplaćuju iz budžeta Republike</t>
  </si>
  <si>
    <t>Tekući grantovi za operativne namjene u MUP - u</t>
  </si>
  <si>
    <t>Tekući grantovi kulture</t>
  </si>
  <si>
    <t>Tekući grantovi udruženjima od javnog interesa</t>
  </si>
  <si>
    <t>Finansiranje projekata i programa u skladu sa Zakonom o igrama na sreću</t>
  </si>
  <si>
    <t>Ostali kapitalni grantovi u inostranstvo</t>
  </si>
  <si>
    <t>Tekući grantovi parlamentarnim strankama</t>
  </si>
  <si>
    <t>Tekući grant za rad Udruženja "Dvanaest beba" Prijedor</t>
  </si>
  <si>
    <t>Doznake građanima u oblasti nauke</t>
  </si>
  <si>
    <t>Doznake za međunarodnu razmjenu studenata</t>
  </si>
  <si>
    <t>Ukupno Fond "dr Milan Jelić":</t>
  </si>
  <si>
    <t>Tekući grant Poljoprivrednom institutu RS</t>
  </si>
  <si>
    <t>Tekući grant - JU veterinarski institut "dr Vaso Butozan"</t>
  </si>
  <si>
    <t>Tekući grantovi u zemlji</t>
  </si>
  <si>
    <t>Tekuće doznake PPB, RVI i CŽR - ostalo</t>
  </si>
  <si>
    <t>Tekući grant za projekat Male olimpijske igre</t>
  </si>
  <si>
    <t>B u dž e t s k a   r e z e r v a</t>
  </si>
  <si>
    <t>Ukupno Ino dug:</t>
  </si>
  <si>
    <t>Tekući grantovi neprofitnim  subjektima u zemlji</t>
  </si>
  <si>
    <t>Kapitalni grantovi za finansiranje povratka u Republiku Srpsku</t>
  </si>
  <si>
    <t>Doznake za finansiranje povratka u Republiku Srpsku</t>
  </si>
  <si>
    <t>Transfer za Narodnu i univerzitetsku biblioteku RS - COBISS</t>
  </si>
  <si>
    <t>Transfer za ustanove kulture</t>
  </si>
  <si>
    <t>Tekući grantovi neprofitnim subjektima u zemlji</t>
  </si>
  <si>
    <t>Kapitalni grantovi neprofitnim subjektima u zemlji</t>
  </si>
  <si>
    <t>Transfer Fondu za zdravstveno osiguranje za vantjelesnu oplodnju</t>
  </si>
  <si>
    <t>Transfer Fondu zdravstvenog osiguranja u skladu sa Zakonom o zdravstvenom osiguranju</t>
  </si>
  <si>
    <t>Transfer Fondu zdravstvenog osiguranja za poseban program lijekova</t>
  </si>
  <si>
    <t>Transfer za JU "Vode Srpske"</t>
  </si>
  <si>
    <t>Projekti i programske aktivnosti Savjeta za demografsku politiku Republike Srpske</t>
  </si>
  <si>
    <t>Transferi za nabavku udžbenika</t>
  </si>
  <si>
    <t>Transferi za projekte i aktivnosti u oblasti sporta</t>
  </si>
  <si>
    <t>Rashodi za bruto naknade za rad van radnog odnosa</t>
  </si>
  <si>
    <t>Rashodi za izradu medalja</t>
  </si>
  <si>
    <t xml:space="preserve">Ostali nepomenuti rashodi </t>
  </si>
  <si>
    <t>Rashodi za bruto naknade za rad delegata Vijeća naroda</t>
  </si>
  <si>
    <t>Tekući grant za rad delegatskih klubova</t>
  </si>
  <si>
    <t>Rashodi za Vladine informativne kampanje</t>
  </si>
  <si>
    <t>Ostali nepomenuti rashodi</t>
  </si>
  <si>
    <t>Rashodi za nabavku udžbenika</t>
  </si>
  <si>
    <t>Tekući grant za aktivnosti u oblasti tehnologije</t>
  </si>
  <si>
    <t>Doznake građanima u oblasti tehnologije</t>
  </si>
  <si>
    <t>Rashodi za oglede i projekte</t>
  </si>
  <si>
    <t>Tekući grant za aktivnosti sportskih saveza Republike Srpske</t>
  </si>
  <si>
    <t>Tekući grant za vrhunski sport</t>
  </si>
  <si>
    <t>Rashodi po osnovu kamata na trezorske zapise</t>
  </si>
  <si>
    <t>Rashodi po osnovu kamata na zajmove primljene od banaka</t>
  </si>
  <si>
    <t>Rashodi po osnovu kamata na hartije od vrijednosti u inostranstvu</t>
  </si>
  <si>
    <t xml:space="preserve">Rashodi po osnovu efektivnih negativnih kursnih razlika </t>
  </si>
  <si>
    <t>Broj budžetske organizacije: 01</t>
  </si>
  <si>
    <t>Rashodi po osnovu reprezentacije</t>
  </si>
  <si>
    <t>Rashodi po osnovu poreza, doprinosa i neporeskih naknada na teret poslodavca</t>
  </si>
  <si>
    <t>Rashodi po osnovu doprinosa za profesionalnu rehabilitaciju invalida</t>
  </si>
  <si>
    <t>Broj budžetske organizacije: 02</t>
  </si>
  <si>
    <t>Tekući grantovi neprofitnim organizacijama</t>
  </si>
  <si>
    <t>Broj budžetske organizacije: 04</t>
  </si>
  <si>
    <t>Broj budžetske organizacije: 05</t>
  </si>
  <si>
    <t>O s t a l i  i z d a c i</t>
  </si>
  <si>
    <t>Broj budžetske organizacije: 06</t>
  </si>
  <si>
    <t>Broj budžetske organizacije: 07</t>
  </si>
  <si>
    <t>Broj budžetske organizacije: 08</t>
  </si>
  <si>
    <t>Broj budžetske organizacije: 09</t>
  </si>
  <si>
    <t xml:space="preserve">Rashodi za licenciranje Microsoft softvera </t>
  </si>
  <si>
    <t>Rashodi za održavanje licence</t>
  </si>
  <si>
    <t>Subvencije javnim medijima</t>
  </si>
  <si>
    <t>Transfer Komisiji za koncesije Republike Srpske</t>
  </si>
  <si>
    <t xml:space="preserve">Izdaci za licenciranje Microsoft softvera </t>
  </si>
  <si>
    <t>Izdaci za licence</t>
  </si>
  <si>
    <t>Broj budžetske organizacije: 10</t>
  </si>
  <si>
    <t>Broj budžetske organizacije: 11</t>
  </si>
  <si>
    <t>Broj budžetske organizacije: 13</t>
  </si>
  <si>
    <t>Broj budžetske organizacije: 14</t>
  </si>
  <si>
    <t>Izdaci za otplatu neizmirenih obaveza iz ranijih godina</t>
  </si>
  <si>
    <t>Broj budžetske organizacije: 16</t>
  </si>
  <si>
    <t>Broj budžetske organizacije: 17</t>
  </si>
  <si>
    <t>Broj budžetske organizacije: 19</t>
  </si>
  <si>
    <t>Broj budžetske organizacije: 20</t>
  </si>
  <si>
    <t>Broj budžetske organizacije: 21</t>
  </si>
  <si>
    <t>Broj budžetske organizacije: 22</t>
  </si>
  <si>
    <t>Broj budžetske organizacije: 23</t>
  </si>
  <si>
    <t>Broj budžetske organizacije: 24</t>
  </si>
  <si>
    <t>Tekući grantovi organizacijama i udruženjima izbjeglica i raseljenih lica</t>
  </si>
  <si>
    <t>Kapitalni grantovi za finansiranje povratka u Federaciju BiH</t>
  </si>
  <si>
    <t>Kapitalni grantovi organizacijama i udruženjima izbjeglica i raseljenih lica</t>
  </si>
  <si>
    <t>Doznake za finansiranje povratka u Federaciju BiH</t>
  </si>
  <si>
    <t>Transferi jedinicama lokalne samouprave za finansiranje interno raseljenih lica</t>
  </si>
  <si>
    <t>Transferi jedinicama lokalne samouprave za finansiranje povratka u Republiku Srpsku</t>
  </si>
  <si>
    <t>Transfer jedinicama lokalne samouprave za migracije i poslove readmisije</t>
  </si>
  <si>
    <t>Transfer Fondu za zdravstveno osiguranje za zdravstveno osiguranje izbjeglica, raseljenih lica i povratnika</t>
  </si>
  <si>
    <t>Broj budžetske organizacije: 25</t>
  </si>
  <si>
    <t>Transfer za izradu i izdavanje Enciklopedije RS</t>
  </si>
  <si>
    <t>Broj budžetske organizacije: 12</t>
  </si>
  <si>
    <t xml:space="preserve">Izdaci za nematerijalnu proizvedenu imovinu  </t>
  </si>
  <si>
    <t>Izdaci za nematerijalnu nepriizvedenu imovinu</t>
  </si>
  <si>
    <t>Rashodi za sprovođenje reforme obrazovanja u Republici Srpskoj</t>
  </si>
  <si>
    <t>Subvencije javnim nefinansijskim subjektima - samostalni umjetnici</t>
  </si>
  <si>
    <t>Tekući grantovi kulture za nacionalne manjine</t>
  </si>
  <si>
    <t>Transferi jedinicama lokalne samouprave za deficitarna zanimanja</t>
  </si>
  <si>
    <t>Transfer za JU Audio - vizuelni centar Republike Srpske</t>
  </si>
  <si>
    <t>Broj budžetske organizacije: 15</t>
  </si>
  <si>
    <t>Broj budžetske organizacije: 18</t>
  </si>
  <si>
    <t>Broj budžetske organizacije: 34</t>
  </si>
  <si>
    <t>Broj budžetske organizacije: 40</t>
  </si>
  <si>
    <t>Broj budžetske organizacije: 41</t>
  </si>
  <si>
    <t>Rashodi distribucije obrazaca mjenica</t>
  </si>
  <si>
    <t>Ostali izdaci u zemlji</t>
  </si>
  <si>
    <t>Broj budžetske organizacije: 26</t>
  </si>
  <si>
    <t>Broj budžetske organizacije: 27</t>
  </si>
  <si>
    <t>Broj budžetske organizacije: 42</t>
  </si>
  <si>
    <t>Broj budžetske organizacije: 43</t>
  </si>
  <si>
    <t>Broj budžetske organizacije: 44</t>
  </si>
  <si>
    <t>Broj budžetske organizacije: 45</t>
  </si>
  <si>
    <t>Broj budžetske organizacije: 46</t>
  </si>
  <si>
    <t>Broj budžetske organizacije: 47</t>
  </si>
  <si>
    <t>Broj budžetske organizacije: 48</t>
  </si>
  <si>
    <t>Broj budžetske organizacije: 49</t>
  </si>
  <si>
    <t>Broj budžetske organizacije: 50</t>
  </si>
  <si>
    <t>Broj budžetske organizacije: 51</t>
  </si>
  <si>
    <t>Broj budžetske organizacije: 52</t>
  </si>
  <si>
    <t>Broj budžetske organizacije: 54</t>
  </si>
  <si>
    <t>Broj budžetske organizacije: 55</t>
  </si>
  <si>
    <t>Broj budžetske organizacije: 56</t>
  </si>
  <si>
    <t>Broj budžetske organizacije: 57</t>
  </si>
  <si>
    <t>Broj budžetske organizacije: 58</t>
  </si>
  <si>
    <t>Broj budžetske organizacije: 59</t>
  </si>
  <si>
    <t>Broj budžetske organizacije: 60</t>
  </si>
  <si>
    <t>Broj budžetske organizacije: 61</t>
  </si>
  <si>
    <t>Broj budžetske organizacije: 62</t>
  </si>
  <si>
    <t>Broj budžetske organizacije: 63</t>
  </si>
  <si>
    <t>Broj budžetske organizacije: 64</t>
  </si>
  <si>
    <t>Broj budžetske organizacije: 65</t>
  </si>
  <si>
    <t>Broj budžetske organizacije: 66</t>
  </si>
  <si>
    <t>Broj budžetske organizacije: 67</t>
  </si>
  <si>
    <t>Broj budžetske organizacije: 68</t>
  </si>
  <si>
    <t>Broj budžetske organizacije: 69</t>
  </si>
  <si>
    <t>Broj budžetske organizacije: 70</t>
  </si>
  <si>
    <t>Broj budžetske organizacije: 71</t>
  </si>
  <si>
    <t>Broj budžetske organizacije: 72</t>
  </si>
  <si>
    <t>Broj budžetske organizacije: 73</t>
  </si>
  <si>
    <t>Broj budžetske organizacije: 74</t>
  </si>
  <si>
    <t>Broj budžetske organizacije: 75</t>
  </si>
  <si>
    <t>Broj budžetske organizacije: 76</t>
  </si>
  <si>
    <t>Broj budžetske organizacije: 77</t>
  </si>
  <si>
    <t>Broj budžetske organizacije: 78</t>
  </si>
  <si>
    <t>Broj budžetske organizacije: 79</t>
  </si>
  <si>
    <t>Broj budžetske organizacije: 80</t>
  </si>
  <si>
    <t>Broj budžetske organizacije: 82</t>
  </si>
  <si>
    <t>Broj budžetske organizacije: 83</t>
  </si>
  <si>
    <t>Broj budžetske organizacije: 84</t>
  </si>
  <si>
    <t>Broj budžetske organizacije: 85</t>
  </si>
  <si>
    <t>Broj budžetske organizacije: 86</t>
  </si>
  <si>
    <t>Broj budžetske organizacije: 87</t>
  </si>
  <si>
    <t>Broj budžetske organizacije: 88</t>
  </si>
  <si>
    <t>Broj budžetske organizacije: 89</t>
  </si>
  <si>
    <t>Broj budžetske organizacije: 90</t>
  </si>
  <si>
    <t>Broj budžetske organizacije: 91</t>
  </si>
  <si>
    <t>Broj budžetske organizacije: 92</t>
  </si>
  <si>
    <t>Broj budžetske organizacije: 93</t>
  </si>
  <si>
    <t>Tekući grantovi fondacijama i udruženjima građana</t>
  </si>
  <si>
    <t>Tekući grantovi Karitasu u Republici Srpskoj</t>
  </si>
  <si>
    <t xml:space="preserve">Transferi jedinicama lokalne samouprave za lokalne izbore </t>
  </si>
  <si>
    <t>Tekući grantovi studentskim organizacijama</t>
  </si>
  <si>
    <t>Transfer Agenciji za informaciono - komunikacione tehnologije Republike Srpske</t>
  </si>
  <si>
    <t>Transfer Agenciji za visoko obrazovanje Republike Srpske</t>
  </si>
  <si>
    <t>Transfer za Inovacioni centar Banja Luka</t>
  </si>
  <si>
    <t>Izdaci za ostalu nematerijalnu neproizvedenu imovinu</t>
  </si>
  <si>
    <t>Stipendije i podsticaji "dr Milan Jelić"</t>
  </si>
  <si>
    <t>Broj budžetske organizacije: 53</t>
  </si>
  <si>
    <t>Rashodi za realizaciju Nacionalne strategije borbe protiv narkomanije</t>
  </si>
  <si>
    <t>Subvencije Institutu za javno zdravstvo</t>
  </si>
  <si>
    <t xml:space="preserve">Tekući grant humanitarnim organizacijama i udruženjima </t>
  </si>
  <si>
    <t>Tekući grant Institutu za javno zdravstvo za finansiranje obavezne imunizacije</t>
  </si>
  <si>
    <t>Doznake socijalnim institucijama</t>
  </si>
  <si>
    <t>Transfer Fondu za zdravstveno osiguranje za izmirenje obaveza prema dijaliznim centrima</t>
  </si>
  <si>
    <t>Subvencije nefinansijskim subjektima u oblasti veterinarstva</t>
  </si>
  <si>
    <t>Subvencije nefinansijskim subjektima u oblasti lovstva</t>
  </si>
  <si>
    <t>Transferi za sufinansiranje projekata finansiranih iz sredstava međunarodnih finansijskih i nefinansijskih institucija</t>
  </si>
  <si>
    <t>Transferi unutar iste jedinice vlasti - Jedinica za koordinaciju poljoprivrednih projekata</t>
  </si>
  <si>
    <t>Izdaci za finansijsku imovinu - vodosnabdijevanje i komunalna infrastruktura</t>
  </si>
  <si>
    <t>Subvencije za podsticaj razvoja poljoprivrede i sela</t>
  </si>
  <si>
    <t>Subvencija preduzeću "Željeznice Republike Srpske"</t>
  </si>
  <si>
    <t>Subvencija "Aerodromi Republike Srpske" AD Banja Luka</t>
  </si>
  <si>
    <t>Subvencije na ime podsticaja za povećanje plate radnika</t>
  </si>
  <si>
    <t>Transfer Razvojnoj agenciji Republike Srpske</t>
  </si>
  <si>
    <t>Rashodi za realizaciju Strategije turizma</t>
  </si>
  <si>
    <t>Rashodi za realizaciju Strategije razvoja trgovine</t>
  </si>
  <si>
    <t>Subvencije nefinansijskim subjektima</t>
  </si>
  <si>
    <t>Grant za razvoj turizma u Republici Srpskoj</t>
  </si>
  <si>
    <t>Transferi za Nacionalne parkove "Sutjeska" i "Kozara"</t>
  </si>
  <si>
    <t>Transfer za Nacionalni park "Drina"</t>
  </si>
  <si>
    <t>Subvencije Domu penzionera Trebinje</t>
  </si>
  <si>
    <t>Subvencije Domu penzionera Banja Luka</t>
  </si>
  <si>
    <t>Tekuće doznake za civilne invalidnine</t>
  </si>
  <si>
    <t>Tekuće doznake PPB, RVI i CŽR - jednokratna pomoć socijalno ugroženim licima</t>
  </si>
  <si>
    <t>Tekuće doznake za nezaposlene demobilisane borce mlađe od 60 godina</t>
  </si>
  <si>
    <t>Program socijalnog zbrinjavanja radnika</t>
  </si>
  <si>
    <t>Transfer Ekonomsko - socijalnom savjetu</t>
  </si>
  <si>
    <t>Sredstva za finansiranje Koordinacionog odbora</t>
  </si>
  <si>
    <t>Rashodi za implementaciju Strategije za suzbijanje nasilja u porodici u Republici Srpskoj</t>
  </si>
  <si>
    <t>Projekti i programske aktivnosti Savjeta za djecu Republike Srpske</t>
  </si>
  <si>
    <t xml:space="preserve">Tekući grantovi neprofitnim udruženjima i organizacijama za afirmaciju porodice </t>
  </si>
  <si>
    <t>Tekući grantovi javnim ustanovama i ustanovama obrazovanja za realizaciju omladinskih projekata</t>
  </si>
  <si>
    <t>Tekući grantovi za realizaciju programa definisanih Omladinskom politikom RS i projekata za unapređenje i razvoj omladinskog organizovanja</t>
  </si>
  <si>
    <t>Tekući grantovi mladima i omladinskim organizacijama u ruralnim sredinama</t>
  </si>
  <si>
    <t xml:space="preserve">Tekući grantovi sportskim organizacijama  </t>
  </si>
  <si>
    <t>Tekući grantovi sportskim organizacijama lica sa invaliditetom u RS</t>
  </si>
  <si>
    <t>Tekući grantovi za nacionalna sportska priznanja Republike Srpske</t>
  </si>
  <si>
    <t>Tekući grantovi vrhunskim i perspektivnim sportistima u Republici Srpskoj</t>
  </si>
  <si>
    <t>Kapitalni grantovi mladima i omladinskim organizacijama u ruralnim sredinama</t>
  </si>
  <si>
    <t>Kapitalni grantovi neprofitnim organizacijama za izgradnju, rekonstrukciju i sanaciju sportskih objekata</t>
  </si>
  <si>
    <t>Doznake za zbrinjavanje žrtava nasilja u porodici</t>
  </si>
  <si>
    <t>Transferi udruženjima i organizacijama za afirmaciju porodice</t>
  </si>
  <si>
    <t>Transferi jedinicama lokalne samouprave za projekte i aktivnosti u oblasti sporta</t>
  </si>
  <si>
    <t>Transferi za projekte i aktivnosti u oblasti porodice</t>
  </si>
  <si>
    <t>Sredstva za finansiranje rada Fiskalnog savjeta Bosne i Hercegovine</t>
  </si>
  <si>
    <t>Sredstva za finansiranje rada Savjeta za državnu pomoć Bosne i Hercegovine</t>
  </si>
  <si>
    <t>Sredstva za finansiranje rada Koordinacionog odbora CJH u BiH</t>
  </si>
  <si>
    <t>Transferi jedinicama lokalne samouprave - zapisnici Poreske uprave RS</t>
  </si>
  <si>
    <t>Transferi fondovima obaveznog socijalnog osiguranja - zapisnici Poreske uprave RS</t>
  </si>
  <si>
    <t>Transferi unutar iste jedinice vlasti - zapisnici Poreske uprave RS</t>
  </si>
  <si>
    <t>Transfer unutar iste jedinice vlasti - Kompenzacioni fond Republike Srpske</t>
  </si>
  <si>
    <t>Transfer unutar iste jedinice vlasti - Fond solidarnosti Republike Srpske</t>
  </si>
  <si>
    <t>Izdaci po osnovu povrata javnih prihoda</t>
  </si>
  <si>
    <t>Izdaci za potencijalne obaveze po izdatim garancijama - Garantni program</t>
  </si>
  <si>
    <t>Izdaci za otplatu glavnice po obveznicama u zemlji</t>
  </si>
  <si>
    <t>Izdaci za otplatu glavnice po trezorskim zapisima</t>
  </si>
  <si>
    <t>Izdaci za otplatu glavnice zajmova primljenih od banaka</t>
  </si>
  <si>
    <t>Izdaci za potencijalne obaveze po izdatim garancijama</t>
  </si>
  <si>
    <t>Izdaci za otplatu glavnice po hartijama od vrijednosti u inostranstvu</t>
  </si>
  <si>
    <t>Ukupno Javne investicije:</t>
  </si>
  <si>
    <t>Tekući grantovi poslaničim klubovima</t>
  </si>
  <si>
    <t>Rashodi za stručne usluge IT</t>
  </si>
  <si>
    <t>Rashodi za bruto naknade članovima komisija i radnih grupa</t>
  </si>
  <si>
    <t>Transfer za matične ustanove kulture</t>
  </si>
  <si>
    <t>Doznake pružaocima usluga za prevoz učenika</t>
  </si>
  <si>
    <t>Rashodi za takmičenje učenika</t>
  </si>
  <si>
    <t>Grantovi vjerskim i etničkim organizacijama i udruženjima</t>
  </si>
  <si>
    <t>Transferi za rashode za lična primanja za institucije srednjeg obrazovanja</t>
  </si>
  <si>
    <t>Transferi zajedničkim institucijama za reformu javne uprave</t>
  </si>
  <si>
    <t>Tekući grant za aktivnosti naučnih institucija</t>
  </si>
  <si>
    <t>Transfer za sufinansiranje genetičkih resursa Republike Srpske</t>
  </si>
  <si>
    <t>Transferi za rashode za lična primanja za institucije visokog obrazovanja</t>
  </si>
  <si>
    <t>Transfer Fondu zdravstvenog osiguranja za dijagnostičku proceduru (NIPT test)</t>
  </si>
  <si>
    <t>Transfer Fondu solidarnosti za dijagnostiku i liječenje oboljenja, stanja i povreda djece u inostranstvu</t>
  </si>
  <si>
    <t>Rashodi za stručne usluge - arbitraža</t>
  </si>
  <si>
    <t>Tekući grant preduzećima za vođenje stečajnog postupka</t>
  </si>
  <si>
    <t>Tekući grant Fondu za sprečavanje zaraznih bolesti</t>
  </si>
  <si>
    <t>Transfer za JU "Vučijak" Prnjavor</t>
  </si>
  <si>
    <t>Tekući grant Željezničkoj korporaciji BHŽJK</t>
  </si>
  <si>
    <t>Transfer Republičkoj direkciji za promet naoružanja i vojne opreme</t>
  </si>
  <si>
    <t>Transfer Turističkoj organizaciji Republike Srpske</t>
  </si>
  <si>
    <t>Tekući grant za izgradnju i održavanje spomenika, spomen obilježja i vojničkih grobalja</t>
  </si>
  <si>
    <t>Tekuće doznake za borački dodatak</t>
  </si>
  <si>
    <t>Tekuće doznake za porodične invalidnine</t>
  </si>
  <si>
    <t>Tekuće doznake za lične invalidnine</t>
  </si>
  <si>
    <t xml:space="preserve">Tekuće doznake za kupovinu ortopedskih pomagala RVI, amputircima i paraplegičarima </t>
  </si>
  <si>
    <t>Rashodi za stručne usluge - Male olimpijske igre Republike Srpske</t>
  </si>
  <si>
    <t>Rashodi za izradu medalja, plaketa i slično</t>
  </si>
  <si>
    <t>Projekti i programske aktivnosti Savjeta za suzbijanje nasilja u porodici i porodičnoj zajednici</t>
  </si>
  <si>
    <t>Subvencija kamatne stope za stambeno kreditiranje mladih i mladih bračnih parova</t>
  </si>
  <si>
    <t>Tekući grantovi za finansiranje sportskih klubova i sportskih manifestacija u Brčko Distriktu BiH</t>
  </si>
  <si>
    <t>Tekuće doznake za unapređenje i razvoj porodičnog života u RS</t>
  </si>
  <si>
    <t>Rashodi po osnovu kamata na hartije od vrijednosti - dugoročne obveznice</t>
  </si>
  <si>
    <t>Naziv potrošačke jedinice: Predsjednik Republike Srpske</t>
  </si>
  <si>
    <t>Broj potrošačke jedinice: 001</t>
  </si>
  <si>
    <t>Rashodi za stručno usavršavanje zaposlenih</t>
  </si>
  <si>
    <t>Projekat podrške humanitarnim i društveno korisnim akcijama i pokroviteljstva</t>
  </si>
  <si>
    <t>Projekat podrške za izgradnju, adaptaciju i opremanje objekata za djecu i omladinu</t>
  </si>
  <si>
    <t>Rashodi za organizaciju kulturnog dešavanja - obilježavanje proslave Dana Republike Srpske</t>
  </si>
  <si>
    <t>Naziv potrošačke jedinice: Narodna skupština Republike Srpske</t>
  </si>
  <si>
    <t>Rashodi po osnovu smještaja skupštinskih poslanika</t>
  </si>
  <si>
    <t>Rashodi za bruto naknade skupštinskih poslanika</t>
  </si>
  <si>
    <t>Ostali rashodi za manifestacije u organizaciji Narodne skupštine RS</t>
  </si>
  <si>
    <t>Naziv potrošačke jedinice: Vijeće naroda Republike Srpske</t>
  </si>
  <si>
    <t>Naziv potrošačke jedinice: Republička komisija za utvrđivanje sukoba interesa u organima vlasti Republike Srpske</t>
  </si>
  <si>
    <t>Naziv potrošačke jedinice: Ombudsman za djecu Republike Srpske</t>
  </si>
  <si>
    <t>Naziv potrošačke jedinice: Komisija za žalbe</t>
  </si>
  <si>
    <t>Naziv potrošačke jedinice: Republička izborna komisija</t>
  </si>
  <si>
    <t>Naziv potrošačke jedinice: Fiskalni savjet Republike Srpske</t>
  </si>
  <si>
    <t>Naziv potrošačke jedinice: Ustavni sud Republike Srpske</t>
  </si>
  <si>
    <t>Naziv potrošačke jedinice: Vlada Republike Srpske</t>
  </si>
  <si>
    <t>Naziv potrošačke jedinice: Vazduhoplovni servis</t>
  </si>
  <si>
    <t>Naziv potrošačke jedinice: Republička uprava za geodetske i imovinsko-pravne poslove</t>
  </si>
  <si>
    <t>Naziv potrošačke jedinice: Republički sekretarijat za zakonodavstvo</t>
  </si>
  <si>
    <t>Naziv potrošačke jedinice: Agencija za državnu upravu</t>
  </si>
  <si>
    <t>Naziv potrošačke jedinice: Odbor državne uprave za žalbe</t>
  </si>
  <si>
    <t>Naziv potrošačke jedinice: Gender centar</t>
  </si>
  <si>
    <t>Naziv potrošačke jedinice: Kancelarija pravnog predstavnika</t>
  </si>
  <si>
    <t>Naziv potrošačke jedinice: Republička uprava za inspekcijske poslove</t>
  </si>
  <si>
    <t>Broj potrošačke jedinice: 001-007</t>
  </si>
  <si>
    <t>Troškovi analize uzoraka i redovnih monitoringa</t>
  </si>
  <si>
    <t>Naziv potrošačke jedinice: Služba za zajedničke poslove Vlade Republike Srpske</t>
  </si>
  <si>
    <t>Naziv potrošačke jedinice: Helikopterski servis</t>
  </si>
  <si>
    <t>Naziv potrošačke jedinice: Republička uprava civilne zaštite</t>
  </si>
  <si>
    <t>Naziv potrošačke jedinice: Republički protokol</t>
  </si>
  <si>
    <t>Naziv potrošačke jedinice: Republički sekretarijat za raseljena lica i migracije</t>
  </si>
  <si>
    <t>Kapitalni grantovi za rješavanje problema interno raseljenih lica</t>
  </si>
  <si>
    <t>Doznake za rješavanje problema izbjeglica i raseljenih lica</t>
  </si>
  <si>
    <t>Doznake za rješavanje problema interno raseljenih lica</t>
  </si>
  <si>
    <t>Naziv potrošačke jedinice: Ugostiteljski servis Vlade Republike Srpske</t>
  </si>
  <si>
    <t>Naziv potrošačke jedinice: Akademija nauka i umjetnosti Republike Srpske</t>
  </si>
  <si>
    <t>Naziv potrošačke jedinice: Ministarstvo unutrašnjih poslova</t>
  </si>
  <si>
    <t>Broj potrošačke jedinice: 100-118,200-272,300-333,400-438,500-548,600-624,700-724,800-861,900-965</t>
  </si>
  <si>
    <t>Naziv potrošačke jedinice: Ministarstvo prosvjete i kulture</t>
  </si>
  <si>
    <t>Rashodi za stručno usavršavanje nastavnika</t>
  </si>
  <si>
    <t>Rashodi po osnovu organizacije manifestacije Naši učitelji - Svetosavska nagrada</t>
  </si>
  <si>
    <t>Tekući grant društvu članova Matice srpske u RS</t>
  </si>
  <si>
    <t>Transferi za predškolsko vaspitanje i obrazovanje</t>
  </si>
  <si>
    <t>Transferi za projekte i programske aktivnosti Republičkog zavoda za zaštitu kulturno - istorijskog i prirodnog nasljeđa</t>
  </si>
  <si>
    <t>Sufinansiranje smještaja i ishrane u đačkim domovima</t>
  </si>
  <si>
    <t>Naziv potrošačke jedinice: Osnovne škole</t>
  </si>
  <si>
    <t>Broj potrošačke jedinice: 001-206</t>
  </si>
  <si>
    <t>Naziv potrošačke jedinice: Srednje škole</t>
  </si>
  <si>
    <t>Broj potrošačke jedinice: 001-092</t>
  </si>
  <si>
    <t>Naziv potrošačke jedinice: Republički pedagoški zavod</t>
  </si>
  <si>
    <t>Naziv potrošačke jedinice: Institucije kulture</t>
  </si>
  <si>
    <t>Broj potrošačke jedinice: 001-072</t>
  </si>
  <si>
    <t>Naziv potrošačke jedinice: Republički zavod za zaštitu kulturno - istorijskog i prirodnog nasljeđa</t>
  </si>
  <si>
    <t>Naziv potrošačke jedinice: Arhiv Republike Srpske</t>
  </si>
  <si>
    <t>Naziv potrošačke jedinice: Republički sekretarijat za vjere</t>
  </si>
  <si>
    <t>Naziv potrošačke jedinice: Đački domovi</t>
  </si>
  <si>
    <t>Broj potrošačke jedinice: 006-009</t>
  </si>
  <si>
    <t>Naziv potrošačke jedinice: Institucije specijalnog i umjetničkog obrazovanja</t>
  </si>
  <si>
    <t>Broj potrošačke jedinice: 001-015</t>
  </si>
  <si>
    <t>Naziv potrošačke jedinice: Zavod za obrazovanje odraslih</t>
  </si>
  <si>
    <t xml:space="preserve">Naziv potrošačke jedinice: Ministarstvo finansija </t>
  </si>
  <si>
    <t>Rashodi štampanja obrazaca mjenica</t>
  </si>
  <si>
    <t>Rashodi štampanja administrativnih taksa</t>
  </si>
  <si>
    <t>Naziv potrošačke jedinice: Poreska uprava Republike Srpske</t>
  </si>
  <si>
    <t>Broj potrošačke jedinice: 001-008</t>
  </si>
  <si>
    <t>Naziv potrošačke jedinice: Republički zavod za statistiku</t>
  </si>
  <si>
    <t>Naziv potrošačke jedinice: Republička uprava za igre na sreću</t>
  </si>
  <si>
    <t>Rashodi za štampanje tombolskih kartica, posebnih oznaka i naljepnica</t>
  </si>
  <si>
    <t>Naziv potrošačke jedinice: Ministarstvo pravde</t>
  </si>
  <si>
    <t>Naziv potrošačke jedinice: Vrhovni sud Republike Srpske</t>
  </si>
  <si>
    <t>Naziv potrošačke jedinice: Republičko javno tužilaštvo Republike Srpske</t>
  </si>
  <si>
    <t>Ukupno Republičko tužilaštvo:</t>
  </si>
  <si>
    <t>Naziv potrošačke jedinice: Republičko javno tužilaštvo, Posebno odjeljenje za suzbijanje korupcije, organizovanog i najtežih oblika privrednog kriminala</t>
  </si>
  <si>
    <t>Broj potrošačke jedinice: 002</t>
  </si>
  <si>
    <t>Ukupno Republičko tužilaštvo, Posebno odjeljenje za suzbijanje korupcije, organizovanog i najtežih oblika privrednog kriminala:</t>
  </si>
  <si>
    <t>Naziv potrošačke jedinice: Pravobranilaštvo Republike Srpske</t>
  </si>
  <si>
    <t>Naziv potrošačke jedinice: JU Centar za edukaciju sudija i javnih tužilaca u Republici Srpskoj</t>
  </si>
  <si>
    <t>Naziv potrošačke jedinice: Sudska policija Republike Srpske</t>
  </si>
  <si>
    <t>Naziv potrošačke jedinice: Okružno javno tužilaštvo Banja Luka</t>
  </si>
  <si>
    <t>Naziv potrošačke jedinice: Okružno javno tužilaštvo Bijeljina</t>
  </si>
  <si>
    <t>Naziv potrošačke jedinice: Okružno javno tužilaštvo Doboj</t>
  </si>
  <si>
    <t>Naziv potrošačke jedinice: Okružno javno tužilaštvo Istočno Sarajevo</t>
  </si>
  <si>
    <t>Naziv potrošačke jedinice: Okružno javno tužilaštvo Trebinje</t>
  </si>
  <si>
    <t>Naziv potrošačke jedinice: Okružni sud Banja Luka</t>
  </si>
  <si>
    <t>Naziv potrošačke jedinice: Okružni sud Bijeljina</t>
  </si>
  <si>
    <t>Naziv potrošačke jedinice: Okružni sud Doboj</t>
  </si>
  <si>
    <t>Naziv potrošačke jedinice: Okružni sud Istočno Sarajevo</t>
  </si>
  <si>
    <t>Naziv potrošačke jedinice: Okružni sud Trebinje</t>
  </si>
  <si>
    <t>Naziv potrošačke jedinice: Kazneno - popravni zavod Banja Luka</t>
  </si>
  <si>
    <t>Naziv potrošačke jedinice: Kazneno - popravni zavod Foča</t>
  </si>
  <si>
    <t>Naziv potrošačke jedinice: Kazneno - popravni zavod Bijeljina</t>
  </si>
  <si>
    <t>Naziv potrošačke jedinice: Kazneno - popravni zavod Doboj</t>
  </si>
  <si>
    <t>Naziv potrošačke jedinice: Kazneno - popravni zavod Istočno Sarajevo</t>
  </si>
  <si>
    <t>Naziv potrošačke jedinice: Kazneno - popravni zavod Trebinje</t>
  </si>
  <si>
    <t>Naziv potrošačke jedinice: Osnovni sud Banja Luka</t>
  </si>
  <si>
    <t>Naziv potrošačke jedinice: Osnovni sud Mrkonjić Grad</t>
  </si>
  <si>
    <t>Naziv potrošačke jedinice: Osnovni sud Prnjavor</t>
  </si>
  <si>
    <t>Naziv potrošačke jedinice: Osnovni sud Gradiška</t>
  </si>
  <si>
    <t>Naziv potrošačke jedinice: Osnovni sud Prijedor</t>
  </si>
  <si>
    <t>Naziv potrošačke jedinice: Osnovni sud Novi Grad</t>
  </si>
  <si>
    <t>Naziv potrošačke jedinice: Osnovni sud Kotor Varoš</t>
  </si>
  <si>
    <t>Naziv potrošačke jedinice: Osnovni sud Bijeljina</t>
  </si>
  <si>
    <t>Naziv potrošačke jedinice: Osnovni sud Zvornik</t>
  </si>
  <si>
    <t>Naziv potrošačke jedinice: Osnovni sud Trebinje</t>
  </si>
  <si>
    <t>Naziv potrošačke jedinice: Osnovni sud Foča</t>
  </si>
  <si>
    <t>Naziv potrošačke jedinice: Osnovni sud Doboj</t>
  </si>
  <si>
    <t>Naziv potrošačke jedinice: Osnovni sud Teslić</t>
  </si>
  <si>
    <t>Naziv potrošačke jedinice: Osnovni sud Derventa</t>
  </si>
  <si>
    <t>Naziv potrošačke jedinice: Osnovni sud Modriča</t>
  </si>
  <si>
    <t>Naziv potrošačke jedinice: Osnovni sud Sokolac</t>
  </si>
  <si>
    <t>Naziv potrošačke jedinice: Osnovni sud Vlasenica</t>
  </si>
  <si>
    <t>Naziv potrošačke jedinice: Osnovni sud Višegrad</t>
  </si>
  <si>
    <t>Naziv potrošačke jedinice: Osnovni sud Srebrenica</t>
  </si>
  <si>
    <t>Naziv potrošačke jedinice: Osnovni sud Kozarska Dubica</t>
  </si>
  <si>
    <t>Naziv potrošačke jedinice: Centar za pružanje besplatne pravne pomoći</t>
  </si>
  <si>
    <t>Naziv potrošačke jedinice: Republički centar za istraživanje rata, ratnih zločina i traženja nestalih lica</t>
  </si>
  <si>
    <t>Projekat Podrška za istraživanje, dokumentovanje i analize</t>
  </si>
  <si>
    <t>Naziv potrošačke jedinice: Agencija za upravljanje oduzetom imovinom</t>
  </si>
  <si>
    <t>Naziv potrošačke jedinice: Viši privredni sud</t>
  </si>
  <si>
    <t>Naziv potrošačke jedinice: Okružni privredni sud Banja Luka</t>
  </si>
  <si>
    <t>Naziv potrošačke jedinice: Okružni privredni sud Bijeljina</t>
  </si>
  <si>
    <t>Naziv potrošačke jedinice: Okružni privredni sud Doboj</t>
  </si>
  <si>
    <t>Naziv potrošačke jedinice: Okružni privredni sud Istočno Sarajevo</t>
  </si>
  <si>
    <t>Naziv potrošačke jedinice: Okružni privredni sud Trebinje</t>
  </si>
  <si>
    <t>Naziv potrošačke jedinice: Okružni privredni sud Prijedor</t>
  </si>
  <si>
    <t>Naziv potrošačke jedinice: Okružno javno tužilaštvo Prijedor</t>
  </si>
  <si>
    <t>Naziv potrošačke jedinice: Okružni sud Prijedor</t>
  </si>
  <si>
    <t>Naziv potrošačke jedinice: Osnovni sud Šamac</t>
  </si>
  <si>
    <t>Naziv potrošačke jedinice: Ministarstvo uprave i lokalne samouprave</t>
  </si>
  <si>
    <t xml:space="preserve">Tekući grantovi dobrotvornim društvima "Merhamet" u RS </t>
  </si>
  <si>
    <t>Tekući grant humanitarnom društvu "Kolo srpskih sestara"</t>
  </si>
  <si>
    <t>Tekući grantovi za rad udruženja i organizacija civilnih žrtava rata Bošnjaka i Hrvata</t>
  </si>
  <si>
    <t>Transferi nerazvijenim opštinama</t>
  </si>
  <si>
    <t xml:space="preserve">Naziv potrošačke jedinice: Ministarstvo za naučnotehnološki razvoj i visoko obrazovanje </t>
  </si>
  <si>
    <t>Tekući grant za Naučno tehnološki park</t>
  </si>
  <si>
    <t>Transfer za sufinansiranje školarina</t>
  </si>
  <si>
    <t>Transfer JU "Andrićev institut" Višegrad</t>
  </si>
  <si>
    <t>Sufinansiranje smještaja i ishrane u studentskim domovima</t>
  </si>
  <si>
    <t>JU Centar za društveno - politička istraživanja Republike Srpske</t>
  </si>
  <si>
    <t>Ukupno Ministarstvo za naučnotehnološki razvoj i visoko obrazovanje:</t>
  </si>
  <si>
    <t>Naziv potrošačke jedinice: Fond "dr Milan Jelić"</t>
  </si>
  <si>
    <t>Naziv potrošačke jedinice: Univerzitet u Banjoj Luci</t>
  </si>
  <si>
    <t>Broj potrošačke jedinice: 001-019</t>
  </si>
  <si>
    <t>Naziv potrošačke jedinice: Univerzitet u Istočnom Sarajevu</t>
  </si>
  <si>
    <t>Broj potrošačke jedinice: 001-018</t>
  </si>
  <si>
    <t>Naziv potrošačke jedinice: Visoka medicinska škola Prijedor</t>
  </si>
  <si>
    <t>Naziv potrošačke jedinice: Visoka škola za turizam i hotelijerstvo Trebinje</t>
  </si>
  <si>
    <t>Naziv potrošačke jedinice: Studentski domovi</t>
  </si>
  <si>
    <t>Broj potrošačke jedinice: 001-006</t>
  </si>
  <si>
    <t>Naziv potrošačke jedinice: Ministarstvo zdravlja i socijalne zaštite</t>
  </si>
  <si>
    <t>Tekući grant Agenciji za akreditaciju i unapređenje kvaliteta zdravstvene zaštite RS</t>
  </si>
  <si>
    <t>Transferi jedinicama lokalne samouprave - socijalna zaštita</t>
  </si>
  <si>
    <t xml:space="preserve">Transferi jedinicama lokalne samouprave - lične invalidnine iz oblasti socijalne zaštite </t>
  </si>
  <si>
    <t>Transfer Fondu za zdravstveno osiguranje za unapređenje zdravstvene zaštite</t>
  </si>
  <si>
    <t>Transfer Fondu dječije zaštite</t>
  </si>
  <si>
    <t>Transfer Zavodu za socijalnu zaštitu</t>
  </si>
  <si>
    <t>Naziv potrošačke jedinice: JZU Zavod za transfuzijsku medicinu Republike Srpske</t>
  </si>
  <si>
    <t>Broj potrošačke jedinice: 001-011</t>
  </si>
  <si>
    <t>Naziv potrošačke jedinice: JZU Zavod za sudsku medicinu Republike Srpske</t>
  </si>
  <si>
    <t>Naziv potrošačke jedinice: JZU Zavod za stomatologiju Republike Srpske</t>
  </si>
  <si>
    <t>Naziv potrošačke jedinice: JZU Zavod za forenzičku psihijatriju Sokolac</t>
  </si>
  <si>
    <t>Naziv potrošačke jedinice: Ministarstvo energetike i rudarstva</t>
  </si>
  <si>
    <t>Podrška organizovanja naučnih, stručnih i promotivnih skupova i foruma u cilju promocije i razvoja energetike i rudarstva</t>
  </si>
  <si>
    <t>Tekući grant - Podrška unapređenju privrednih aktivnosti i poboljšanja poslovanja privrednih društava</t>
  </si>
  <si>
    <t>Naziv potrošačke jedinice: Republički zavod za geološka istraživanja</t>
  </si>
  <si>
    <t>Naziv potrošačke jedinice: Ministarstvo poljoprivrede, šumarstva i vodoprivrede</t>
  </si>
  <si>
    <t>Subvencije nefinansijskim subjektima u oblasti šumarstva</t>
  </si>
  <si>
    <t>Naziv potrošačke jedinice: Republički hidrometeorološki zavod</t>
  </si>
  <si>
    <t>Naziv potrošačke jedinice: Agencija za agrarna plaćanja</t>
  </si>
  <si>
    <t>Naziv potrošačke jedinice: Ministarstvo saobraćaja i veza</t>
  </si>
  <si>
    <t xml:space="preserve">Subvencije JP "Pošte Srpske" </t>
  </si>
  <si>
    <t>Naziv potrošačke jedinice: Agencija za bezbjednost saobraćaja</t>
  </si>
  <si>
    <t>Naziv potrošačke jedinice: Ministarstvo privrede i preduzetništva</t>
  </si>
  <si>
    <t>Tekući grant - Podrška razvoju privrede i poboljšanja efikasnosti poslovanja i uvođenja novih tehnologija</t>
  </si>
  <si>
    <t>Tekući grant - Podrška učešću i organizaciji sajmova i manifestacija u svrhu razvoja privrede i preduzetništva</t>
  </si>
  <si>
    <t>Tekući grant za provođenje Strategije razvoja MSP, preduzetništva i uspostavljanja poslovnih zona</t>
  </si>
  <si>
    <t>Naziv potrošačke jedinice: Republički zavod za standardizaciju i metrologiju</t>
  </si>
  <si>
    <t>Naziv potrošačke jedinice: Ministarstvo trgovine i turizma</t>
  </si>
  <si>
    <t>Projekat "Naše je bolje"</t>
  </si>
  <si>
    <t>Tekući grant za zaštitu potrošača</t>
  </si>
  <si>
    <t>Naziv potrošačke jedinice: Ministarstvo za prostorno uređenje, građevinarstvo i ekologiju</t>
  </si>
  <si>
    <t>Naziv potrošačke jedinice: Republička direkcija za obnovu i izgradnju</t>
  </si>
  <si>
    <t>Naziv potrošačke jedinice: Ministarstvo rada i boračko-invalidske zaštite</t>
  </si>
  <si>
    <t>Tekuće doznake za unapređenje materijalnog položaja boraca sa navršenih 65 godina života</t>
  </si>
  <si>
    <t>Tekuće doznake za zaštitu žrtava torture</t>
  </si>
  <si>
    <t>Tekuće doznake PPB, RVI i CŽR - isplata jednokratne pomoći za troškove liječenja</t>
  </si>
  <si>
    <t>Tekuće doznake pružaocima usluga socijalne zaštite PPB, RVI i CŽR - Projekat banjske rehabilitacije</t>
  </si>
  <si>
    <t>Transfer Zavodu za zapošljavanje za podsticaj zapošljavanja i samozapošljavanja djece poginulih boraca, RVI i demobilisanih boraca Republike Srpske</t>
  </si>
  <si>
    <t>Transfer Zavodu za zapošljavanje - Program podrške privredi putem povrata uplaćenih poreza i doprinosa za novo zapošljavanje radnika</t>
  </si>
  <si>
    <t>Transfer Fondu za zdravstveno osiguranje za zdravstvenu zaštitu boraca, vojnih invalida, PPB i CŽR</t>
  </si>
  <si>
    <t>Transfer Agenciji za mirno rješavanje radnih sporova</t>
  </si>
  <si>
    <t>Izdaci za otplatu neizmirenih obaveza iz ranijih godina - godišnji borački dodatak, doznake za odlikovane borce i otpremnine po članu 182. Zakona o radu</t>
  </si>
  <si>
    <t>Naziv potrošačke jedinice: Fond za penzijsko i invalidsko osiguranje Republike Srpske</t>
  </si>
  <si>
    <t xml:space="preserve">Naziv potrošačke jedinice: Ministarstvo za evropske integracije i međunarodnu saradnju </t>
  </si>
  <si>
    <t>Transferi predstavništvima Republike Srpske u inostranstvu</t>
  </si>
  <si>
    <t>Naziv potrošačke jedinice: Glavna služba za reviziju javnog sektora Republike Srpske</t>
  </si>
  <si>
    <t>Naziv potrošačke jedinice: Ministarstvo porodice, omladine i sporta</t>
  </si>
  <si>
    <t>Rashodi za implementaciju Strategije unapređenja podrške porodici u Republici Srpskoj</t>
  </si>
  <si>
    <t>Tekući grantovi za projekte podrške međunarodne saradnje i mobilnosti mladih</t>
  </si>
  <si>
    <t>Tekući grantovi za podršku aktivnostima i projektima za unapređenje i razvoj volontiranja</t>
  </si>
  <si>
    <t>Trekući grant za troškove sistematskih pregleda sportista</t>
  </si>
  <si>
    <t>Transfer Fondu za dječiju zaštitu - "Fond treće i četvrto dijete"</t>
  </si>
  <si>
    <t>Naziv potrošačke jedinice: Ostala budžetska potrošnja</t>
  </si>
  <si>
    <t>Broj potrošačke jedinice: 006</t>
  </si>
  <si>
    <t>Rashodi za usluge finansijskog posredovanja u svrhu provođenja Zakona o unutrašnjem dugu i Zakona o zaduživanju, dugu i garancijama</t>
  </si>
  <si>
    <t>Ostali rashodi po osnovu korišćenja roba i usluga - zapisnici Poreske uprave RS</t>
  </si>
  <si>
    <t>Ukupno Ostala budžetska potrošnja:</t>
  </si>
  <si>
    <t>Naziv potrošačke jedinice: Unutrašnji dug</t>
  </si>
  <si>
    <t>Broj potrošačke jedinice: 003</t>
  </si>
  <si>
    <t>Rashodi po osnovu kamata na obveznice u zemlji emitovane za izmirenje obaveza po Zakonu o unutrašnjem dugu</t>
  </si>
  <si>
    <t>Izdaci za otplatu glavnice po obveznicama u zemlji emitovanim za izmirenje obaveza po Zakonu o unutrašnjem dugu</t>
  </si>
  <si>
    <t>Izdaci za gotovinske isplate za izmirenje obaveza verifikovanih u skladu sa Zakonom o unutrašnjem dugu</t>
  </si>
  <si>
    <t>Ukupno Unutrašnji dug:</t>
  </si>
  <si>
    <t>Naziv potrošačke jedinice: Ino dug</t>
  </si>
  <si>
    <t>Naziv potrošačke jedinice: Javne investicije</t>
  </si>
  <si>
    <t>Broj potrošačke jedinice: 005</t>
  </si>
  <si>
    <t>UKUPNO:</t>
  </si>
  <si>
    <t>PRIHODI I PRIMICI BUDžETSKIH KORISNIKA OSTVARENI PO POSEBNIM PROPISIMA (FOND 02)</t>
  </si>
  <si>
    <t>RASPODJELA SUFICITA IZ RANIJIH PERIODA / NEUTROŠENA SREDSTVA</t>
  </si>
  <si>
    <t>Ostale naknade po raznim osnovama</t>
  </si>
  <si>
    <t>Indirektni porezi prukupljeni preko UIO - zbirno</t>
  </si>
  <si>
    <t>Naknade i takse i prihodi od pružanja javnih usluga</t>
  </si>
  <si>
    <t>P r i m i c i  z a  n e f i n a n s i j s k u  i m o v i n u</t>
  </si>
  <si>
    <t xml:space="preserve">Primici za neproizvedenu stalnu imovinu </t>
  </si>
  <si>
    <t xml:space="preserve">O s t a l i   p r i m i c i </t>
  </si>
  <si>
    <t xml:space="preserve">Ostali primici </t>
  </si>
  <si>
    <t xml:space="preserve">O s t a l i   p r i m i c i   </t>
  </si>
  <si>
    <t>P r i m i c i  z a   n e f i n a n s i j s k u  i m o v i n u  i z  t r a n s a k c i j a  i z m e đ u  i l i  u n u t a r  j e d i n i c a  v l a s t i</t>
  </si>
  <si>
    <t>P r i m i c i  o d  f i n a n s i j s k e  i m o v i n e</t>
  </si>
  <si>
    <t>Naziv potrošačke jedinice: Kazneno - popravni zavod Banja Luka - Privredna jedinica "Tunjice"</t>
  </si>
  <si>
    <t>Naziv potrošačke jedinice: Kazneno - popravni zavod Foča - Privredna jedinica "Drina"</t>
  </si>
  <si>
    <t>Naziv potrošačke jedinice: Kazneno - popravni zavod Bijeljina - Privredna jedinica "3. maj"</t>
  </si>
  <si>
    <t>Naziv potrošačke jedinice: Kazneno - popravni zavod Doboj - Privredna jedinica "Spreča"</t>
  </si>
  <si>
    <t>Naziv potrošačke jedinice: Kazneno - popravni zavod Istočno Sarajevo - Privredna jedinica "Privrednik"</t>
  </si>
  <si>
    <t>Naziv potrošačke jedinice: Kazneno - popravni zavod Trebinje - Privredna jedinica "Pudarica"</t>
  </si>
  <si>
    <t xml:space="preserve">Naziv potrošačke jedinice: Agencija za upravljanje oduzetom imovinom </t>
  </si>
  <si>
    <t xml:space="preserve">Naziv potrošačke jedinice: Viši privredni sud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</si>
</sst>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_-* #,##0.00\ _€_-;\-* #,##0.00\ _€_-;_-* &quot;-&quot;??\ _€_-;_-@_-"/>
    <numFmt numFmtId="173" formatCode="#,##0.000"/>
    <numFmt numFmtId="174" formatCode="#,##0.00\ [$SEK]"/>
    <numFmt numFmtId="175" formatCode="0.000"/>
    <numFmt numFmtId="176" formatCode="General_)"/>
    <numFmt numFmtId="177" formatCode="[Black][&gt;0.05]#,##0.0;[Black][&lt;-0.05]\-#,##0.0;;"/>
    <numFmt numFmtId="178" formatCode="[Black][&gt;0.5]#,##0;[Black][&lt;-0.5]\-#,##0;;"/>
    <numFmt numFmtId="179" formatCode="#,##0_)"/>
  </numFmts>
  <fonts count="4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Time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1"/>
      <color theme="1"/>
      <name val="Calibri"/>
      <family val="2"/>
      <charset val="204"/>
      <scheme val="minor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indexed="10"/>
      <name val="Calibri"/>
      <family val="2"/>
    </font>
    <font>
      <b/>
      <sz val="20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color rgb="FFFF0000"/>
      <name val="Times New Roman"/>
      <family val="1"/>
      <charset val="238"/>
    </font>
    <font>
      <b/>
      <i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6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rgb="FFFFFFC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157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7" fillId="0" borderId="0"/>
    <xf numFmtId="0" fontId="8" fillId="0" borderId="0"/>
    <xf numFmtId="0" fontId="5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171" fontId="9" fillId="0" borderId="0" applyFont="0" applyFill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4" borderId="0" applyNumberFormat="0" applyBorder="0" applyAlignment="0" applyProtection="0"/>
    <xf numFmtId="0" fontId="12" fillId="18" borderId="0" applyNumberFormat="0" applyBorder="0" applyAlignment="0" applyProtection="0"/>
    <xf numFmtId="0" fontId="13" fillId="35" borderId="9" applyNumberFormat="0" applyAlignment="0" applyProtection="0"/>
    <xf numFmtId="0" fontId="13" fillId="35" borderId="9" applyNumberFormat="0" applyAlignment="0" applyProtection="0"/>
    <xf numFmtId="0" fontId="13" fillId="35" borderId="9" applyNumberFormat="0" applyAlignment="0" applyProtection="0"/>
    <xf numFmtId="0" fontId="13" fillId="35" borderId="9" applyNumberFormat="0" applyAlignment="0" applyProtection="0"/>
    <xf numFmtId="0" fontId="13" fillId="35" borderId="9" applyNumberFormat="0" applyAlignment="0" applyProtection="0"/>
    <xf numFmtId="0" fontId="13" fillId="35" borderId="9" applyNumberFormat="0" applyAlignment="0" applyProtection="0"/>
    <xf numFmtId="0" fontId="14" fillId="36" borderId="10" applyNumberFormat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5" fillId="0" borderId="0">
      <alignment horizontal="right" vertical="top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21" fillId="22" borderId="9" applyNumberFormat="0" applyAlignment="0" applyProtection="0"/>
    <xf numFmtId="0" fontId="21" fillId="22" borderId="9" applyNumberFormat="0" applyAlignment="0" applyProtection="0"/>
    <xf numFmtId="0" fontId="21" fillId="22" borderId="9" applyNumberFormat="0" applyAlignment="0" applyProtection="0"/>
    <xf numFmtId="0" fontId="21" fillId="22" borderId="9" applyNumberFormat="0" applyAlignment="0" applyProtection="0"/>
    <xf numFmtId="0" fontId="21" fillId="22" borderId="9" applyNumberFormat="0" applyAlignment="0" applyProtection="0"/>
    <xf numFmtId="0" fontId="21" fillId="22" borderId="9" applyNumberFormat="0" applyAlignment="0" applyProtection="0"/>
    <xf numFmtId="0" fontId="22" fillId="0" borderId="14" applyNumberFormat="0" applyFill="0" applyAlignment="0" applyProtection="0"/>
    <xf numFmtId="0" fontId="23" fillId="37" borderId="0" applyNumberFormat="0" applyBorder="0" applyAlignment="0" applyProtection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6" fillId="0" borderId="0"/>
    <xf numFmtId="0" fontId="6" fillId="0" borderId="0"/>
    <xf numFmtId="176" fontId="24" fillId="0" borderId="0"/>
    <xf numFmtId="0" fontId="6" fillId="0" borderId="0"/>
    <xf numFmtId="0" fontId="6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6" fontId="24" fillId="0" borderId="0"/>
    <xf numFmtId="0" fontId="6" fillId="0" borderId="0"/>
    <xf numFmtId="0" fontId="6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6" fillId="0" borderId="0"/>
    <xf numFmtId="0" fontId="4" fillId="0" borderId="0"/>
    <xf numFmtId="0" fontId="4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6" fillId="38" borderId="15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26" fillId="35" borderId="16" applyNumberFormat="0" applyAlignment="0" applyProtection="0"/>
    <xf numFmtId="0" fontId="26" fillId="35" borderId="16" applyNumberFormat="0" applyAlignment="0" applyProtection="0"/>
    <xf numFmtId="0" fontId="26" fillId="35" borderId="16" applyNumberFormat="0" applyAlignment="0" applyProtection="0"/>
    <xf numFmtId="0" fontId="26" fillId="35" borderId="16" applyNumberFormat="0" applyAlignment="0" applyProtection="0"/>
    <xf numFmtId="0" fontId="26" fillId="35" borderId="16" applyNumberFormat="0" applyAlignment="0" applyProtection="0"/>
    <xf numFmtId="0" fontId="26" fillId="35" borderId="16" applyNumberFormat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27" fillId="0" borderId="0" applyFill="0" applyBorder="0" applyAlignment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63">
    <xf numFmtId="0" fontId="0" fillId="0" borderId="0" xfId="0"/>
    <xf numFmtId="0" fontId="32" fillId="0" borderId="0" xfId="5" applyFont="1" applyFill="1" applyBorder="1" applyAlignment="1" applyProtection="1">
      <alignment vertical="center"/>
    </xf>
    <xf numFmtId="0" fontId="32" fillId="0" borderId="0" xfId="5" applyFont="1" applyFill="1" applyBorder="1" applyAlignment="1" applyProtection="1">
      <alignment horizontal="left" vertical="center" wrapText="1"/>
    </xf>
    <xf numFmtId="3" fontId="32" fillId="0" borderId="0" xfId="5" applyNumberFormat="1" applyFont="1" applyFill="1" applyBorder="1" applyAlignment="1" applyProtection="1">
      <alignment horizontal="right" vertical="center" wrapText="1"/>
    </xf>
    <xf numFmtId="0" fontId="33" fillId="0" borderId="0" xfId="5" applyFont="1" applyFill="1" applyBorder="1" applyAlignment="1" applyProtection="1">
      <alignment vertical="center"/>
    </xf>
    <xf numFmtId="0" fontId="33" fillId="0" borderId="0" xfId="5" applyFont="1" applyFill="1" applyBorder="1" applyAlignment="1" applyProtection="1">
      <alignment horizontal="center" vertical="center"/>
    </xf>
    <xf numFmtId="0" fontId="33" fillId="0" borderId="0" xfId="5" applyFont="1" applyFill="1" applyBorder="1" applyAlignment="1" applyProtection="1">
      <alignment vertical="center" wrapText="1"/>
    </xf>
    <xf numFmtId="3" fontId="33" fillId="0" borderId="0" xfId="5" applyNumberFormat="1" applyFont="1" applyFill="1" applyBorder="1" applyAlignment="1" applyProtection="1">
      <alignment horizontal="right" vertical="center" wrapText="1"/>
    </xf>
    <xf numFmtId="3" fontId="33" fillId="0" borderId="0" xfId="5" applyNumberFormat="1" applyFont="1" applyFill="1" applyBorder="1" applyAlignment="1" applyProtection="1">
      <alignment vertical="center"/>
    </xf>
    <xf numFmtId="3" fontId="33" fillId="0" borderId="0" xfId="5" applyNumberFormat="1" applyFont="1" applyFill="1" applyBorder="1" applyAlignment="1" applyProtection="1">
      <alignment horizontal="center" vertical="center"/>
    </xf>
    <xf numFmtId="0" fontId="32" fillId="0" borderId="2" xfId="5" applyFont="1" applyFill="1" applyBorder="1" applyAlignment="1" applyProtection="1">
      <alignment horizontal="center" vertical="center" wrapText="1"/>
    </xf>
    <xf numFmtId="0" fontId="32" fillId="0" borderId="7" xfId="5" applyFont="1" applyFill="1" applyBorder="1" applyAlignment="1" applyProtection="1">
      <alignment horizontal="center" vertical="center" wrapText="1"/>
    </xf>
    <xf numFmtId="3" fontId="32" fillId="0" borderId="7" xfId="0" applyNumberFormat="1" applyFont="1" applyFill="1" applyBorder="1" applyAlignment="1" applyProtection="1">
      <alignment horizontal="center" vertical="center" wrapText="1"/>
    </xf>
    <xf numFmtId="0" fontId="32" fillId="0" borderId="1" xfId="5" applyFont="1" applyFill="1" applyBorder="1" applyAlignment="1" applyProtection="1">
      <alignment horizontal="center" vertical="center" wrapText="1"/>
    </xf>
    <xf numFmtId="3" fontId="32" fillId="0" borderId="1" xfId="5" applyNumberFormat="1" applyFont="1" applyFill="1" applyBorder="1" applyAlignment="1" applyProtection="1">
      <alignment horizontal="center" vertical="center" wrapText="1"/>
    </xf>
    <xf numFmtId="0" fontId="32" fillId="0" borderId="0" xfId="5" applyFont="1" applyFill="1" applyBorder="1" applyAlignment="1" applyProtection="1">
      <alignment horizontal="center" vertical="center" wrapText="1"/>
    </xf>
    <xf numFmtId="3" fontId="32" fillId="0" borderId="0" xfId="5" applyNumberFormat="1" applyFont="1" applyFill="1" applyBorder="1" applyAlignment="1" applyProtection="1">
      <alignment vertical="center"/>
    </xf>
    <xf numFmtId="3" fontId="32" fillId="0" borderId="0" xfId="5" applyNumberFormat="1" applyFont="1" applyFill="1" applyBorder="1" applyAlignment="1" applyProtection="1">
      <alignment horizontal="center" vertical="center"/>
    </xf>
    <xf numFmtId="0" fontId="33" fillId="0" borderId="0" xfId="5" applyFont="1" applyFill="1" applyBorder="1" applyAlignment="1" applyProtection="1">
      <alignment horizontal="right" vertical="center" wrapText="1"/>
    </xf>
    <xf numFmtId="0" fontId="33" fillId="0" borderId="0" xfId="5" applyFont="1" applyFill="1" applyBorder="1" applyAlignment="1" applyProtection="1">
      <alignment horizontal="left" vertical="center" wrapText="1"/>
    </xf>
    <xf numFmtId="1" fontId="33" fillId="3" borderId="2" xfId="0" applyNumberFormat="1" applyFont="1" applyFill="1" applyBorder="1" applyAlignment="1" applyProtection="1">
      <alignment horizontal="center" vertical="center"/>
    </xf>
    <xf numFmtId="0" fontId="32" fillId="3" borderId="7" xfId="0" applyFont="1" applyFill="1" applyBorder="1" applyAlignment="1" applyProtection="1">
      <alignment horizontal="left" vertical="center" wrapText="1"/>
    </xf>
    <xf numFmtId="3" fontId="32" fillId="3" borderId="7" xfId="0" applyNumberFormat="1" applyFont="1" applyFill="1" applyBorder="1" applyAlignment="1" applyProtection="1">
      <alignment horizontal="right" vertical="center" wrapText="1"/>
    </xf>
    <xf numFmtId="3" fontId="32" fillId="3" borderId="7" xfId="0" applyNumberFormat="1" applyFont="1" applyFill="1" applyBorder="1" applyAlignment="1" applyProtection="1">
      <alignment horizontal="center" vertical="center" wrapText="1"/>
    </xf>
    <xf numFmtId="0" fontId="32" fillId="2" borderId="0" xfId="5" applyFont="1" applyFill="1" applyBorder="1" applyAlignment="1" applyProtection="1">
      <alignment vertical="center"/>
    </xf>
    <xf numFmtId="0" fontId="32" fillId="0" borderId="0" xfId="5" applyFont="1" applyFill="1" applyBorder="1" applyAlignment="1" applyProtection="1">
      <alignment horizontal="right" vertical="center" wrapText="1"/>
    </xf>
    <xf numFmtId="1" fontId="33" fillId="0" borderId="0" xfId="0" applyNumberFormat="1" applyFont="1" applyFill="1" applyBorder="1" applyAlignment="1" applyProtection="1">
      <alignment horizontal="right" vertical="center"/>
    </xf>
    <xf numFmtId="1" fontId="34" fillId="0" borderId="0" xfId="0" applyNumberFormat="1" applyFont="1" applyFill="1" applyBorder="1" applyAlignment="1" applyProtection="1">
      <alignment horizontal="right" vertical="center"/>
    </xf>
    <xf numFmtId="0" fontId="34" fillId="0" borderId="0" xfId="5" applyFont="1" applyFill="1" applyBorder="1" applyAlignment="1" applyProtection="1">
      <alignment vertical="center"/>
    </xf>
    <xf numFmtId="3" fontId="32" fillId="3" borderId="7" xfId="5" applyNumberFormat="1" applyFont="1" applyFill="1" applyBorder="1" applyAlignment="1" applyProtection="1">
      <alignment horizontal="center" vertical="center"/>
    </xf>
    <xf numFmtId="0" fontId="32" fillId="0" borderId="0" xfId="2" applyFont="1" applyFill="1" applyBorder="1" applyProtection="1"/>
    <xf numFmtId="0" fontId="33" fillId="0" borderId="0" xfId="2" applyFont="1" applyFill="1" applyBorder="1" applyProtection="1"/>
    <xf numFmtId="0" fontId="32" fillId="0" borderId="0" xfId="2" applyFont="1" applyFill="1" applyBorder="1" applyAlignment="1" applyProtection="1">
      <alignment vertical="center"/>
    </xf>
    <xf numFmtId="0" fontId="32" fillId="0" borderId="0" xfId="2" applyFont="1" applyFill="1" applyBorder="1" applyAlignment="1" applyProtection="1">
      <alignment vertical="center" wrapText="1"/>
    </xf>
    <xf numFmtId="3" fontId="32" fillId="0" borderId="0" xfId="2" applyNumberFormat="1" applyFont="1" applyFill="1" applyBorder="1" applyAlignment="1" applyProtection="1">
      <alignment horizontal="right" vertical="center" wrapText="1"/>
    </xf>
    <xf numFmtId="0" fontId="32" fillId="0" borderId="6" xfId="5" applyFont="1" applyFill="1" applyBorder="1" applyAlignment="1" applyProtection="1">
      <alignment horizontal="center" vertical="center" wrapText="1"/>
    </xf>
    <xf numFmtId="3" fontId="32" fillId="0" borderId="3" xfId="0" applyNumberFormat="1" applyFont="1" applyFill="1" applyBorder="1" applyAlignment="1" applyProtection="1">
      <alignment horizontal="center" vertical="center" wrapText="1"/>
    </xf>
    <xf numFmtId="0" fontId="32" fillId="0" borderId="0" xfId="2" applyFont="1" applyFill="1" applyBorder="1" applyAlignment="1" applyProtection="1">
      <alignment horizontal="left" vertical="center"/>
    </xf>
    <xf numFmtId="0" fontId="32" fillId="0" borderId="0" xfId="2" applyFont="1" applyFill="1" applyBorder="1" applyAlignment="1" applyProtection="1">
      <alignment horizontal="center" vertical="center" wrapText="1"/>
    </xf>
    <xf numFmtId="3" fontId="32" fillId="0" borderId="0" xfId="2" applyNumberFormat="1" applyFont="1" applyFill="1" applyBorder="1" applyAlignment="1" applyProtection="1">
      <alignment horizontal="center" vertical="center" wrapText="1"/>
    </xf>
    <xf numFmtId="0" fontId="32" fillId="0" borderId="0" xfId="2" applyFont="1" applyFill="1" applyBorder="1" applyAlignment="1" applyProtection="1">
      <alignment horizontal="left" vertical="center" wrapText="1"/>
    </xf>
    <xf numFmtId="0" fontId="35" fillId="0" borderId="0" xfId="2" applyFont="1" applyFill="1" applyBorder="1" applyAlignment="1" applyProtection="1">
      <alignment horizontal="left" vertical="center" wrapText="1"/>
    </xf>
    <xf numFmtId="3" fontId="35" fillId="0" borderId="0" xfId="2" applyNumberFormat="1" applyFont="1" applyFill="1" applyBorder="1" applyAlignment="1" applyProtection="1">
      <alignment horizontal="right" vertical="center" wrapText="1"/>
    </xf>
    <xf numFmtId="3" fontId="35" fillId="0" borderId="0" xfId="2" applyNumberFormat="1" applyFont="1" applyFill="1" applyBorder="1" applyAlignment="1" applyProtection="1">
      <alignment horizontal="center" vertical="center" wrapText="1"/>
    </xf>
    <xf numFmtId="0" fontId="33" fillId="0" borderId="0" xfId="2" quotePrefix="1" applyFont="1" applyFill="1" applyBorder="1" applyAlignment="1" applyProtection="1">
      <alignment horizontal="right" vertical="center"/>
    </xf>
    <xf numFmtId="0" fontId="33" fillId="0" borderId="0" xfId="2" applyFont="1" applyFill="1" applyBorder="1" applyAlignment="1" applyProtection="1">
      <alignment horizontal="left" vertical="center" wrapText="1"/>
    </xf>
    <xf numFmtId="3" fontId="33" fillId="0" borderId="0" xfId="2" quotePrefix="1" applyNumberFormat="1" applyFont="1" applyFill="1" applyBorder="1" applyAlignment="1" applyProtection="1">
      <alignment horizontal="right" vertical="center" wrapText="1"/>
    </xf>
    <xf numFmtId="3" fontId="33" fillId="0" borderId="0" xfId="2" quotePrefix="1" applyNumberFormat="1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vertical="center" wrapText="1"/>
    </xf>
    <xf numFmtId="0" fontId="35" fillId="0" borderId="0" xfId="2" quotePrefix="1" applyFont="1" applyFill="1" applyBorder="1" applyAlignment="1" applyProtection="1">
      <alignment horizontal="left" vertical="center"/>
    </xf>
    <xf numFmtId="0" fontId="35" fillId="0" borderId="0" xfId="2" applyFont="1" applyFill="1" applyBorder="1" applyAlignment="1" applyProtection="1">
      <alignment vertical="center" wrapText="1"/>
    </xf>
    <xf numFmtId="3" fontId="35" fillId="0" borderId="0" xfId="2" quotePrefix="1" applyNumberFormat="1" applyFont="1" applyFill="1" applyBorder="1" applyAlignment="1" applyProtection="1">
      <alignment horizontal="right" vertical="center" wrapText="1"/>
    </xf>
    <xf numFmtId="3" fontId="35" fillId="0" borderId="0" xfId="2" quotePrefix="1" applyNumberFormat="1" applyFont="1" applyFill="1" applyBorder="1" applyAlignment="1" applyProtection="1">
      <alignment horizontal="center" vertical="center" wrapText="1"/>
    </xf>
    <xf numFmtId="0" fontId="35" fillId="0" borderId="0" xfId="2" applyFont="1" applyFill="1" applyBorder="1" applyProtection="1"/>
    <xf numFmtId="0" fontId="32" fillId="0" borderId="0" xfId="2" quotePrefix="1" applyFont="1" applyFill="1" applyBorder="1" applyAlignment="1" applyProtection="1">
      <alignment horizontal="left" vertical="center"/>
    </xf>
    <xf numFmtId="3" fontId="32" fillId="0" borderId="0" xfId="2" quotePrefix="1" applyNumberFormat="1" applyFont="1" applyFill="1" applyBorder="1" applyAlignment="1" applyProtection="1">
      <alignment horizontal="right" vertical="center" wrapText="1"/>
    </xf>
    <xf numFmtId="3" fontId="32" fillId="0" borderId="0" xfId="2" quotePrefix="1" applyNumberFormat="1" applyFont="1" applyFill="1" applyBorder="1" applyAlignment="1" applyProtection="1">
      <alignment horizontal="center" vertical="center" wrapText="1"/>
    </xf>
    <xf numFmtId="0" fontId="33" fillId="0" borderId="0" xfId="2" applyFont="1" applyFill="1" applyBorder="1" applyAlignment="1" applyProtection="1">
      <alignment horizontal="right" vertical="center"/>
    </xf>
    <xf numFmtId="3" fontId="33" fillId="0" borderId="0" xfId="2" applyNumberFormat="1" applyFont="1" applyFill="1" applyBorder="1" applyAlignment="1" applyProtection="1">
      <alignment horizontal="right" vertical="center" wrapText="1"/>
    </xf>
    <xf numFmtId="3" fontId="33" fillId="0" borderId="0" xfId="2" applyNumberFormat="1" applyFont="1" applyFill="1" applyBorder="1" applyAlignment="1" applyProtection="1">
      <alignment horizontal="center" vertical="center" wrapText="1"/>
    </xf>
    <xf numFmtId="0" fontId="35" fillId="0" borderId="0" xfId="2" quotePrefix="1" applyFont="1" applyFill="1" applyBorder="1" applyAlignment="1" applyProtection="1">
      <alignment horizontal="left" vertical="center" wrapText="1"/>
    </xf>
    <xf numFmtId="0" fontId="33" fillId="0" borderId="0" xfId="2" applyFont="1" applyFill="1" applyBorder="1" applyAlignment="1" applyProtection="1">
      <alignment vertical="center"/>
    </xf>
    <xf numFmtId="0" fontId="35" fillId="0" borderId="0" xfId="2" applyFont="1" applyFill="1" applyBorder="1" applyAlignment="1" applyProtection="1">
      <alignment horizontal="left" vertical="center"/>
    </xf>
    <xf numFmtId="0" fontId="32" fillId="2" borderId="0" xfId="2" applyFont="1" applyFill="1" applyBorder="1" applyProtection="1"/>
    <xf numFmtId="0" fontId="32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 wrapText="1"/>
    </xf>
    <xf numFmtId="3" fontId="32" fillId="0" borderId="0" xfId="0" applyNumberFormat="1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1" fontId="32" fillId="0" borderId="0" xfId="0" applyNumberFormat="1" applyFont="1" applyFill="1" applyBorder="1" applyAlignment="1" applyProtection="1">
      <alignment horizontal="left" vertical="center" wrapText="1"/>
    </xf>
    <xf numFmtId="1" fontId="35" fillId="0" borderId="0" xfId="0" applyNumberFormat="1" applyFont="1" applyFill="1" applyBorder="1" applyAlignment="1" applyProtection="1">
      <alignment horizontal="left" vertical="center" wrapText="1"/>
    </xf>
    <xf numFmtId="2" fontId="35" fillId="0" borderId="0" xfId="0" applyNumberFormat="1" applyFont="1" applyFill="1" applyBorder="1" applyAlignment="1" applyProtection="1">
      <alignment horizontal="left" vertical="center" wrapText="1"/>
    </xf>
    <xf numFmtId="3" fontId="35" fillId="0" borderId="0" xfId="0" applyNumberFormat="1" applyFont="1" applyFill="1" applyBorder="1" applyAlignment="1" applyProtection="1">
      <alignment horizontal="right" vertical="center" wrapText="1"/>
    </xf>
    <xf numFmtId="1" fontId="33" fillId="0" borderId="0" xfId="0" applyNumberFormat="1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3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left" vertical="center" wrapText="1"/>
    </xf>
    <xf numFmtId="0" fontId="35" fillId="0" borderId="0" xfId="0" applyFont="1" applyFill="1" applyBorder="1" applyAlignment="1">
      <alignment vertical="center"/>
    </xf>
    <xf numFmtId="1" fontId="33" fillId="0" borderId="0" xfId="0" applyNumberFormat="1" applyFont="1" applyFill="1" applyBorder="1" applyAlignment="1" applyProtection="1">
      <alignment vertical="center"/>
    </xf>
    <xf numFmtId="1" fontId="35" fillId="0" borderId="0" xfId="0" applyNumberFormat="1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left" vertical="center"/>
    </xf>
    <xf numFmtId="1" fontId="33" fillId="0" borderId="0" xfId="0" applyNumberFormat="1" applyFont="1" applyFill="1" applyBorder="1" applyAlignment="1" applyProtection="1">
      <alignment horizontal="right" vertical="center" wrapText="1"/>
    </xf>
    <xf numFmtId="1" fontId="32" fillId="0" borderId="0" xfId="0" applyNumberFormat="1" applyFont="1" applyFill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right" vertical="center"/>
    </xf>
    <xf numFmtId="1" fontId="32" fillId="3" borderId="2" xfId="0" applyNumberFormat="1" applyFont="1" applyFill="1" applyBorder="1" applyAlignment="1" applyProtection="1">
      <alignment horizontal="center" vertical="center"/>
    </xf>
    <xf numFmtId="0" fontId="33" fillId="2" borderId="0" xfId="0" applyFont="1" applyFill="1" applyBorder="1" applyAlignment="1">
      <alignment vertical="center" wrapText="1"/>
    </xf>
    <xf numFmtId="3" fontId="33" fillId="0" borderId="0" xfId="0" applyNumberFormat="1" applyFont="1" applyFill="1" applyBorder="1" applyAlignment="1" applyProtection="1">
      <alignment horizontal="center" vertical="center" wrapText="1"/>
    </xf>
    <xf numFmtId="1" fontId="33" fillId="3" borderId="0" xfId="0" applyNumberFormat="1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left" vertical="center" wrapText="1"/>
    </xf>
    <xf numFmtId="3" fontId="32" fillId="3" borderId="0" xfId="0" applyNumberFormat="1" applyFont="1" applyFill="1" applyBorder="1" applyAlignment="1" applyProtection="1">
      <alignment horizontal="right" vertical="center" wrapText="1"/>
    </xf>
    <xf numFmtId="3" fontId="32" fillId="3" borderId="0" xfId="0" applyNumberFormat="1" applyFont="1" applyFill="1" applyBorder="1" applyAlignment="1" applyProtection="1">
      <alignment horizontal="center" vertical="center" wrapText="1"/>
    </xf>
    <xf numFmtId="1" fontId="33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5" applyFont="1" applyFill="1" applyBorder="1" applyAlignment="1" applyProtection="1">
      <alignment horizontal="left" vertical="center" wrapText="1"/>
    </xf>
    <xf numFmtId="3" fontId="35" fillId="0" borderId="0" xfId="5" applyNumberFormat="1" applyFont="1" applyFill="1" applyBorder="1" applyAlignment="1" applyProtection="1">
      <alignment horizontal="center" vertical="center"/>
    </xf>
    <xf numFmtId="1" fontId="32" fillId="0" borderId="0" xfId="0" applyNumberFormat="1" applyFont="1" applyFill="1" applyBorder="1" applyAlignment="1" applyProtection="1">
      <alignment vertical="center" wrapText="1"/>
    </xf>
    <xf numFmtId="3" fontId="35" fillId="0" borderId="0" xfId="5" applyNumberFormat="1" applyFont="1" applyFill="1" applyBorder="1" applyAlignment="1" applyProtection="1">
      <alignment horizontal="right" vertical="center" wrapText="1"/>
    </xf>
    <xf numFmtId="0" fontId="35" fillId="0" borderId="0" xfId="5" applyFont="1" applyFill="1" applyBorder="1" applyAlignment="1" applyProtection="1">
      <alignment vertical="center"/>
    </xf>
    <xf numFmtId="0" fontId="33" fillId="0" borderId="0" xfId="5" applyFont="1" applyFill="1" applyBorder="1" applyAlignment="1" applyProtection="1">
      <alignment horizontal="right" vertical="center"/>
    </xf>
    <xf numFmtId="0" fontId="32" fillId="0" borderId="0" xfId="5" applyFont="1" applyFill="1" applyBorder="1" applyAlignment="1" applyProtection="1">
      <alignment horizontal="left" vertical="center"/>
    </xf>
    <xf numFmtId="0" fontId="32" fillId="0" borderId="0" xfId="5" applyFont="1" applyFill="1" applyBorder="1" applyAlignment="1" applyProtection="1">
      <alignment vertical="center" wrapText="1"/>
    </xf>
    <xf numFmtId="0" fontId="32" fillId="0" borderId="4" xfId="5" applyFont="1" applyFill="1" applyBorder="1" applyAlignment="1" applyProtection="1">
      <alignment horizontal="center" vertical="center" wrapText="1"/>
    </xf>
    <xf numFmtId="1" fontId="33" fillId="0" borderId="0" xfId="0" applyNumberFormat="1" applyFont="1" applyFill="1" applyBorder="1" applyAlignment="1" applyProtection="1">
      <alignment horizontal="center" vertical="center" wrapText="1"/>
    </xf>
    <xf numFmtId="3" fontId="32" fillId="3" borderId="0" xfId="5" applyNumberFormat="1" applyFont="1" applyFill="1" applyBorder="1" applyAlignment="1" applyProtection="1">
      <alignment vertical="center"/>
    </xf>
    <xf numFmtId="3" fontId="32" fillId="3" borderId="0" xfId="5" applyNumberFormat="1" applyFont="1" applyFill="1" applyBorder="1" applyAlignment="1" applyProtection="1">
      <alignment horizontal="center" vertical="center"/>
    </xf>
    <xf numFmtId="3" fontId="33" fillId="0" borderId="0" xfId="0" applyNumberFormat="1" applyFont="1" applyFill="1" applyBorder="1" applyAlignment="1">
      <alignment vertical="center"/>
    </xf>
    <xf numFmtId="0" fontId="32" fillId="0" borderId="1" xfId="0" applyFont="1" applyFill="1" applyBorder="1" applyAlignment="1" applyProtection="1">
      <alignment vertical="center"/>
    </xf>
    <xf numFmtId="3" fontId="32" fillId="0" borderId="1" xfId="0" applyNumberFormat="1" applyFont="1" applyFill="1" applyBorder="1" applyAlignment="1" applyProtection="1">
      <alignment vertical="center" wrapText="1"/>
    </xf>
    <xf numFmtId="3" fontId="32" fillId="0" borderId="1" xfId="0" applyNumberFormat="1" applyFont="1" applyFill="1" applyBorder="1" applyAlignment="1" applyProtection="1">
      <alignment vertical="center"/>
    </xf>
    <xf numFmtId="1" fontId="33" fillId="0" borderId="3" xfId="0" applyNumberFormat="1" applyFont="1" applyFill="1" applyBorder="1" applyAlignment="1" applyProtection="1">
      <alignment horizontal="center" vertical="center"/>
    </xf>
    <xf numFmtId="0" fontId="33" fillId="0" borderId="3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3" fontId="33" fillId="0" borderId="0" xfId="1" applyNumberFormat="1" applyFont="1" applyFill="1" applyBorder="1" applyAlignment="1">
      <alignment vertical="center"/>
    </xf>
    <xf numFmtId="1" fontId="35" fillId="0" borderId="0" xfId="0" applyNumberFormat="1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vertical="center" wrapText="1"/>
    </xf>
    <xf numFmtId="3" fontId="33" fillId="0" borderId="0" xfId="0" applyNumberFormat="1" applyFont="1" applyFill="1" applyBorder="1" applyAlignment="1">
      <alignment horizontal="right" vertical="center"/>
    </xf>
    <xf numFmtId="1" fontId="33" fillId="0" borderId="0" xfId="0" applyNumberFormat="1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right" vertical="center" wrapText="1"/>
    </xf>
    <xf numFmtId="3" fontId="32" fillId="0" borderId="0" xfId="0" applyNumberFormat="1" applyFont="1" applyFill="1" applyBorder="1" applyAlignment="1" applyProtection="1">
      <alignment horizontal="right" vertical="center"/>
    </xf>
    <xf numFmtId="2" fontId="33" fillId="0" borderId="0" xfId="0" applyNumberFormat="1" applyFont="1" applyFill="1" applyBorder="1" applyAlignment="1" applyProtection="1">
      <alignment horizontal="left" vertical="center" wrapText="1"/>
    </xf>
    <xf numFmtId="0" fontId="32" fillId="0" borderId="3" xfId="0" applyFont="1" applyFill="1" applyBorder="1" applyAlignment="1" applyProtection="1">
      <alignment horizontal="left" vertical="center" wrapText="1"/>
    </xf>
    <xf numFmtId="2" fontId="32" fillId="0" borderId="0" xfId="0" applyNumberFormat="1" applyFont="1" applyFill="1" applyBorder="1" applyAlignment="1" applyProtection="1">
      <alignment horizontal="left" vertical="center" wrapText="1"/>
    </xf>
    <xf numFmtId="3" fontId="33" fillId="0" borderId="0" xfId="0" applyNumberFormat="1" applyFont="1" applyFill="1" applyBorder="1" applyAlignment="1" applyProtection="1">
      <alignment horizontal="right" vertical="center"/>
    </xf>
    <xf numFmtId="3" fontId="35" fillId="0" borderId="0" xfId="0" applyNumberFormat="1" applyFont="1" applyFill="1" applyBorder="1" applyAlignment="1" applyProtection="1">
      <alignment horizontal="right" vertical="center"/>
    </xf>
    <xf numFmtId="3" fontId="32" fillId="0" borderId="3" xfId="0" applyNumberFormat="1" applyFont="1" applyFill="1" applyBorder="1" applyAlignment="1" applyProtection="1">
      <alignment horizontal="right" vertical="center"/>
    </xf>
    <xf numFmtId="1" fontId="35" fillId="0" borderId="0" xfId="0" applyNumberFormat="1" applyFont="1" applyFill="1" applyBorder="1" applyAlignment="1" applyProtection="1">
      <alignment vertical="center"/>
    </xf>
    <xf numFmtId="1" fontId="32" fillId="0" borderId="3" xfId="0" applyNumberFormat="1" applyFont="1" applyFill="1" applyBorder="1" applyAlignment="1" applyProtection="1">
      <alignment horizontal="center" vertical="center"/>
    </xf>
    <xf numFmtId="1" fontId="32" fillId="0" borderId="0" xfId="0" applyNumberFormat="1" applyFont="1" applyFill="1" applyBorder="1" applyAlignment="1" applyProtection="1">
      <alignment horizontal="center" vertical="center"/>
    </xf>
    <xf numFmtId="1" fontId="32" fillId="0" borderId="6" xfId="0" applyNumberFormat="1" applyFont="1" applyFill="1" applyBorder="1" applyAlignment="1" applyProtection="1">
      <alignment horizontal="center" vertical="center"/>
    </xf>
    <xf numFmtId="0" fontId="32" fillId="0" borderId="6" xfId="0" applyFont="1" applyFill="1" applyBorder="1" applyAlignment="1" applyProtection="1">
      <alignment horizontal="left" vertical="center" wrapText="1"/>
    </xf>
    <xf numFmtId="3" fontId="32" fillId="0" borderId="6" xfId="0" applyNumberFormat="1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4" fontId="32" fillId="0" borderId="0" xfId="0" applyNumberFormat="1" applyFont="1" applyFill="1" applyBorder="1" applyAlignment="1" applyProtection="1">
      <alignment horizontal="left" vertical="center" wrapText="1"/>
    </xf>
    <xf numFmtId="1" fontId="32" fillId="0" borderId="7" xfId="0" applyNumberFormat="1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left" vertical="center" wrapText="1"/>
    </xf>
    <xf numFmtId="3" fontId="32" fillId="0" borderId="7" xfId="0" applyNumberFormat="1" applyFont="1" applyFill="1" applyBorder="1" applyAlignment="1" applyProtection="1">
      <alignment horizontal="right" vertical="center"/>
    </xf>
    <xf numFmtId="0" fontId="32" fillId="0" borderId="7" xfId="0" applyFont="1" applyFill="1" applyBorder="1" applyAlignment="1">
      <alignment vertical="center"/>
    </xf>
    <xf numFmtId="0" fontId="32" fillId="0" borderId="6" xfId="0" applyFont="1" applyFill="1" applyBorder="1" applyAlignment="1">
      <alignment vertical="center"/>
    </xf>
    <xf numFmtId="0" fontId="32" fillId="0" borderId="5" xfId="2" quotePrefix="1" applyFont="1" applyFill="1" applyBorder="1" applyAlignment="1" applyProtection="1">
      <alignment horizontal="left" vertical="center"/>
    </xf>
    <xf numFmtId="0" fontId="35" fillId="0" borderId="5" xfId="2" quotePrefix="1" applyFont="1" applyFill="1" applyBorder="1" applyAlignment="1" applyProtection="1">
      <alignment horizontal="left" vertical="center"/>
    </xf>
    <xf numFmtId="1" fontId="32" fillId="0" borderId="18" xfId="0" applyNumberFormat="1" applyFont="1" applyFill="1" applyBorder="1" applyAlignment="1" applyProtection="1">
      <alignment horizontal="center" vertical="center"/>
    </xf>
    <xf numFmtId="0" fontId="32" fillId="0" borderId="18" xfId="0" applyFont="1" applyFill="1" applyBorder="1" applyAlignment="1" applyProtection="1">
      <alignment horizontal="left" vertical="center" wrapText="1"/>
    </xf>
    <xf numFmtId="3" fontId="32" fillId="0" borderId="18" xfId="0" applyNumberFormat="1" applyFont="1" applyFill="1" applyBorder="1" applyAlignment="1" applyProtection="1">
      <alignment horizontal="right" vertical="center" wrapText="1"/>
    </xf>
    <xf numFmtId="0" fontId="33" fillId="0" borderId="7" xfId="0" applyFont="1" applyFill="1" applyBorder="1" applyAlignment="1">
      <alignment vertical="center"/>
    </xf>
    <xf numFmtId="3" fontId="35" fillId="0" borderId="0" xfId="2" applyNumberFormat="1" applyFont="1" applyFill="1" applyBorder="1" applyAlignment="1" applyProtection="1">
      <alignment vertical="center" wrapText="1"/>
    </xf>
    <xf numFmtId="0" fontId="33" fillId="0" borderId="0" xfId="2" quotePrefix="1" applyFont="1" applyFill="1" applyBorder="1" applyAlignment="1" applyProtection="1">
      <alignment horizontal="left" vertical="center"/>
    </xf>
    <xf numFmtId="0" fontId="33" fillId="0" borderId="5" xfId="2" quotePrefix="1" applyFont="1" applyFill="1" applyBorder="1" applyAlignment="1" applyProtection="1">
      <alignment horizontal="right" vertical="center"/>
    </xf>
    <xf numFmtId="0" fontId="33" fillId="0" borderId="0" xfId="2" quotePrefix="1" applyFont="1" applyFill="1" applyBorder="1" applyAlignment="1" applyProtection="1">
      <alignment horizontal="left" vertical="center" wrapText="1"/>
    </xf>
    <xf numFmtId="0" fontId="37" fillId="39" borderId="0" xfId="8" applyFont="1" applyFill="1" applyAlignment="1">
      <alignment vertical="center"/>
    </xf>
    <xf numFmtId="49" fontId="36" fillId="39" borderId="0" xfId="8" applyNumberFormat="1" applyFont="1" applyFill="1" applyBorder="1" applyAlignment="1" applyProtection="1">
      <alignment horizontal="center" vertical="center"/>
    </xf>
    <xf numFmtId="0" fontId="36" fillId="39" borderId="0" xfId="8" applyFont="1" applyFill="1" applyBorder="1" applyAlignment="1" applyProtection="1">
      <alignment vertical="center"/>
    </xf>
    <xf numFmtId="0" fontId="37" fillId="39" borderId="0" xfId="8" applyFont="1" applyFill="1" applyBorder="1" applyAlignment="1" applyProtection="1">
      <alignment horizontal="right" vertical="center"/>
    </xf>
    <xf numFmtId="0" fontId="36" fillId="39" borderId="0" xfId="8" applyFont="1" applyFill="1" applyBorder="1" applyAlignment="1" applyProtection="1">
      <alignment horizontal="center" vertical="center"/>
    </xf>
    <xf numFmtId="49" fontId="37" fillId="39" borderId="0" xfId="8" quotePrefix="1" applyNumberFormat="1" applyFont="1" applyFill="1" applyBorder="1" applyAlignment="1" applyProtection="1">
      <alignment horizontal="center" vertical="center"/>
    </xf>
    <xf numFmtId="0" fontId="37" fillId="39" borderId="0" xfId="8" applyFont="1" applyFill="1" applyBorder="1" applyAlignment="1" applyProtection="1">
      <alignment vertical="center"/>
    </xf>
    <xf numFmtId="49" fontId="37" fillId="39" borderId="0" xfId="8" applyNumberFormat="1" applyFont="1" applyFill="1" applyBorder="1" applyAlignment="1" applyProtection="1">
      <alignment horizontal="center" vertical="center"/>
    </xf>
    <xf numFmtId="0" fontId="37" fillId="39" borderId="0" xfId="8" applyFont="1" applyFill="1" applyAlignment="1">
      <alignment horizontal="right" vertical="center"/>
    </xf>
    <xf numFmtId="0" fontId="37" fillId="39" borderId="0" xfId="8" applyFont="1" applyFill="1" applyAlignment="1">
      <alignment horizontal="center" vertical="center"/>
    </xf>
    <xf numFmtId="0" fontId="37" fillId="39" borderId="0" xfId="8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8" fillId="0" borderId="1" xfId="0" applyFont="1" applyFill="1" applyBorder="1" applyAlignment="1" applyProtection="1">
      <alignment vertical="center"/>
    </xf>
    <xf numFmtId="3" fontId="38" fillId="0" borderId="1" xfId="0" applyNumberFormat="1" applyFont="1" applyFill="1" applyBorder="1" applyAlignment="1" applyProtection="1">
      <alignment vertical="center" wrapText="1"/>
    </xf>
    <xf numFmtId="3" fontId="38" fillId="0" borderId="1" xfId="0" applyNumberFormat="1" applyFont="1" applyFill="1" applyBorder="1" applyAlignment="1" applyProtection="1">
      <alignment vertical="center"/>
    </xf>
    <xf numFmtId="3" fontId="38" fillId="0" borderId="1" xfId="0" applyNumberFormat="1" applyFont="1" applyFill="1" applyBorder="1" applyAlignment="1" applyProtection="1">
      <alignment horizontal="center" vertical="center"/>
    </xf>
    <xf numFmtId="3" fontId="38" fillId="0" borderId="3" xfId="0" applyNumberFormat="1" applyFont="1" applyFill="1" applyBorder="1" applyAlignment="1" applyProtection="1">
      <alignment horizontal="center" vertical="center" wrapText="1"/>
    </xf>
    <xf numFmtId="3" fontId="38" fillId="0" borderId="7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1" fontId="39" fillId="0" borderId="3" xfId="0" applyNumberFormat="1" applyFont="1" applyFill="1" applyBorder="1" applyAlignment="1" applyProtection="1">
      <alignment horizontal="center" vertical="center"/>
    </xf>
    <xf numFmtId="0" fontId="39" fillId="0" borderId="3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 wrapText="1"/>
    </xf>
    <xf numFmtId="3" fontId="39" fillId="0" borderId="0" xfId="1" applyNumberFormat="1" applyFont="1" applyFill="1" applyBorder="1" applyAlignment="1">
      <alignment vertical="center"/>
    </xf>
    <xf numFmtId="3" fontId="39" fillId="0" borderId="0" xfId="1" applyNumberFormat="1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 applyProtection="1">
      <alignment vertical="center"/>
    </xf>
    <xf numFmtId="1" fontId="38" fillId="0" borderId="0" xfId="0" applyNumberFormat="1" applyFont="1" applyFill="1" applyBorder="1" applyAlignment="1" applyProtection="1">
      <alignment vertical="center" wrapText="1"/>
    </xf>
    <xf numFmtId="3" fontId="38" fillId="0" borderId="0" xfId="0" applyNumberFormat="1" applyFont="1" applyFill="1" applyBorder="1" applyAlignment="1" applyProtection="1">
      <alignment horizontal="right" vertical="center" wrapText="1"/>
    </xf>
    <xf numFmtId="3" fontId="38" fillId="0" borderId="0" xfId="0" applyNumberFormat="1" applyFont="1" applyFill="1" applyBorder="1" applyAlignment="1" applyProtection="1">
      <alignment horizontal="center" vertical="center" wrapText="1"/>
    </xf>
    <xf numFmtId="1" fontId="40" fillId="0" borderId="0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horizontal="left" vertical="center" wrapText="1"/>
    </xf>
    <xf numFmtId="1" fontId="39" fillId="0" borderId="0" xfId="0" applyNumberFormat="1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right" vertical="center" wrapText="1"/>
    </xf>
    <xf numFmtId="1" fontId="38" fillId="0" borderId="0" xfId="0" applyNumberFormat="1" applyFont="1" applyFill="1" applyBorder="1" applyAlignment="1" applyProtection="1">
      <alignment horizontal="left" vertical="center"/>
    </xf>
    <xf numFmtId="3" fontId="38" fillId="0" borderId="0" xfId="0" applyNumberFormat="1" applyFont="1" applyFill="1" applyBorder="1" applyAlignment="1">
      <alignment horizontal="right" vertical="center"/>
    </xf>
    <xf numFmtId="3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 wrapText="1"/>
    </xf>
    <xf numFmtId="1" fontId="39" fillId="0" borderId="0" xfId="0" applyNumberFormat="1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horizontal="left" vertical="center" wrapText="1"/>
    </xf>
    <xf numFmtId="1" fontId="38" fillId="0" borderId="0" xfId="0" applyNumberFormat="1" applyFont="1" applyFill="1" applyBorder="1" applyAlignment="1" applyProtection="1">
      <alignment horizontal="left" vertical="center" wrapText="1"/>
    </xf>
    <xf numFmtId="3" fontId="38" fillId="0" borderId="0" xfId="0" applyNumberFormat="1" applyFont="1" applyFill="1" applyBorder="1" applyAlignment="1" applyProtection="1">
      <alignment horizontal="right" vertical="center"/>
    </xf>
    <xf numFmtId="3" fontId="38" fillId="0" borderId="0" xfId="0" applyNumberFormat="1" applyFont="1" applyFill="1" applyBorder="1" applyAlignment="1" applyProtection="1">
      <alignment horizontal="center" vertical="center"/>
    </xf>
    <xf numFmtId="1" fontId="40" fillId="0" borderId="0" xfId="0" applyNumberFormat="1" applyFont="1" applyFill="1" applyBorder="1" applyAlignment="1" applyProtection="1">
      <alignment horizontal="left" vertical="center" wrapText="1"/>
    </xf>
    <xf numFmtId="2" fontId="40" fillId="0" borderId="0" xfId="0" applyNumberFormat="1" applyFont="1" applyFill="1" applyBorder="1" applyAlignment="1" applyProtection="1">
      <alignment horizontal="left" vertical="center" wrapText="1"/>
    </xf>
    <xf numFmtId="3" fontId="40" fillId="0" borderId="0" xfId="0" applyNumberFormat="1" applyFont="1" applyFill="1" applyBorder="1" applyAlignment="1" applyProtection="1">
      <alignment horizontal="right" vertical="center" wrapText="1"/>
    </xf>
    <xf numFmtId="3" fontId="40" fillId="0" borderId="0" xfId="0" applyNumberFormat="1" applyFont="1" applyFill="1" applyBorder="1" applyAlignment="1" applyProtection="1">
      <alignment horizontal="center" vertical="center" wrapText="1"/>
    </xf>
    <xf numFmtId="3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 applyProtection="1">
      <alignment horizontal="right" vertical="center" wrapText="1"/>
    </xf>
    <xf numFmtId="3" fontId="39" fillId="0" borderId="0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2" fontId="39" fillId="0" borderId="0" xfId="0" applyNumberFormat="1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>
      <alignment vertical="center" wrapText="1"/>
    </xf>
    <xf numFmtId="1" fontId="39" fillId="0" borderId="3" xfId="0" applyNumberFormat="1" applyFont="1" applyFill="1" applyBorder="1" applyAlignment="1" applyProtection="1">
      <alignment horizontal="center" vertical="center" wrapText="1"/>
    </xf>
    <xf numFmtId="0" fontId="38" fillId="0" borderId="3" xfId="0" applyFont="1" applyFill="1" applyBorder="1" applyAlignment="1" applyProtection="1">
      <alignment horizontal="left" vertical="center" wrapText="1"/>
    </xf>
    <xf numFmtId="3" fontId="38" fillId="0" borderId="3" xfId="0" applyNumberFormat="1" applyFont="1" applyFill="1" applyBorder="1" applyAlignment="1" applyProtection="1">
      <alignment horizontal="right" vertical="center" wrapText="1"/>
    </xf>
    <xf numFmtId="2" fontId="38" fillId="0" borderId="0" xfId="0" applyNumberFormat="1" applyFont="1" applyFill="1" applyBorder="1" applyAlignment="1" applyProtection="1">
      <alignment horizontal="left" vertical="center" wrapText="1"/>
    </xf>
    <xf numFmtId="3" fontId="39" fillId="0" borderId="0" xfId="0" applyNumberFormat="1" applyFont="1" applyFill="1" applyBorder="1" applyAlignment="1" applyProtection="1">
      <alignment horizontal="right" vertical="center"/>
    </xf>
    <xf numFmtId="3" fontId="39" fillId="0" borderId="0" xfId="0" applyNumberFormat="1" applyFont="1" applyFill="1" applyBorder="1" applyAlignment="1" applyProtection="1">
      <alignment horizontal="center" vertical="center"/>
    </xf>
    <xf numFmtId="1" fontId="40" fillId="0" borderId="0" xfId="0" applyNumberFormat="1" applyFont="1" applyFill="1" applyBorder="1" applyAlignment="1" applyProtection="1">
      <alignment horizontal="left" vertical="center"/>
    </xf>
    <xf numFmtId="3" fontId="40" fillId="0" borderId="0" xfId="0" applyNumberFormat="1" applyFont="1" applyFill="1" applyBorder="1" applyAlignment="1" applyProtection="1">
      <alignment horizontal="right" vertical="center"/>
    </xf>
    <xf numFmtId="0" fontId="40" fillId="0" borderId="0" xfId="0" applyFont="1" applyFill="1" applyBorder="1" applyAlignment="1">
      <alignment vertical="center"/>
    </xf>
    <xf numFmtId="3" fontId="38" fillId="0" borderId="3" xfId="0" applyNumberFormat="1" applyFont="1" applyFill="1" applyBorder="1" applyAlignment="1" applyProtection="1">
      <alignment horizontal="right" vertical="center"/>
    </xf>
    <xf numFmtId="1" fontId="39" fillId="0" borderId="0" xfId="0" applyNumberFormat="1" applyFont="1" applyFill="1" applyBorder="1" applyAlignment="1" applyProtection="1">
      <alignment horizontal="right" vertical="center"/>
    </xf>
    <xf numFmtId="1" fontId="40" fillId="0" borderId="0" xfId="0" applyNumberFormat="1" applyFont="1" applyFill="1" applyBorder="1" applyAlignment="1" applyProtection="1">
      <alignment vertical="center"/>
    </xf>
    <xf numFmtId="1" fontId="38" fillId="0" borderId="3" xfId="0" applyNumberFormat="1" applyFont="1" applyFill="1" applyBorder="1" applyAlignment="1" applyProtection="1">
      <alignment horizontal="center" vertical="center"/>
    </xf>
    <xf numFmtId="1" fontId="38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>
      <alignment vertical="center"/>
    </xf>
    <xf numFmtId="1" fontId="39" fillId="0" borderId="0" xfId="3" applyNumberFormat="1" applyFont="1" applyFill="1" applyBorder="1" applyAlignment="1" applyProtection="1">
      <alignment vertical="center"/>
    </xf>
    <xf numFmtId="2" fontId="39" fillId="0" borderId="0" xfId="3" applyNumberFormat="1" applyFont="1" applyFill="1" applyBorder="1" applyAlignment="1" applyProtection="1">
      <alignment horizontal="left" vertical="center" wrapText="1"/>
    </xf>
    <xf numFmtId="1" fontId="38" fillId="0" borderId="6" xfId="0" applyNumberFormat="1" applyFont="1" applyFill="1" applyBorder="1" applyAlignment="1" applyProtection="1">
      <alignment horizontal="center" vertical="center"/>
    </xf>
    <xf numFmtId="0" fontId="38" fillId="0" borderId="6" xfId="0" applyFont="1" applyFill="1" applyBorder="1" applyAlignment="1" applyProtection="1">
      <alignment horizontal="left" vertical="center" wrapText="1"/>
    </xf>
    <xf numFmtId="3" fontId="38" fillId="0" borderId="6" xfId="0" applyNumberFormat="1" applyFont="1" applyFill="1" applyBorder="1" applyAlignment="1" applyProtection="1">
      <alignment horizontal="right" vertical="center"/>
    </xf>
    <xf numFmtId="0" fontId="39" fillId="0" borderId="0" xfId="3" applyFont="1" applyFill="1" applyBorder="1" applyAlignment="1" applyProtection="1">
      <alignment horizontal="left" vertical="center" wrapText="1"/>
    </xf>
    <xf numFmtId="0" fontId="39" fillId="0" borderId="6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3" fontId="39" fillId="0" borderId="0" xfId="0" applyNumberFormat="1" applyFont="1" applyFill="1" applyBorder="1" applyAlignment="1" applyProtection="1">
      <alignment horizontal="left" vertical="center" wrapText="1"/>
    </xf>
    <xf numFmtId="3" fontId="40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 applyProtection="1">
      <alignment horizontal="right" vertical="center"/>
    </xf>
    <xf numFmtId="0" fontId="38" fillId="0" borderId="0" xfId="0" applyNumberFormat="1" applyFont="1" applyFill="1" applyBorder="1" applyAlignment="1" applyProtection="1">
      <alignment horizontal="left" vertical="center" wrapText="1"/>
    </xf>
    <xf numFmtId="4" fontId="38" fillId="0" borderId="0" xfId="0" applyNumberFormat="1" applyFont="1" applyFill="1" applyBorder="1" applyAlignment="1" applyProtection="1">
      <alignment horizontal="left" vertical="center" wrapText="1"/>
    </xf>
    <xf numFmtId="1" fontId="39" fillId="0" borderId="0" xfId="0" applyNumberFormat="1" applyFont="1" applyFill="1" applyBorder="1" applyAlignment="1" applyProtection="1">
      <alignment horizontal="left" vertical="center" wrapText="1"/>
    </xf>
    <xf numFmtId="3" fontId="38" fillId="0" borderId="18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left" vertical="top" wrapText="1"/>
    </xf>
    <xf numFmtId="1" fontId="38" fillId="0" borderId="7" xfId="0" applyNumberFormat="1" applyFont="1" applyFill="1" applyBorder="1" applyAlignment="1" applyProtection="1">
      <alignment horizontal="center" vertical="center"/>
    </xf>
    <xf numFmtId="0" fontId="38" fillId="0" borderId="7" xfId="0" applyFont="1" applyFill="1" applyBorder="1" applyAlignment="1" applyProtection="1">
      <alignment horizontal="left" vertical="center" wrapText="1"/>
    </xf>
    <xf numFmtId="3" fontId="38" fillId="0" borderId="7" xfId="0" applyNumberFormat="1" applyFont="1" applyFill="1" applyBorder="1" applyAlignment="1" applyProtection="1">
      <alignment horizontal="right" vertical="center"/>
    </xf>
    <xf numFmtId="0" fontId="38" fillId="0" borderId="7" xfId="0" applyFont="1" applyFill="1" applyBorder="1" applyAlignment="1">
      <alignment vertical="center"/>
    </xf>
    <xf numFmtId="0" fontId="38" fillId="0" borderId="6" xfId="0" applyFont="1" applyFill="1" applyBorder="1" applyAlignment="1">
      <alignment vertical="center"/>
    </xf>
    <xf numFmtId="1" fontId="40" fillId="0" borderId="0" xfId="0" applyNumberFormat="1" applyFont="1" applyFill="1" applyBorder="1" applyAlignment="1" applyProtection="1">
      <alignment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39" fillId="0" borderId="7" xfId="0" applyFont="1" applyFill="1" applyBorder="1" applyAlignment="1">
      <alignment horizontal="left" vertical="center"/>
    </xf>
    <xf numFmtId="0" fontId="40" fillId="0" borderId="0" xfId="0" applyFont="1" applyFill="1" applyBorder="1" applyAlignment="1" applyProtection="1">
      <alignment horizontal="left" vertical="center"/>
    </xf>
    <xf numFmtId="0" fontId="38" fillId="0" borderId="7" xfId="0" applyFont="1" applyFill="1" applyBorder="1" applyAlignment="1">
      <alignment horizontal="left" vertical="center"/>
    </xf>
    <xf numFmtId="0" fontId="41" fillId="0" borderId="0" xfId="0" applyFont="1" applyFill="1" applyBorder="1" applyAlignment="1" applyProtection="1">
      <alignment horizontal="left" vertical="center" wrapText="1"/>
    </xf>
    <xf numFmtId="3" fontId="40" fillId="0" borderId="0" xfId="3" applyNumberFormat="1" applyFont="1" applyFill="1" applyBorder="1" applyAlignment="1" applyProtection="1">
      <alignment horizontal="right" vertical="center"/>
    </xf>
    <xf numFmtId="3" fontId="40" fillId="0" borderId="0" xfId="0" applyNumberFormat="1" applyFont="1" applyFill="1" applyBorder="1" applyAlignment="1" applyProtection="1">
      <alignment horizontal="center" vertical="center"/>
    </xf>
    <xf numFmtId="0" fontId="36" fillId="39" borderId="1" xfId="8" applyFont="1" applyFill="1" applyBorder="1" applyAlignment="1" applyProtection="1">
      <alignment horizontal="center" vertical="center"/>
    </xf>
    <xf numFmtId="0" fontId="32" fillId="3" borderId="0" xfId="0" applyFont="1" applyFill="1" applyBorder="1" applyAlignment="1" applyProtection="1">
      <alignment horizontal="center" vertical="center" wrapText="1"/>
    </xf>
    <xf numFmtId="0" fontId="32" fillId="0" borderId="0" xfId="5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32" fillId="0" borderId="0" xfId="2" applyFont="1" applyFill="1" applyBorder="1" applyAlignment="1" applyProtection="1">
      <alignment horizontal="left"/>
    </xf>
  </cellXfs>
  <cellStyles count="4157">
    <cellStyle name="1 indent" xfId="12"/>
    <cellStyle name="2 indents" xfId="13"/>
    <cellStyle name="20% - Accent1 2" xfId="14"/>
    <cellStyle name="20% - Accent1 2 2" xfId="15"/>
    <cellStyle name="20% - Accent1 3" xfId="16"/>
    <cellStyle name="20% - Accent1 3 2" xfId="17"/>
    <cellStyle name="20% - Accent1 3 2 2" xfId="18"/>
    <cellStyle name="20% - Accent1 3 2 2 2" xfId="19"/>
    <cellStyle name="20% - Accent1 3 2 2 2 2" xfId="20"/>
    <cellStyle name="20% - Accent1 3 2 2 2 2 2" xfId="21"/>
    <cellStyle name="20% - Accent1 3 2 2 2 2 3" xfId="22"/>
    <cellStyle name="20% - Accent1 3 2 2 2 3" xfId="23"/>
    <cellStyle name="20% - Accent1 3 2 2 2 4" xfId="24"/>
    <cellStyle name="20% - Accent1 3 2 2 3" xfId="25"/>
    <cellStyle name="20% - Accent1 3 2 2 3 2" xfId="26"/>
    <cellStyle name="20% - Accent1 3 2 2 3 3" xfId="27"/>
    <cellStyle name="20% - Accent1 3 2 2 4" xfId="28"/>
    <cellStyle name="20% - Accent1 3 2 2 5" xfId="29"/>
    <cellStyle name="20% - Accent1 3 2 3" xfId="30"/>
    <cellStyle name="20% - Accent1 3 2 3 2" xfId="31"/>
    <cellStyle name="20% - Accent1 3 2 3 2 2" xfId="32"/>
    <cellStyle name="20% - Accent1 3 2 3 2 3" xfId="33"/>
    <cellStyle name="20% - Accent1 3 2 3 3" xfId="34"/>
    <cellStyle name="20% - Accent1 3 2 3 4" xfId="35"/>
    <cellStyle name="20% - Accent1 3 2 4" xfId="36"/>
    <cellStyle name="20% - Accent1 3 2 4 2" xfId="37"/>
    <cellStyle name="20% - Accent1 3 2 4 3" xfId="38"/>
    <cellStyle name="20% - Accent1 3 2 5" xfId="39"/>
    <cellStyle name="20% - Accent1 3 2 6" xfId="40"/>
    <cellStyle name="20% - Accent1 3 3" xfId="41"/>
    <cellStyle name="20% - Accent1 3 3 2" xfId="42"/>
    <cellStyle name="20% - Accent1 3 3 2 2" xfId="43"/>
    <cellStyle name="20% - Accent1 3 3 2 2 2" xfId="44"/>
    <cellStyle name="20% - Accent1 3 3 2 2 3" xfId="45"/>
    <cellStyle name="20% - Accent1 3 3 2 3" xfId="46"/>
    <cellStyle name="20% - Accent1 3 3 2 4" xfId="47"/>
    <cellStyle name="20% - Accent1 3 3 3" xfId="48"/>
    <cellStyle name="20% - Accent1 3 3 3 2" xfId="49"/>
    <cellStyle name="20% - Accent1 3 3 3 3" xfId="50"/>
    <cellStyle name="20% - Accent1 3 3 4" xfId="51"/>
    <cellStyle name="20% - Accent1 3 3 5" xfId="52"/>
    <cellStyle name="20% - Accent1 3 4" xfId="53"/>
    <cellStyle name="20% - Accent1 3 4 2" xfId="54"/>
    <cellStyle name="20% - Accent1 3 4 2 2" xfId="55"/>
    <cellStyle name="20% - Accent1 3 4 2 3" xfId="56"/>
    <cellStyle name="20% - Accent1 3 4 3" xfId="57"/>
    <cellStyle name="20% - Accent1 3 4 4" xfId="58"/>
    <cellStyle name="20% - Accent1 3 5" xfId="59"/>
    <cellStyle name="20% - Accent1 3 5 2" xfId="60"/>
    <cellStyle name="20% - Accent1 3 5 3" xfId="61"/>
    <cellStyle name="20% - Accent1 3 6" xfId="62"/>
    <cellStyle name="20% - Accent1 3 7" xfId="63"/>
    <cellStyle name="20% - Accent1 4" xfId="64"/>
    <cellStyle name="20% - Accent1 4 2" xfId="65"/>
    <cellStyle name="20% - Accent1 4 2 2" xfId="66"/>
    <cellStyle name="20% - Accent1 4 2 2 2" xfId="67"/>
    <cellStyle name="20% - Accent1 4 2 2 2 2" xfId="68"/>
    <cellStyle name="20% - Accent1 4 2 2 2 3" xfId="69"/>
    <cellStyle name="20% - Accent1 4 2 2 3" xfId="70"/>
    <cellStyle name="20% - Accent1 4 2 2 4" xfId="71"/>
    <cellStyle name="20% - Accent1 4 2 3" xfId="72"/>
    <cellStyle name="20% - Accent1 4 2 3 2" xfId="73"/>
    <cellStyle name="20% - Accent1 4 2 3 3" xfId="74"/>
    <cellStyle name="20% - Accent1 4 2 4" xfId="75"/>
    <cellStyle name="20% - Accent1 4 2 5" xfId="76"/>
    <cellStyle name="20% - Accent1 4 3" xfId="77"/>
    <cellStyle name="20% - Accent1 4 3 2" xfId="78"/>
    <cellStyle name="20% - Accent1 4 3 2 2" xfId="79"/>
    <cellStyle name="20% - Accent1 4 3 2 3" xfId="80"/>
    <cellStyle name="20% - Accent1 4 3 3" xfId="81"/>
    <cellStyle name="20% - Accent1 4 3 4" xfId="82"/>
    <cellStyle name="20% - Accent1 4 4" xfId="83"/>
    <cellStyle name="20% - Accent1 4 4 2" xfId="84"/>
    <cellStyle name="20% - Accent1 4 4 3" xfId="85"/>
    <cellStyle name="20% - Accent1 4 5" xfId="86"/>
    <cellStyle name="20% - Accent1 4 6" xfId="87"/>
    <cellStyle name="20% - Accent1 5" xfId="88"/>
    <cellStyle name="20% - Accent1 5 2" xfId="89"/>
    <cellStyle name="20% - Accent1 5 2 2" xfId="90"/>
    <cellStyle name="20% - Accent1 5 2 2 2" xfId="91"/>
    <cellStyle name="20% - Accent1 5 2 2 2 2" xfId="92"/>
    <cellStyle name="20% - Accent1 5 2 2 2 3" xfId="93"/>
    <cellStyle name="20% - Accent1 5 2 2 3" xfId="94"/>
    <cellStyle name="20% - Accent1 5 2 2 4" xfId="95"/>
    <cellStyle name="20% - Accent1 5 2 3" xfId="96"/>
    <cellStyle name="20% - Accent1 5 2 3 2" xfId="97"/>
    <cellStyle name="20% - Accent1 5 2 3 3" xfId="98"/>
    <cellStyle name="20% - Accent1 5 2 4" xfId="99"/>
    <cellStyle name="20% - Accent1 5 2 5" xfId="100"/>
    <cellStyle name="20% - Accent1 5 3" xfId="101"/>
    <cellStyle name="20% - Accent1 5 3 2" xfId="102"/>
    <cellStyle name="20% - Accent1 5 3 2 2" xfId="103"/>
    <cellStyle name="20% - Accent1 5 3 2 3" xfId="104"/>
    <cellStyle name="20% - Accent1 5 3 3" xfId="105"/>
    <cellStyle name="20% - Accent1 5 3 4" xfId="106"/>
    <cellStyle name="20% - Accent1 5 4" xfId="107"/>
    <cellStyle name="20% - Accent1 5 4 2" xfId="108"/>
    <cellStyle name="20% - Accent1 5 4 3" xfId="109"/>
    <cellStyle name="20% - Accent1 5 5" xfId="110"/>
    <cellStyle name="20% - Accent1 5 6" xfId="111"/>
    <cellStyle name="20% - Accent1 6" xfId="112"/>
    <cellStyle name="20% - Accent1 6 2" xfId="113"/>
    <cellStyle name="20% - Accent1 6 2 2" xfId="114"/>
    <cellStyle name="20% - Accent1 6 2 2 2" xfId="115"/>
    <cellStyle name="20% - Accent1 6 2 2 3" xfId="116"/>
    <cellStyle name="20% - Accent1 6 2 3" xfId="117"/>
    <cellStyle name="20% - Accent1 6 2 4" xfId="118"/>
    <cellStyle name="20% - Accent1 6 3" xfId="119"/>
    <cellStyle name="20% - Accent1 6 3 2" xfId="120"/>
    <cellStyle name="20% - Accent1 6 3 3" xfId="121"/>
    <cellStyle name="20% - Accent1 6 4" xfId="122"/>
    <cellStyle name="20% - Accent1 6 5" xfId="123"/>
    <cellStyle name="20% - Accent2 2" xfId="124"/>
    <cellStyle name="20% - Accent2 2 2" xfId="125"/>
    <cellStyle name="20% - Accent2 3" xfId="126"/>
    <cellStyle name="20% - Accent2 3 2" xfId="127"/>
    <cellStyle name="20% - Accent2 3 2 2" xfId="128"/>
    <cellStyle name="20% - Accent2 3 2 2 2" xfId="129"/>
    <cellStyle name="20% - Accent2 3 2 2 2 2" xfId="130"/>
    <cellStyle name="20% - Accent2 3 2 2 2 2 2" xfId="131"/>
    <cellStyle name="20% - Accent2 3 2 2 2 2 3" xfId="132"/>
    <cellStyle name="20% - Accent2 3 2 2 2 3" xfId="133"/>
    <cellStyle name="20% - Accent2 3 2 2 2 4" xfId="134"/>
    <cellStyle name="20% - Accent2 3 2 2 3" xfId="135"/>
    <cellStyle name="20% - Accent2 3 2 2 3 2" xfId="136"/>
    <cellStyle name="20% - Accent2 3 2 2 3 3" xfId="137"/>
    <cellStyle name="20% - Accent2 3 2 2 4" xfId="138"/>
    <cellStyle name="20% - Accent2 3 2 2 5" xfId="139"/>
    <cellStyle name="20% - Accent2 3 2 3" xfId="140"/>
    <cellStyle name="20% - Accent2 3 2 3 2" xfId="141"/>
    <cellStyle name="20% - Accent2 3 2 3 2 2" xfId="142"/>
    <cellStyle name="20% - Accent2 3 2 3 2 3" xfId="143"/>
    <cellStyle name="20% - Accent2 3 2 3 3" xfId="144"/>
    <cellStyle name="20% - Accent2 3 2 3 4" xfId="145"/>
    <cellStyle name="20% - Accent2 3 2 4" xfId="146"/>
    <cellStyle name="20% - Accent2 3 2 4 2" xfId="147"/>
    <cellStyle name="20% - Accent2 3 2 4 3" xfId="148"/>
    <cellStyle name="20% - Accent2 3 2 5" xfId="149"/>
    <cellStyle name="20% - Accent2 3 2 6" xfId="150"/>
    <cellStyle name="20% - Accent2 3 3" xfId="151"/>
    <cellStyle name="20% - Accent2 3 3 2" xfId="152"/>
    <cellStyle name="20% - Accent2 3 3 2 2" xfId="153"/>
    <cellStyle name="20% - Accent2 3 3 2 2 2" xfId="154"/>
    <cellStyle name="20% - Accent2 3 3 2 2 3" xfId="155"/>
    <cellStyle name="20% - Accent2 3 3 2 3" xfId="156"/>
    <cellStyle name="20% - Accent2 3 3 2 4" xfId="157"/>
    <cellStyle name="20% - Accent2 3 3 3" xfId="158"/>
    <cellStyle name="20% - Accent2 3 3 3 2" xfId="159"/>
    <cellStyle name="20% - Accent2 3 3 3 3" xfId="160"/>
    <cellStyle name="20% - Accent2 3 3 4" xfId="161"/>
    <cellStyle name="20% - Accent2 3 3 5" xfId="162"/>
    <cellStyle name="20% - Accent2 3 4" xfId="163"/>
    <cellStyle name="20% - Accent2 3 4 2" xfId="164"/>
    <cellStyle name="20% - Accent2 3 4 2 2" xfId="165"/>
    <cellStyle name="20% - Accent2 3 4 2 3" xfId="166"/>
    <cellStyle name="20% - Accent2 3 4 3" xfId="167"/>
    <cellStyle name="20% - Accent2 3 4 4" xfId="168"/>
    <cellStyle name="20% - Accent2 3 5" xfId="169"/>
    <cellStyle name="20% - Accent2 3 5 2" xfId="170"/>
    <cellStyle name="20% - Accent2 3 5 3" xfId="171"/>
    <cellStyle name="20% - Accent2 3 6" xfId="172"/>
    <cellStyle name="20% - Accent2 3 7" xfId="173"/>
    <cellStyle name="20% - Accent2 4" xfId="174"/>
    <cellStyle name="20% - Accent2 4 2" xfId="175"/>
    <cellStyle name="20% - Accent2 4 2 2" xfId="176"/>
    <cellStyle name="20% - Accent2 4 2 2 2" xfId="177"/>
    <cellStyle name="20% - Accent2 4 2 2 2 2" xfId="178"/>
    <cellStyle name="20% - Accent2 4 2 2 2 3" xfId="179"/>
    <cellStyle name="20% - Accent2 4 2 2 3" xfId="180"/>
    <cellStyle name="20% - Accent2 4 2 2 4" xfId="181"/>
    <cellStyle name="20% - Accent2 4 2 3" xfId="182"/>
    <cellStyle name="20% - Accent2 4 2 3 2" xfId="183"/>
    <cellStyle name="20% - Accent2 4 2 3 3" xfId="184"/>
    <cellStyle name="20% - Accent2 4 2 4" xfId="185"/>
    <cellStyle name="20% - Accent2 4 2 5" xfId="186"/>
    <cellStyle name="20% - Accent2 4 3" xfId="187"/>
    <cellStyle name="20% - Accent2 4 3 2" xfId="188"/>
    <cellStyle name="20% - Accent2 4 3 2 2" xfId="189"/>
    <cellStyle name="20% - Accent2 4 3 2 3" xfId="190"/>
    <cellStyle name="20% - Accent2 4 3 3" xfId="191"/>
    <cellStyle name="20% - Accent2 4 3 4" xfId="192"/>
    <cellStyle name="20% - Accent2 4 4" xfId="193"/>
    <cellStyle name="20% - Accent2 4 4 2" xfId="194"/>
    <cellStyle name="20% - Accent2 4 4 3" xfId="195"/>
    <cellStyle name="20% - Accent2 4 5" xfId="196"/>
    <cellStyle name="20% - Accent2 4 6" xfId="197"/>
    <cellStyle name="20% - Accent2 5" xfId="198"/>
    <cellStyle name="20% - Accent2 5 2" xfId="199"/>
    <cellStyle name="20% - Accent2 5 2 2" xfId="200"/>
    <cellStyle name="20% - Accent2 5 2 2 2" xfId="201"/>
    <cellStyle name="20% - Accent2 5 2 2 2 2" xfId="202"/>
    <cellStyle name="20% - Accent2 5 2 2 2 3" xfId="203"/>
    <cellStyle name="20% - Accent2 5 2 2 3" xfId="204"/>
    <cellStyle name="20% - Accent2 5 2 2 4" xfId="205"/>
    <cellStyle name="20% - Accent2 5 2 3" xfId="206"/>
    <cellStyle name="20% - Accent2 5 2 3 2" xfId="207"/>
    <cellStyle name="20% - Accent2 5 2 3 3" xfId="208"/>
    <cellStyle name="20% - Accent2 5 2 4" xfId="209"/>
    <cellStyle name="20% - Accent2 5 2 5" xfId="210"/>
    <cellStyle name="20% - Accent2 5 3" xfId="211"/>
    <cellStyle name="20% - Accent2 5 3 2" xfId="212"/>
    <cellStyle name="20% - Accent2 5 3 2 2" xfId="213"/>
    <cellStyle name="20% - Accent2 5 3 2 3" xfId="214"/>
    <cellStyle name="20% - Accent2 5 3 3" xfId="215"/>
    <cellStyle name="20% - Accent2 5 3 4" xfId="216"/>
    <cellStyle name="20% - Accent2 5 4" xfId="217"/>
    <cellStyle name="20% - Accent2 5 4 2" xfId="218"/>
    <cellStyle name="20% - Accent2 5 4 3" xfId="219"/>
    <cellStyle name="20% - Accent2 5 5" xfId="220"/>
    <cellStyle name="20% - Accent2 5 6" xfId="221"/>
    <cellStyle name="20% - Accent2 6" xfId="222"/>
    <cellStyle name="20% - Accent2 6 2" xfId="223"/>
    <cellStyle name="20% - Accent2 6 2 2" xfId="224"/>
    <cellStyle name="20% - Accent2 6 2 2 2" xfId="225"/>
    <cellStyle name="20% - Accent2 6 2 2 3" xfId="226"/>
    <cellStyle name="20% - Accent2 6 2 3" xfId="227"/>
    <cellStyle name="20% - Accent2 6 2 4" xfId="228"/>
    <cellStyle name="20% - Accent2 6 3" xfId="229"/>
    <cellStyle name="20% - Accent2 6 3 2" xfId="230"/>
    <cellStyle name="20% - Accent2 6 3 3" xfId="231"/>
    <cellStyle name="20% - Accent2 6 4" xfId="232"/>
    <cellStyle name="20% - Accent2 6 5" xfId="233"/>
    <cellStyle name="20% - Accent3 2" xfId="234"/>
    <cellStyle name="20% - Accent3 2 2" xfId="235"/>
    <cellStyle name="20% - Accent3 3" xfId="236"/>
    <cellStyle name="20% - Accent3 3 2" xfId="237"/>
    <cellStyle name="20% - Accent3 3 2 2" xfId="238"/>
    <cellStyle name="20% - Accent3 3 2 2 2" xfId="239"/>
    <cellStyle name="20% - Accent3 3 2 2 2 2" xfId="240"/>
    <cellStyle name="20% - Accent3 3 2 2 2 2 2" xfId="241"/>
    <cellStyle name="20% - Accent3 3 2 2 2 2 3" xfId="242"/>
    <cellStyle name="20% - Accent3 3 2 2 2 3" xfId="243"/>
    <cellStyle name="20% - Accent3 3 2 2 2 4" xfId="244"/>
    <cellStyle name="20% - Accent3 3 2 2 3" xfId="245"/>
    <cellStyle name="20% - Accent3 3 2 2 3 2" xfId="246"/>
    <cellStyle name="20% - Accent3 3 2 2 3 3" xfId="247"/>
    <cellStyle name="20% - Accent3 3 2 2 4" xfId="248"/>
    <cellStyle name="20% - Accent3 3 2 2 5" xfId="249"/>
    <cellStyle name="20% - Accent3 3 2 3" xfId="250"/>
    <cellStyle name="20% - Accent3 3 2 3 2" xfId="251"/>
    <cellStyle name="20% - Accent3 3 2 3 2 2" xfId="252"/>
    <cellStyle name="20% - Accent3 3 2 3 2 3" xfId="253"/>
    <cellStyle name="20% - Accent3 3 2 3 3" xfId="254"/>
    <cellStyle name="20% - Accent3 3 2 3 4" xfId="255"/>
    <cellStyle name="20% - Accent3 3 2 4" xfId="256"/>
    <cellStyle name="20% - Accent3 3 2 4 2" xfId="257"/>
    <cellStyle name="20% - Accent3 3 2 4 3" xfId="258"/>
    <cellStyle name="20% - Accent3 3 2 5" xfId="259"/>
    <cellStyle name="20% - Accent3 3 2 6" xfId="260"/>
    <cellStyle name="20% - Accent3 3 3" xfId="261"/>
    <cellStyle name="20% - Accent3 3 3 2" xfId="262"/>
    <cellStyle name="20% - Accent3 3 3 2 2" xfId="263"/>
    <cellStyle name="20% - Accent3 3 3 2 2 2" xfId="264"/>
    <cellStyle name="20% - Accent3 3 3 2 2 3" xfId="265"/>
    <cellStyle name="20% - Accent3 3 3 2 3" xfId="266"/>
    <cellStyle name="20% - Accent3 3 3 2 4" xfId="267"/>
    <cellStyle name="20% - Accent3 3 3 3" xfId="268"/>
    <cellStyle name="20% - Accent3 3 3 3 2" xfId="269"/>
    <cellStyle name="20% - Accent3 3 3 3 3" xfId="270"/>
    <cellStyle name="20% - Accent3 3 3 4" xfId="271"/>
    <cellStyle name="20% - Accent3 3 3 5" xfId="272"/>
    <cellStyle name="20% - Accent3 3 4" xfId="273"/>
    <cellStyle name="20% - Accent3 3 4 2" xfId="274"/>
    <cellStyle name="20% - Accent3 3 4 2 2" xfId="275"/>
    <cellStyle name="20% - Accent3 3 4 2 3" xfId="276"/>
    <cellStyle name="20% - Accent3 3 4 3" xfId="277"/>
    <cellStyle name="20% - Accent3 3 4 4" xfId="278"/>
    <cellStyle name="20% - Accent3 3 5" xfId="279"/>
    <cellStyle name="20% - Accent3 3 5 2" xfId="280"/>
    <cellStyle name="20% - Accent3 3 5 3" xfId="281"/>
    <cellStyle name="20% - Accent3 3 6" xfId="282"/>
    <cellStyle name="20% - Accent3 3 7" xfId="283"/>
    <cellStyle name="20% - Accent3 4" xfId="284"/>
    <cellStyle name="20% - Accent3 4 2" xfId="285"/>
    <cellStyle name="20% - Accent3 4 2 2" xfId="286"/>
    <cellStyle name="20% - Accent3 4 2 2 2" xfId="287"/>
    <cellStyle name="20% - Accent3 4 2 2 2 2" xfId="288"/>
    <cellStyle name="20% - Accent3 4 2 2 2 3" xfId="289"/>
    <cellStyle name="20% - Accent3 4 2 2 3" xfId="290"/>
    <cellStyle name="20% - Accent3 4 2 2 4" xfId="291"/>
    <cellStyle name="20% - Accent3 4 2 3" xfId="292"/>
    <cellStyle name="20% - Accent3 4 2 3 2" xfId="293"/>
    <cellStyle name="20% - Accent3 4 2 3 3" xfId="294"/>
    <cellStyle name="20% - Accent3 4 2 4" xfId="295"/>
    <cellStyle name="20% - Accent3 4 2 5" xfId="296"/>
    <cellStyle name="20% - Accent3 4 3" xfId="297"/>
    <cellStyle name="20% - Accent3 4 3 2" xfId="298"/>
    <cellStyle name="20% - Accent3 4 3 2 2" xfId="299"/>
    <cellStyle name="20% - Accent3 4 3 2 3" xfId="300"/>
    <cellStyle name="20% - Accent3 4 3 3" xfId="301"/>
    <cellStyle name="20% - Accent3 4 3 4" xfId="302"/>
    <cellStyle name="20% - Accent3 4 4" xfId="303"/>
    <cellStyle name="20% - Accent3 4 4 2" xfId="304"/>
    <cellStyle name="20% - Accent3 4 4 3" xfId="305"/>
    <cellStyle name="20% - Accent3 4 5" xfId="306"/>
    <cellStyle name="20% - Accent3 4 6" xfId="307"/>
    <cellStyle name="20% - Accent3 5" xfId="308"/>
    <cellStyle name="20% - Accent3 5 2" xfId="309"/>
    <cellStyle name="20% - Accent3 5 2 2" xfId="310"/>
    <cellStyle name="20% - Accent3 5 2 2 2" xfId="311"/>
    <cellStyle name="20% - Accent3 5 2 2 2 2" xfId="312"/>
    <cellStyle name="20% - Accent3 5 2 2 2 3" xfId="313"/>
    <cellStyle name="20% - Accent3 5 2 2 3" xfId="314"/>
    <cellStyle name="20% - Accent3 5 2 2 4" xfId="315"/>
    <cellStyle name="20% - Accent3 5 2 3" xfId="316"/>
    <cellStyle name="20% - Accent3 5 2 3 2" xfId="317"/>
    <cellStyle name="20% - Accent3 5 2 3 3" xfId="318"/>
    <cellStyle name="20% - Accent3 5 2 4" xfId="319"/>
    <cellStyle name="20% - Accent3 5 2 5" xfId="320"/>
    <cellStyle name="20% - Accent3 5 3" xfId="321"/>
    <cellStyle name="20% - Accent3 5 3 2" xfId="322"/>
    <cellStyle name="20% - Accent3 5 3 2 2" xfId="323"/>
    <cellStyle name="20% - Accent3 5 3 2 3" xfId="324"/>
    <cellStyle name="20% - Accent3 5 3 3" xfId="325"/>
    <cellStyle name="20% - Accent3 5 3 4" xfId="326"/>
    <cellStyle name="20% - Accent3 5 4" xfId="327"/>
    <cellStyle name="20% - Accent3 5 4 2" xfId="328"/>
    <cellStyle name="20% - Accent3 5 4 3" xfId="329"/>
    <cellStyle name="20% - Accent3 5 5" xfId="330"/>
    <cellStyle name="20% - Accent3 5 6" xfId="331"/>
    <cellStyle name="20% - Accent3 6" xfId="332"/>
    <cellStyle name="20% - Accent3 6 2" xfId="333"/>
    <cellStyle name="20% - Accent3 6 2 2" xfId="334"/>
    <cellStyle name="20% - Accent3 6 2 2 2" xfId="335"/>
    <cellStyle name="20% - Accent3 6 2 2 3" xfId="336"/>
    <cellStyle name="20% - Accent3 6 2 3" xfId="337"/>
    <cellStyle name="20% - Accent3 6 2 4" xfId="338"/>
    <cellStyle name="20% - Accent3 6 3" xfId="339"/>
    <cellStyle name="20% - Accent3 6 3 2" xfId="340"/>
    <cellStyle name="20% - Accent3 6 3 3" xfId="341"/>
    <cellStyle name="20% - Accent3 6 4" xfId="342"/>
    <cellStyle name="20% - Accent3 6 5" xfId="343"/>
    <cellStyle name="20% - Accent4 2" xfId="344"/>
    <cellStyle name="20% - Accent4 2 2" xfId="345"/>
    <cellStyle name="20% - Accent4 3" xfId="346"/>
    <cellStyle name="20% - Accent4 3 2" xfId="347"/>
    <cellStyle name="20% - Accent4 3 2 2" xfId="348"/>
    <cellStyle name="20% - Accent4 3 2 2 2" xfId="349"/>
    <cellStyle name="20% - Accent4 3 2 2 2 2" xfId="350"/>
    <cellStyle name="20% - Accent4 3 2 2 2 2 2" xfId="351"/>
    <cellStyle name="20% - Accent4 3 2 2 2 2 3" xfId="352"/>
    <cellStyle name="20% - Accent4 3 2 2 2 3" xfId="353"/>
    <cellStyle name="20% - Accent4 3 2 2 2 4" xfId="354"/>
    <cellStyle name="20% - Accent4 3 2 2 3" xfId="355"/>
    <cellStyle name="20% - Accent4 3 2 2 3 2" xfId="356"/>
    <cellStyle name="20% - Accent4 3 2 2 3 3" xfId="357"/>
    <cellStyle name="20% - Accent4 3 2 2 4" xfId="358"/>
    <cellStyle name="20% - Accent4 3 2 2 5" xfId="359"/>
    <cellStyle name="20% - Accent4 3 2 3" xfId="360"/>
    <cellStyle name="20% - Accent4 3 2 3 2" xfId="361"/>
    <cellStyle name="20% - Accent4 3 2 3 2 2" xfId="362"/>
    <cellStyle name="20% - Accent4 3 2 3 2 3" xfId="363"/>
    <cellStyle name="20% - Accent4 3 2 3 3" xfId="364"/>
    <cellStyle name="20% - Accent4 3 2 3 4" xfId="365"/>
    <cellStyle name="20% - Accent4 3 2 4" xfId="366"/>
    <cellStyle name="20% - Accent4 3 2 4 2" xfId="367"/>
    <cellStyle name="20% - Accent4 3 2 4 3" xfId="368"/>
    <cellStyle name="20% - Accent4 3 2 5" xfId="369"/>
    <cellStyle name="20% - Accent4 3 2 6" xfId="370"/>
    <cellStyle name="20% - Accent4 3 3" xfId="371"/>
    <cellStyle name="20% - Accent4 3 3 2" xfId="372"/>
    <cellStyle name="20% - Accent4 3 3 2 2" xfId="373"/>
    <cellStyle name="20% - Accent4 3 3 2 2 2" xfId="374"/>
    <cellStyle name="20% - Accent4 3 3 2 2 3" xfId="375"/>
    <cellStyle name="20% - Accent4 3 3 2 3" xfId="376"/>
    <cellStyle name="20% - Accent4 3 3 2 4" xfId="377"/>
    <cellStyle name="20% - Accent4 3 3 3" xfId="378"/>
    <cellStyle name="20% - Accent4 3 3 3 2" xfId="379"/>
    <cellStyle name="20% - Accent4 3 3 3 3" xfId="380"/>
    <cellStyle name="20% - Accent4 3 3 4" xfId="381"/>
    <cellStyle name="20% - Accent4 3 3 5" xfId="382"/>
    <cellStyle name="20% - Accent4 3 4" xfId="383"/>
    <cellStyle name="20% - Accent4 3 4 2" xfId="384"/>
    <cellStyle name="20% - Accent4 3 4 2 2" xfId="385"/>
    <cellStyle name="20% - Accent4 3 4 2 3" xfId="386"/>
    <cellStyle name="20% - Accent4 3 4 3" xfId="387"/>
    <cellStyle name="20% - Accent4 3 4 4" xfId="388"/>
    <cellStyle name="20% - Accent4 3 5" xfId="389"/>
    <cellStyle name="20% - Accent4 3 5 2" xfId="390"/>
    <cellStyle name="20% - Accent4 3 5 3" xfId="391"/>
    <cellStyle name="20% - Accent4 3 6" xfId="392"/>
    <cellStyle name="20% - Accent4 3 7" xfId="393"/>
    <cellStyle name="20% - Accent4 4" xfId="394"/>
    <cellStyle name="20% - Accent4 4 2" xfId="395"/>
    <cellStyle name="20% - Accent4 4 2 2" xfId="396"/>
    <cellStyle name="20% - Accent4 4 2 2 2" xfId="397"/>
    <cellStyle name="20% - Accent4 4 2 2 2 2" xfId="398"/>
    <cellStyle name="20% - Accent4 4 2 2 2 3" xfId="399"/>
    <cellStyle name="20% - Accent4 4 2 2 3" xfId="400"/>
    <cellStyle name="20% - Accent4 4 2 2 4" xfId="401"/>
    <cellStyle name="20% - Accent4 4 2 3" xfId="402"/>
    <cellStyle name="20% - Accent4 4 2 3 2" xfId="403"/>
    <cellStyle name="20% - Accent4 4 2 3 3" xfId="404"/>
    <cellStyle name="20% - Accent4 4 2 4" xfId="405"/>
    <cellStyle name="20% - Accent4 4 2 5" xfId="406"/>
    <cellStyle name="20% - Accent4 4 3" xfId="407"/>
    <cellStyle name="20% - Accent4 4 3 2" xfId="408"/>
    <cellStyle name="20% - Accent4 4 3 2 2" xfId="409"/>
    <cellStyle name="20% - Accent4 4 3 2 3" xfId="410"/>
    <cellStyle name="20% - Accent4 4 3 3" xfId="411"/>
    <cellStyle name="20% - Accent4 4 3 4" xfId="412"/>
    <cellStyle name="20% - Accent4 4 4" xfId="413"/>
    <cellStyle name="20% - Accent4 4 4 2" xfId="414"/>
    <cellStyle name="20% - Accent4 4 4 3" xfId="415"/>
    <cellStyle name="20% - Accent4 4 5" xfId="416"/>
    <cellStyle name="20% - Accent4 4 6" xfId="417"/>
    <cellStyle name="20% - Accent4 5" xfId="418"/>
    <cellStyle name="20% - Accent4 5 2" xfId="419"/>
    <cellStyle name="20% - Accent4 5 2 2" xfId="420"/>
    <cellStyle name="20% - Accent4 5 2 2 2" xfId="421"/>
    <cellStyle name="20% - Accent4 5 2 2 2 2" xfId="422"/>
    <cellStyle name="20% - Accent4 5 2 2 2 3" xfId="423"/>
    <cellStyle name="20% - Accent4 5 2 2 3" xfId="424"/>
    <cellStyle name="20% - Accent4 5 2 2 4" xfId="425"/>
    <cellStyle name="20% - Accent4 5 2 3" xfId="426"/>
    <cellStyle name="20% - Accent4 5 2 3 2" xfId="427"/>
    <cellStyle name="20% - Accent4 5 2 3 3" xfId="428"/>
    <cellStyle name="20% - Accent4 5 2 4" xfId="429"/>
    <cellStyle name="20% - Accent4 5 2 5" xfId="430"/>
    <cellStyle name="20% - Accent4 5 3" xfId="431"/>
    <cellStyle name="20% - Accent4 5 3 2" xfId="432"/>
    <cellStyle name="20% - Accent4 5 3 2 2" xfId="433"/>
    <cellStyle name="20% - Accent4 5 3 2 3" xfId="434"/>
    <cellStyle name="20% - Accent4 5 3 3" xfId="435"/>
    <cellStyle name="20% - Accent4 5 3 4" xfId="436"/>
    <cellStyle name="20% - Accent4 5 4" xfId="437"/>
    <cellStyle name="20% - Accent4 5 4 2" xfId="438"/>
    <cellStyle name="20% - Accent4 5 4 3" xfId="439"/>
    <cellStyle name="20% - Accent4 5 5" xfId="440"/>
    <cellStyle name="20% - Accent4 5 6" xfId="441"/>
    <cellStyle name="20% - Accent4 6" xfId="442"/>
    <cellStyle name="20% - Accent4 6 2" xfId="443"/>
    <cellStyle name="20% - Accent4 6 2 2" xfId="444"/>
    <cellStyle name="20% - Accent4 6 2 2 2" xfId="445"/>
    <cellStyle name="20% - Accent4 6 2 2 3" xfId="446"/>
    <cellStyle name="20% - Accent4 6 2 3" xfId="447"/>
    <cellStyle name="20% - Accent4 6 2 4" xfId="448"/>
    <cellStyle name="20% - Accent4 6 3" xfId="449"/>
    <cellStyle name="20% - Accent4 6 3 2" xfId="450"/>
    <cellStyle name="20% - Accent4 6 3 3" xfId="451"/>
    <cellStyle name="20% - Accent4 6 4" xfId="452"/>
    <cellStyle name="20% - Accent4 6 5" xfId="453"/>
    <cellStyle name="20% - Accent5 2" xfId="454"/>
    <cellStyle name="20% - Accent5 2 2" xfId="455"/>
    <cellStyle name="20% - Accent5 3" xfId="456"/>
    <cellStyle name="20% - Accent5 3 2" xfId="457"/>
    <cellStyle name="20% - Accent5 3 2 2" xfId="458"/>
    <cellStyle name="20% - Accent5 3 2 2 2" xfId="459"/>
    <cellStyle name="20% - Accent5 3 2 2 2 2" xfId="460"/>
    <cellStyle name="20% - Accent5 3 2 2 2 2 2" xfId="461"/>
    <cellStyle name="20% - Accent5 3 2 2 2 2 3" xfId="462"/>
    <cellStyle name="20% - Accent5 3 2 2 2 3" xfId="463"/>
    <cellStyle name="20% - Accent5 3 2 2 2 4" xfId="464"/>
    <cellStyle name="20% - Accent5 3 2 2 3" xfId="465"/>
    <cellStyle name="20% - Accent5 3 2 2 3 2" xfId="466"/>
    <cellStyle name="20% - Accent5 3 2 2 3 3" xfId="467"/>
    <cellStyle name="20% - Accent5 3 2 2 4" xfId="468"/>
    <cellStyle name="20% - Accent5 3 2 2 5" xfId="469"/>
    <cellStyle name="20% - Accent5 3 2 3" xfId="470"/>
    <cellStyle name="20% - Accent5 3 2 3 2" xfId="471"/>
    <cellStyle name="20% - Accent5 3 2 3 2 2" xfId="472"/>
    <cellStyle name="20% - Accent5 3 2 3 2 3" xfId="473"/>
    <cellStyle name="20% - Accent5 3 2 3 3" xfId="474"/>
    <cellStyle name="20% - Accent5 3 2 3 4" xfId="475"/>
    <cellStyle name="20% - Accent5 3 2 4" xfId="476"/>
    <cellStyle name="20% - Accent5 3 2 4 2" xfId="477"/>
    <cellStyle name="20% - Accent5 3 2 4 3" xfId="478"/>
    <cellStyle name="20% - Accent5 3 2 5" xfId="479"/>
    <cellStyle name="20% - Accent5 3 2 6" xfId="480"/>
    <cellStyle name="20% - Accent5 3 3" xfId="481"/>
    <cellStyle name="20% - Accent5 3 3 2" xfId="482"/>
    <cellStyle name="20% - Accent5 3 3 2 2" xfId="483"/>
    <cellStyle name="20% - Accent5 3 3 2 2 2" xfId="484"/>
    <cellStyle name="20% - Accent5 3 3 2 2 3" xfId="485"/>
    <cellStyle name="20% - Accent5 3 3 2 3" xfId="486"/>
    <cellStyle name="20% - Accent5 3 3 2 4" xfId="487"/>
    <cellStyle name="20% - Accent5 3 3 3" xfId="488"/>
    <cellStyle name="20% - Accent5 3 3 3 2" xfId="489"/>
    <cellStyle name="20% - Accent5 3 3 3 3" xfId="490"/>
    <cellStyle name="20% - Accent5 3 3 4" xfId="491"/>
    <cellStyle name="20% - Accent5 3 3 5" xfId="492"/>
    <cellStyle name="20% - Accent5 3 4" xfId="493"/>
    <cellStyle name="20% - Accent5 3 4 2" xfId="494"/>
    <cellStyle name="20% - Accent5 3 4 2 2" xfId="495"/>
    <cellStyle name="20% - Accent5 3 4 2 3" xfId="496"/>
    <cellStyle name="20% - Accent5 3 4 3" xfId="497"/>
    <cellStyle name="20% - Accent5 3 4 4" xfId="498"/>
    <cellStyle name="20% - Accent5 3 5" xfId="499"/>
    <cellStyle name="20% - Accent5 3 5 2" xfId="500"/>
    <cellStyle name="20% - Accent5 3 5 3" xfId="501"/>
    <cellStyle name="20% - Accent5 3 6" xfId="502"/>
    <cellStyle name="20% - Accent5 3 7" xfId="503"/>
    <cellStyle name="20% - Accent5 4" xfId="504"/>
    <cellStyle name="20% - Accent5 4 2" xfId="505"/>
    <cellStyle name="20% - Accent5 4 2 2" xfId="506"/>
    <cellStyle name="20% - Accent5 4 2 2 2" xfId="507"/>
    <cellStyle name="20% - Accent5 4 2 2 2 2" xfId="508"/>
    <cellStyle name="20% - Accent5 4 2 2 2 3" xfId="509"/>
    <cellStyle name="20% - Accent5 4 2 2 3" xfId="510"/>
    <cellStyle name="20% - Accent5 4 2 2 4" xfId="511"/>
    <cellStyle name="20% - Accent5 4 2 3" xfId="512"/>
    <cellStyle name="20% - Accent5 4 2 3 2" xfId="513"/>
    <cellStyle name="20% - Accent5 4 2 3 3" xfId="514"/>
    <cellStyle name="20% - Accent5 4 2 4" xfId="515"/>
    <cellStyle name="20% - Accent5 4 2 5" xfId="516"/>
    <cellStyle name="20% - Accent5 4 3" xfId="517"/>
    <cellStyle name="20% - Accent5 4 3 2" xfId="518"/>
    <cellStyle name="20% - Accent5 4 3 2 2" xfId="519"/>
    <cellStyle name="20% - Accent5 4 3 2 3" xfId="520"/>
    <cellStyle name="20% - Accent5 4 3 3" xfId="521"/>
    <cellStyle name="20% - Accent5 4 3 4" xfId="522"/>
    <cellStyle name="20% - Accent5 4 4" xfId="523"/>
    <cellStyle name="20% - Accent5 4 4 2" xfId="524"/>
    <cellStyle name="20% - Accent5 4 4 3" xfId="525"/>
    <cellStyle name="20% - Accent5 4 5" xfId="526"/>
    <cellStyle name="20% - Accent5 4 6" xfId="527"/>
    <cellStyle name="20% - Accent5 5" xfId="528"/>
    <cellStyle name="20% - Accent5 5 2" xfId="529"/>
    <cellStyle name="20% - Accent5 5 2 2" xfId="530"/>
    <cellStyle name="20% - Accent5 5 2 2 2" xfId="531"/>
    <cellStyle name="20% - Accent5 5 2 2 2 2" xfId="532"/>
    <cellStyle name="20% - Accent5 5 2 2 2 3" xfId="533"/>
    <cellStyle name="20% - Accent5 5 2 2 3" xfId="534"/>
    <cellStyle name="20% - Accent5 5 2 2 4" xfId="535"/>
    <cellStyle name="20% - Accent5 5 2 3" xfId="536"/>
    <cellStyle name="20% - Accent5 5 2 3 2" xfId="537"/>
    <cellStyle name="20% - Accent5 5 2 3 3" xfId="538"/>
    <cellStyle name="20% - Accent5 5 2 4" xfId="539"/>
    <cellStyle name="20% - Accent5 5 2 5" xfId="540"/>
    <cellStyle name="20% - Accent5 5 3" xfId="541"/>
    <cellStyle name="20% - Accent5 5 3 2" xfId="542"/>
    <cellStyle name="20% - Accent5 5 3 2 2" xfId="543"/>
    <cellStyle name="20% - Accent5 5 3 2 3" xfId="544"/>
    <cellStyle name="20% - Accent5 5 3 3" xfId="545"/>
    <cellStyle name="20% - Accent5 5 3 4" xfId="546"/>
    <cellStyle name="20% - Accent5 5 4" xfId="547"/>
    <cellStyle name="20% - Accent5 5 4 2" xfId="548"/>
    <cellStyle name="20% - Accent5 5 4 3" xfId="549"/>
    <cellStyle name="20% - Accent5 5 5" xfId="550"/>
    <cellStyle name="20% - Accent5 5 6" xfId="551"/>
    <cellStyle name="20% - Accent5 6" xfId="552"/>
    <cellStyle name="20% - Accent5 6 2" xfId="553"/>
    <cellStyle name="20% - Accent5 6 2 2" xfId="554"/>
    <cellStyle name="20% - Accent5 6 2 2 2" xfId="555"/>
    <cellStyle name="20% - Accent5 6 2 2 3" xfId="556"/>
    <cellStyle name="20% - Accent5 6 2 3" xfId="557"/>
    <cellStyle name="20% - Accent5 6 2 4" xfId="558"/>
    <cellStyle name="20% - Accent5 6 3" xfId="559"/>
    <cellStyle name="20% - Accent5 6 3 2" xfId="560"/>
    <cellStyle name="20% - Accent5 6 3 3" xfId="561"/>
    <cellStyle name="20% - Accent5 6 4" xfId="562"/>
    <cellStyle name="20% - Accent5 6 5" xfId="563"/>
    <cellStyle name="20% - Accent6 2" xfId="564"/>
    <cellStyle name="20% - Accent6 2 2" xfId="565"/>
    <cellStyle name="20% - Accent6 3" xfId="566"/>
    <cellStyle name="20% - Accent6 3 2" xfId="567"/>
    <cellStyle name="20% - Accent6 3 2 2" xfId="568"/>
    <cellStyle name="20% - Accent6 3 2 2 2" xfId="569"/>
    <cellStyle name="20% - Accent6 3 2 2 2 2" xfId="570"/>
    <cellStyle name="20% - Accent6 3 2 2 2 2 2" xfId="571"/>
    <cellStyle name="20% - Accent6 3 2 2 2 2 3" xfId="572"/>
    <cellStyle name="20% - Accent6 3 2 2 2 3" xfId="573"/>
    <cellStyle name="20% - Accent6 3 2 2 2 4" xfId="574"/>
    <cellStyle name="20% - Accent6 3 2 2 3" xfId="575"/>
    <cellStyle name="20% - Accent6 3 2 2 3 2" xfId="576"/>
    <cellStyle name="20% - Accent6 3 2 2 3 3" xfId="577"/>
    <cellStyle name="20% - Accent6 3 2 2 4" xfId="578"/>
    <cellStyle name="20% - Accent6 3 2 2 5" xfId="579"/>
    <cellStyle name="20% - Accent6 3 2 3" xfId="580"/>
    <cellStyle name="20% - Accent6 3 2 3 2" xfId="581"/>
    <cellStyle name="20% - Accent6 3 2 3 2 2" xfId="582"/>
    <cellStyle name="20% - Accent6 3 2 3 2 3" xfId="583"/>
    <cellStyle name="20% - Accent6 3 2 3 3" xfId="584"/>
    <cellStyle name="20% - Accent6 3 2 3 4" xfId="585"/>
    <cellStyle name="20% - Accent6 3 2 4" xfId="586"/>
    <cellStyle name="20% - Accent6 3 2 4 2" xfId="587"/>
    <cellStyle name="20% - Accent6 3 2 4 3" xfId="588"/>
    <cellStyle name="20% - Accent6 3 2 5" xfId="589"/>
    <cellStyle name="20% - Accent6 3 2 6" xfId="590"/>
    <cellStyle name="20% - Accent6 3 3" xfId="591"/>
    <cellStyle name="20% - Accent6 3 3 2" xfId="592"/>
    <cellStyle name="20% - Accent6 3 3 2 2" xfId="593"/>
    <cellStyle name="20% - Accent6 3 3 2 2 2" xfId="594"/>
    <cellStyle name="20% - Accent6 3 3 2 2 3" xfId="595"/>
    <cellStyle name="20% - Accent6 3 3 2 3" xfId="596"/>
    <cellStyle name="20% - Accent6 3 3 2 4" xfId="597"/>
    <cellStyle name="20% - Accent6 3 3 3" xfId="598"/>
    <cellStyle name="20% - Accent6 3 3 3 2" xfId="599"/>
    <cellStyle name="20% - Accent6 3 3 3 3" xfId="600"/>
    <cellStyle name="20% - Accent6 3 3 4" xfId="601"/>
    <cellStyle name="20% - Accent6 3 3 5" xfId="602"/>
    <cellStyle name="20% - Accent6 3 4" xfId="603"/>
    <cellStyle name="20% - Accent6 3 4 2" xfId="604"/>
    <cellStyle name="20% - Accent6 3 4 2 2" xfId="605"/>
    <cellStyle name="20% - Accent6 3 4 2 3" xfId="606"/>
    <cellStyle name="20% - Accent6 3 4 3" xfId="607"/>
    <cellStyle name="20% - Accent6 3 4 4" xfId="608"/>
    <cellStyle name="20% - Accent6 3 5" xfId="609"/>
    <cellStyle name="20% - Accent6 3 5 2" xfId="610"/>
    <cellStyle name="20% - Accent6 3 5 3" xfId="611"/>
    <cellStyle name="20% - Accent6 3 6" xfId="612"/>
    <cellStyle name="20% - Accent6 3 7" xfId="613"/>
    <cellStyle name="20% - Accent6 4" xfId="614"/>
    <cellStyle name="20% - Accent6 4 2" xfId="615"/>
    <cellStyle name="20% - Accent6 4 2 2" xfId="616"/>
    <cellStyle name="20% - Accent6 4 2 2 2" xfId="617"/>
    <cellStyle name="20% - Accent6 4 2 2 2 2" xfId="618"/>
    <cellStyle name="20% - Accent6 4 2 2 2 3" xfId="619"/>
    <cellStyle name="20% - Accent6 4 2 2 3" xfId="620"/>
    <cellStyle name="20% - Accent6 4 2 2 4" xfId="621"/>
    <cellStyle name="20% - Accent6 4 2 3" xfId="622"/>
    <cellStyle name="20% - Accent6 4 2 3 2" xfId="623"/>
    <cellStyle name="20% - Accent6 4 2 3 3" xfId="624"/>
    <cellStyle name="20% - Accent6 4 2 4" xfId="625"/>
    <cellStyle name="20% - Accent6 4 2 5" xfId="626"/>
    <cellStyle name="20% - Accent6 4 3" xfId="627"/>
    <cellStyle name="20% - Accent6 4 3 2" xfId="628"/>
    <cellStyle name="20% - Accent6 4 3 2 2" xfId="629"/>
    <cellStyle name="20% - Accent6 4 3 2 3" xfId="630"/>
    <cellStyle name="20% - Accent6 4 3 3" xfId="631"/>
    <cellStyle name="20% - Accent6 4 3 4" xfId="632"/>
    <cellStyle name="20% - Accent6 4 4" xfId="633"/>
    <cellStyle name="20% - Accent6 4 4 2" xfId="634"/>
    <cellStyle name="20% - Accent6 4 4 3" xfId="635"/>
    <cellStyle name="20% - Accent6 4 5" xfId="636"/>
    <cellStyle name="20% - Accent6 4 6" xfId="637"/>
    <cellStyle name="20% - Accent6 5" xfId="638"/>
    <cellStyle name="20% - Accent6 5 2" xfId="639"/>
    <cellStyle name="20% - Accent6 5 2 2" xfId="640"/>
    <cellStyle name="20% - Accent6 5 2 2 2" xfId="641"/>
    <cellStyle name="20% - Accent6 5 2 2 2 2" xfId="642"/>
    <cellStyle name="20% - Accent6 5 2 2 2 3" xfId="643"/>
    <cellStyle name="20% - Accent6 5 2 2 3" xfId="644"/>
    <cellStyle name="20% - Accent6 5 2 2 4" xfId="645"/>
    <cellStyle name="20% - Accent6 5 2 3" xfId="646"/>
    <cellStyle name="20% - Accent6 5 2 3 2" xfId="647"/>
    <cellStyle name="20% - Accent6 5 2 3 3" xfId="648"/>
    <cellStyle name="20% - Accent6 5 2 4" xfId="649"/>
    <cellStyle name="20% - Accent6 5 2 5" xfId="650"/>
    <cellStyle name="20% - Accent6 5 3" xfId="651"/>
    <cellStyle name="20% - Accent6 5 3 2" xfId="652"/>
    <cellStyle name="20% - Accent6 5 3 2 2" xfId="653"/>
    <cellStyle name="20% - Accent6 5 3 2 3" xfId="654"/>
    <cellStyle name="20% - Accent6 5 3 3" xfId="655"/>
    <cellStyle name="20% - Accent6 5 3 4" xfId="656"/>
    <cellStyle name="20% - Accent6 5 4" xfId="657"/>
    <cellStyle name="20% - Accent6 5 4 2" xfId="658"/>
    <cellStyle name="20% - Accent6 5 4 3" xfId="659"/>
    <cellStyle name="20% - Accent6 5 5" xfId="660"/>
    <cellStyle name="20% - Accent6 5 6" xfId="661"/>
    <cellStyle name="20% - Accent6 6" xfId="662"/>
    <cellStyle name="20% - Accent6 6 2" xfId="663"/>
    <cellStyle name="20% - Accent6 6 2 2" xfId="664"/>
    <cellStyle name="20% - Accent6 6 2 2 2" xfId="665"/>
    <cellStyle name="20% - Accent6 6 2 2 3" xfId="666"/>
    <cellStyle name="20% - Accent6 6 2 3" xfId="667"/>
    <cellStyle name="20% - Accent6 6 2 4" xfId="668"/>
    <cellStyle name="20% - Accent6 6 3" xfId="669"/>
    <cellStyle name="20% - Accent6 6 3 2" xfId="670"/>
    <cellStyle name="20% - Accent6 6 3 3" xfId="671"/>
    <cellStyle name="20% - Accent6 6 4" xfId="672"/>
    <cellStyle name="20% - Accent6 6 5" xfId="673"/>
    <cellStyle name="3 indents" xfId="674"/>
    <cellStyle name="4 indents" xfId="675"/>
    <cellStyle name="40% - Accent1 2" xfId="676"/>
    <cellStyle name="40% - Accent1 2 2" xfId="677"/>
    <cellStyle name="40% - Accent1 3" xfId="678"/>
    <cellStyle name="40% - Accent1 3 2" xfId="679"/>
    <cellStyle name="40% - Accent1 3 2 2" xfId="680"/>
    <cellStyle name="40% - Accent1 3 2 2 2" xfId="681"/>
    <cellStyle name="40% - Accent1 3 2 2 2 2" xfId="682"/>
    <cellStyle name="40% - Accent1 3 2 2 2 2 2" xfId="683"/>
    <cellStyle name="40% - Accent1 3 2 2 2 2 3" xfId="684"/>
    <cellStyle name="40% - Accent1 3 2 2 2 3" xfId="685"/>
    <cellStyle name="40% - Accent1 3 2 2 2 4" xfId="686"/>
    <cellStyle name="40% - Accent1 3 2 2 3" xfId="687"/>
    <cellStyle name="40% - Accent1 3 2 2 3 2" xfId="688"/>
    <cellStyle name="40% - Accent1 3 2 2 3 3" xfId="689"/>
    <cellStyle name="40% - Accent1 3 2 2 4" xfId="690"/>
    <cellStyle name="40% - Accent1 3 2 2 5" xfId="691"/>
    <cellStyle name="40% - Accent1 3 2 3" xfId="692"/>
    <cellStyle name="40% - Accent1 3 2 3 2" xfId="693"/>
    <cellStyle name="40% - Accent1 3 2 3 2 2" xfId="694"/>
    <cellStyle name="40% - Accent1 3 2 3 2 3" xfId="695"/>
    <cellStyle name="40% - Accent1 3 2 3 3" xfId="696"/>
    <cellStyle name="40% - Accent1 3 2 3 4" xfId="697"/>
    <cellStyle name="40% - Accent1 3 2 4" xfId="698"/>
    <cellStyle name="40% - Accent1 3 2 4 2" xfId="699"/>
    <cellStyle name="40% - Accent1 3 2 4 3" xfId="700"/>
    <cellStyle name="40% - Accent1 3 2 5" xfId="701"/>
    <cellStyle name="40% - Accent1 3 2 6" xfId="702"/>
    <cellStyle name="40% - Accent1 3 3" xfId="703"/>
    <cellStyle name="40% - Accent1 3 3 2" xfId="704"/>
    <cellStyle name="40% - Accent1 3 3 2 2" xfId="705"/>
    <cellStyle name="40% - Accent1 3 3 2 2 2" xfId="706"/>
    <cellStyle name="40% - Accent1 3 3 2 2 3" xfId="707"/>
    <cellStyle name="40% - Accent1 3 3 2 3" xfId="708"/>
    <cellStyle name="40% - Accent1 3 3 2 4" xfId="709"/>
    <cellStyle name="40% - Accent1 3 3 3" xfId="710"/>
    <cellStyle name="40% - Accent1 3 3 3 2" xfId="711"/>
    <cellStyle name="40% - Accent1 3 3 3 3" xfId="712"/>
    <cellStyle name="40% - Accent1 3 3 4" xfId="713"/>
    <cellStyle name="40% - Accent1 3 3 5" xfId="714"/>
    <cellStyle name="40% - Accent1 3 4" xfId="715"/>
    <cellStyle name="40% - Accent1 3 4 2" xfId="716"/>
    <cellStyle name="40% - Accent1 3 4 2 2" xfId="717"/>
    <cellStyle name="40% - Accent1 3 4 2 3" xfId="718"/>
    <cellStyle name="40% - Accent1 3 4 3" xfId="719"/>
    <cellStyle name="40% - Accent1 3 4 4" xfId="720"/>
    <cellStyle name="40% - Accent1 3 5" xfId="721"/>
    <cellStyle name="40% - Accent1 3 5 2" xfId="722"/>
    <cellStyle name="40% - Accent1 3 5 3" xfId="723"/>
    <cellStyle name="40% - Accent1 3 6" xfId="724"/>
    <cellStyle name="40% - Accent1 3 7" xfId="725"/>
    <cellStyle name="40% - Accent1 4" xfId="726"/>
    <cellStyle name="40% - Accent1 4 2" xfId="727"/>
    <cellStyle name="40% - Accent1 4 2 2" xfId="728"/>
    <cellStyle name="40% - Accent1 4 2 2 2" xfId="729"/>
    <cellStyle name="40% - Accent1 4 2 2 2 2" xfId="730"/>
    <cellStyle name="40% - Accent1 4 2 2 2 3" xfId="731"/>
    <cellStyle name="40% - Accent1 4 2 2 3" xfId="732"/>
    <cellStyle name="40% - Accent1 4 2 2 4" xfId="733"/>
    <cellStyle name="40% - Accent1 4 2 3" xfId="734"/>
    <cellStyle name="40% - Accent1 4 2 3 2" xfId="735"/>
    <cellStyle name="40% - Accent1 4 2 3 3" xfId="736"/>
    <cellStyle name="40% - Accent1 4 2 4" xfId="737"/>
    <cellStyle name="40% - Accent1 4 2 5" xfId="738"/>
    <cellStyle name="40% - Accent1 4 3" xfId="739"/>
    <cellStyle name="40% - Accent1 4 3 2" xfId="740"/>
    <cellStyle name="40% - Accent1 4 3 2 2" xfId="741"/>
    <cellStyle name="40% - Accent1 4 3 2 3" xfId="742"/>
    <cellStyle name="40% - Accent1 4 3 3" xfId="743"/>
    <cellStyle name="40% - Accent1 4 3 4" xfId="744"/>
    <cellStyle name="40% - Accent1 4 4" xfId="745"/>
    <cellStyle name="40% - Accent1 4 4 2" xfId="746"/>
    <cellStyle name="40% - Accent1 4 4 3" xfId="747"/>
    <cellStyle name="40% - Accent1 4 5" xfId="748"/>
    <cellStyle name="40% - Accent1 4 6" xfId="749"/>
    <cellStyle name="40% - Accent1 5" xfId="750"/>
    <cellStyle name="40% - Accent1 5 2" xfId="751"/>
    <cellStyle name="40% - Accent1 5 2 2" xfId="752"/>
    <cellStyle name="40% - Accent1 5 2 2 2" xfId="753"/>
    <cellStyle name="40% - Accent1 5 2 2 2 2" xfId="754"/>
    <cellStyle name="40% - Accent1 5 2 2 2 3" xfId="755"/>
    <cellStyle name="40% - Accent1 5 2 2 3" xfId="756"/>
    <cellStyle name="40% - Accent1 5 2 2 4" xfId="757"/>
    <cellStyle name="40% - Accent1 5 2 3" xfId="758"/>
    <cellStyle name="40% - Accent1 5 2 3 2" xfId="759"/>
    <cellStyle name="40% - Accent1 5 2 3 3" xfId="760"/>
    <cellStyle name="40% - Accent1 5 2 4" xfId="761"/>
    <cellStyle name="40% - Accent1 5 2 5" xfId="762"/>
    <cellStyle name="40% - Accent1 5 3" xfId="763"/>
    <cellStyle name="40% - Accent1 5 3 2" xfId="764"/>
    <cellStyle name="40% - Accent1 5 3 2 2" xfId="765"/>
    <cellStyle name="40% - Accent1 5 3 2 3" xfId="766"/>
    <cellStyle name="40% - Accent1 5 3 3" xfId="767"/>
    <cellStyle name="40% - Accent1 5 3 4" xfId="768"/>
    <cellStyle name="40% - Accent1 5 4" xfId="769"/>
    <cellStyle name="40% - Accent1 5 4 2" xfId="770"/>
    <cellStyle name="40% - Accent1 5 4 3" xfId="771"/>
    <cellStyle name="40% - Accent1 5 5" xfId="772"/>
    <cellStyle name="40% - Accent1 5 6" xfId="773"/>
    <cellStyle name="40% - Accent1 6" xfId="774"/>
    <cellStyle name="40% - Accent1 6 2" xfId="775"/>
    <cellStyle name="40% - Accent1 6 2 2" xfId="776"/>
    <cellStyle name="40% - Accent1 6 2 2 2" xfId="777"/>
    <cellStyle name="40% - Accent1 6 2 2 3" xfId="778"/>
    <cellStyle name="40% - Accent1 6 2 3" xfId="779"/>
    <cellStyle name="40% - Accent1 6 2 4" xfId="780"/>
    <cellStyle name="40% - Accent1 6 3" xfId="781"/>
    <cellStyle name="40% - Accent1 6 3 2" xfId="782"/>
    <cellStyle name="40% - Accent1 6 3 3" xfId="783"/>
    <cellStyle name="40% - Accent1 6 4" xfId="784"/>
    <cellStyle name="40% - Accent1 6 5" xfId="785"/>
    <cellStyle name="40% - Accent2 2" xfId="786"/>
    <cellStyle name="40% - Accent2 2 2" xfId="787"/>
    <cellStyle name="40% - Accent2 3" xfId="788"/>
    <cellStyle name="40% - Accent2 3 2" xfId="789"/>
    <cellStyle name="40% - Accent2 3 2 2" xfId="790"/>
    <cellStyle name="40% - Accent2 3 2 2 2" xfId="791"/>
    <cellStyle name="40% - Accent2 3 2 2 2 2" xfId="792"/>
    <cellStyle name="40% - Accent2 3 2 2 2 2 2" xfId="793"/>
    <cellStyle name="40% - Accent2 3 2 2 2 2 3" xfId="794"/>
    <cellStyle name="40% - Accent2 3 2 2 2 3" xfId="795"/>
    <cellStyle name="40% - Accent2 3 2 2 2 4" xfId="796"/>
    <cellStyle name="40% - Accent2 3 2 2 3" xfId="797"/>
    <cellStyle name="40% - Accent2 3 2 2 3 2" xfId="798"/>
    <cellStyle name="40% - Accent2 3 2 2 3 3" xfId="799"/>
    <cellStyle name="40% - Accent2 3 2 2 4" xfId="800"/>
    <cellStyle name="40% - Accent2 3 2 2 5" xfId="801"/>
    <cellStyle name="40% - Accent2 3 2 3" xfId="802"/>
    <cellStyle name="40% - Accent2 3 2 3 2" xfId="803"/>
    <cellStyle name="40% - Accent2 3 2 3 2 2" xfId="804"/>
    <cellStyle name="40% - Accent2 3 2 3 2 3" xfId="805"/>
    <cellStyle name="40% - Accent2 3 2 3 3" xfId="806"/>
    <cellStyle name="40% - Accent2 3 2 3 4" xfId="807"/>
    <cellStyle name="40% - Accent2 3 2 4" xfId="808"/>
    <cellStyle name="40% - Accent2 3 2 4 2" xfId="809"/>
    <cellStyle name="40% - Accent2 3 2 4 3" xfId="810"/>
    <cellStyle name="40% - Accent2 3 2 5" xfId="811"/>
    <cellStyle name="40% - Accent2 3 2 6" xfId="812"/>
    <cellStyle name="40% - Accent2 3 3" xfId="813"/>
    <cellStyle name="40% - Accent2 3 3 2" xfId="814"/>
    <cellStyle name="40% - Accent2 3 3 2 2" xfId="815"/>
    <cellStyle name="40% - Accent2 3 3 2 2 2" xfId="816"/>
    <cellStyle name="40% - Accent2 3 3 2 2 3" xfId="817"/>
    <cellStyle name="40% - Accent2 3 3 2 3" xfId="818"/>
    <cellStyle name="40% - Accent2 3 3 2 4" xfId="819"/>
    <cellStyle name="40% - Accent2 3 3 3" xfId="820"/>
    <cellStyle name="40% - Accent2 3 3 3 2" xfId="821"/>
    <cellStyle name="40% - Accent2 3 3 3 3" xfId="822"/>
    <cellStyle name="40% - Accent2 3 3 4" xfId="823"/>
    <cellStyle name="40% - Accent2 3 3 5" xfId="824"/>
    <cellStyle name="40% - Accent2 3 4" xfId="825"/>
    <cellStyle name="40% - Accent2 3 4 2" xfId="826"/>
    <cellStyle name="40% - Accent2 3 4 2 2" xfId="827"/>
    <cellStyle name="40% - Accent2 3 4 2 3" xfId="828"/>
    <cellStyle name="40% - Accent2 3 4 3" xfId="829"/>
    <cellStyle name="40% - Accent2 3 4 4" xfId="830"/>
    <cellStyle name="40% - Accent2 3 5" xfId="831"/>
    <cellStyle name="40% - Accent2 3 5 2" xfId="832"/>
    <cellStyle name="40% - Accent2 3 5 3" xfId="833"/>
    <cellStyle name="40% - Accent2 3 6" xfId="834"/>
    <cellStyle name="40% - Accent2 3 7" xfId="835"/>
    <cellStyle name="40% - Accent2 4" xfId="836"/>
    <cellStyle name="40% - Accent2 4 2" xfId="837"/>
    <cellStyle name="40% - Accent2 4 2 2" xfId="838"/>
    <cellStyle name="40% - Accent2 4 2 2 2" xfId="839"/>
    <cellStyle name="40% - Accent2 4 2 2 2 2" xfId="840"/>
    <cellStyle name="40% - Accent2 4 2 2 2 3" xfId="841"/>
    <cellStyle name="40% - Accent2 4 2 2 3" xfId="842"/>
    <cellStyle name="40% - Accent2 4 2 2 4" xfId="843"/>
    <cellStyle name="40% - Accent2 4 2 3" xfId="844"/>
    <cellStyle name="40% - Accent2 4 2 3 2" xfId="845"/>
    <cellStyle name="40% - Accent2 4 2 3 3" xfId="846"/>
    <cellStyle name="40% - Accent2 4 2 4" xfId="847"/>
    <cellStyle name="40% - Accent2 4 2 5" xfId="848"/>
    <cellStyle name="40% - Accent2 4 3" xfId="849"/>
    <cellStyle name="40% - Accent2 4 3 2" xfId="850"/>
    <cellStyle name="40% - Accent2 4 3 2 2" xfId="851"/>
    <cellStyle name="40% - Accent2 4 3 2 3" xfId="852"/>
    <cellStyle name="40% - Accent2 4 3 3" xfId="853"/>
    <cellStyle name="40% - Accent2 4 3 4" xfId="854"/>
    <cellStyle name="40% - Accent2 4 4" xfId="855"/>
    <cellStyle name="40% - Accent2 4 4 2" xfId="856"/>
    <cellStyle name="40% - Accent2 4 4 3" xfId="857"/>
    <cellStyle name="40% - Accent2 4 5" xfId="858"/>
    <cellStyle name="40% - Accent2 4 6" xfId="859"/>
    <cellStyle name="40% - Accent2 5" xfId="860"/>
    <cellStyle name="40% - Accent2 5 2" xfId="861"/>
    <cellStyle name="40% - Accent2 5 2 2" xfId="862"/>
    <cellStyle name="40% - Accent2 5 2 2 2" xfId="863"/>
    <cellStyle name="40% - Accent2 5 2 2 2 2" xfId="864"/>
    <cellStyle name="40% - Accent2 5 2 2 2 3" xfId="865"/>
    <cellStyle name="40% - Accent2 5 2 2 3" xfId="866"/>
    <cellStyle name="40% - Accent2 5 2 2 4" xfId="867"/>
    <cellStyle name="40% - Accent2 5 2 3" xfId="868"/>
    <cellStyle name="40% - Accent2 5 2 3 2" xfId="869"/>
    <cellStyle name="40% - Accent2 5 2 3 3" xfId="870"/>
    <cellStyle name="40% - Accent2 5 2 4" xfId="871"/>
    <cellStyle name="40% - Accent2 5 2 5" xfId="872"/>
    <cellStyle name="40% - Accent2 5 3" xfId="873"/>
    <cellStyle name="40% - Accent2 5 3 2" xfId="874"/>
    <cellStyle name="40% - Accent2 5 3 2 2" xfId="875"/>
    <cellStyle name="40% - Accent2 5 3 2 3" xfId="876"/>
    <cellStyle name="40% - Accent2 5 3 3" xfId="877"/>
    <cellStyle name="40% - Accent2 5 3 4" xfId="878"/>
    <cellStyle name="40% - Accent2 5 4" xfId="879"/>
    <cellStyle name="40% - Accent2 5 4 2" xfId="880"/>
    <cellStyle name="40% - Accent2 5 4 3" xfId="881"/>
    <cellStyle name="40% - Accent2 5 5" xfId="882"/>
    <cellStyle name="40% - Accent2 5 6" xfId="883"/>
    <cellStyle name="40% - Accent2 6" xfId="884"/>
    <cellStyle name="40% - Accent2 6 2" xfId="885"/>
    <cellStyle name="40% - Accent2 6 2 2" xfId="886"/>
    <cellStyle name="40% - Accent2 6 2 2 2" xfId="887"/>
    <cellStyle name="40% - Accent2 6 2 2 3" xfId="888"/>
    <cellStyle name="40% - Accent2 6 2 3" xfId="889"/>
    <cellStyle name="40% - Accent2 6 2 4" xfId="890"/>
    <cellStyle name="40% - Accent2 6 3" xfId="891"/>
    <cellStyle name="40% - Accent2 6 3 2" xfId="892"/>
    <cellStyle name="40% - Accent2 6 3 3" xfId="893"/>
    <cellStyle name="40% - Accent2 6 4" xfId="894"/>
    <cellStyle name="40% - Accent2 6 5" xfId="895"/>
    <cellStyle name="40% - Accent3 2" xfId="896"/>
    <cellStyle name="40% - Accent3 2 2" xfId="897"/>
    <cellStyle name="40% - Accent3 3" xfId="898"/>
    <cellStyle name="40% - Accent3 3 2" xfId="899"/>
    <cellStyle name="40% - Accent3 3 2 2" xfId="900"/>
    <cellStyle name="40% - Accent3 3 2 2 2" xfId="901"/>
    <cellStyle name="40% - Accent3 3 2 2 2 2" xfId="902"/>
    <cellStyle name="40% - Accent3 3 2 2 2 2 2" xfId="903"/>
    <cellStyle name="40% - Accent3 3 2 2 2 2 3" xfId="904"/>
    <cellStyle name="40% - Accent3 3 2 2 2 3" xfId="905"/>
    <cellStyle name="40% - Accent3 3 2 2 2 4" xfId="906"/>
    <cellStyle name="40% - Accent3 3 2 2 3" xfId="907"/>
    <cellStyle name="40% - Accent3 3 2 2 3 2" xfId="908"/>
    <cellStyle name="40% - Accent3 3 2 2 3 3" xfId="909"/>
    <cellStyle name="40% - Accent3 3 2 2 4" xfId="910"/>
    <cellStyle name="40% - Accent3 3 2 2 5" xfId="911"/>
    <cellStyle name="40% - Accent3 3 2 3" xfId="912"/>
    <cellStyle name="40% - Accent3 3 2 3 2" xfId="913"/>
    <cellStyle name="40% - Accent3 3 2 3 2 2" xfId="914"/>
    <cellStyle name="40% - Accent3 3 2 3 2 3" xfId="915"/>
    <cellStyle name="40% - Accent3 3 2 3 3" xfId="916"/>
    <cellStyle name="40% - Accent3 3 2 3 4" xfId="917"/>
    <cellStyle name="40% - Accent3 3 2 4" xfId="918"/>
    <cellStyle name="40% - Accent3 3 2 4 2" xfId="919"/>
    <cellStyle name="40% - Accent3 3 2 4 3" xfId="920"/>
    <cellStyle name="40% - Accent3 3 2 5" xfId="921"/>
    <cellStyle name="40% - Accent3 3 2 6" xfId="922"/>
    <cellStyle name="40% - Accent3 3 3" xfId="923"/>
    <cellStyle name="40% - Accent3 3 3 2" xfId="924"/>
    <cellStyle name="40% - Accent3 3 3 2 2" xfId="925"/>
    <cellStyle name="40% - Accent3 3 3 2 2 2" xfId="926"/>
    <cellStyle name="40% - Accent3 3 3 2 2 3" xfId="927"/>
    <cellStyle name="40% - Accent3 3 3 2 3" xfId="928"/>
    <cellStyle name="40% - Accent3 3 3 2 4" xfId="929"/>
    <cellStyle name="40% - Accent3 3 3 3" xfId="930"/>
    <cellStyle name="40% - Accent3 3 3 3 2" xfId="931"/>
    <cellStyle name="40% - Accent3 3 3 3 3" xfId="932"/>
    <cellStyle name="40% - Accent3 3 3 4" xfId="933"/>
    <cellStyle name="40% - Accent3 3 3 5" xfId="934"/>
    <cellStyle name="40% - Accent3 3 4" xfId="935"/>
    <cellStyle name="40% - Accent3 3 4 2" xfId="936"/>
    <cellStyle name="40% - Accent3 3 4 2 2" xfId="937"/>
    <cellStyle name="40% - Accent3 3 4 2 3" xfId="938"/>
    <cellStyle name="40% - Accent3 3 4 3" xfId="939"/>
    <cellStyle name="40% - Accent3 3 4 4" xfId="940"/>
    <cellStyle name="40% - Accent3 3 5" xfId="941"/>
    <cellStyle name="40% - Accent3 3 5 2" xfId="942"/>
    <cellStyle name="40% - Accent3 3 5 3" xfId="943"/>
    <cellStyle name="40% - Accent3 3 6" xfId="944"/>
    <cellStyle name="40% - Accent3 3 7" xfId="945"/>
    <cellStyle name="40% - Accent3 4" xfId="946"/>
    <cellStyle name="40% - Accent3 4 2" xfId="947"/>
    <cellStyle name="40% - Accent3 4 2 2" xfId="948"/>
    <cellStyle name="40% - Accent3 4 2 2 2" xfId="949"/>
    <cellStyle name="40% - Accent3 4 2 2 2 2" xfId="950"/>
    <cellStyle name="40% - Accent3 4 2 2 2 3" xfId="951"/>
    <cellStyle name="40% - Accent3 4 2 2 3" xfId="952"/>
    <cellStyle name="40% - Accent3 4 2 2 4" xfId="953"/>
    <cellStyle name="40% - Accent3 4 2 3" xfId="954"/>
    <cellStyle name="40% - Accent3 4 2 3 2" xfId="955"/>
    <cellStyle name="40% - Accent3 4 2 3 3" xfId="956"/>
    <cellStyle name="40% - Accent3 4 2 4" xfId="957"/>
    <cellStyle name="40% - Accent3 4 2 5" xfId="958"/>
    <cellStyle name="40% - Accent3 4 3" xfId="959"/>
    <cellStyle name="40% - Accent3 4 3 2" xfId="960"/>
    <cellStyle name="40% - Accent3 4 3 2 2" xfId="961"/>
    <cellStyle name="40% - Accent3 4 3 2 3" xfId="962"/>
    <cellStyle name="40% - Accent3 4 3 3" xfId="963"/>
    <cellStyle name="40% - Accent3 4 3 4" xfId="964"/>
    <cellStyle name="40% - Accent3 4 4" xfId="965"/>
    <cellStyle name="40% - Accent3 4 4 2" xfId="966"/>
    <cellStyle name="40% - Accent3 4 4 3" xfId="967"/>
    <cellStyle name="40% - Accent3 4 5" xfId="968"/>
    <cellStyle name="40% - Accent3 4 6" xfId="969"/>
    <cellStyle name="40% - Accent3 5" xfId="970"/>
    <cellStyle name="40% - Accent3 5 2" xfId="971"/>
    <cellStyle name="40% - Accent3 5 2 2" xfId="972"/>
    <cellStyle name="40% - Accent3 5 2 2 2" xfId="973"/>
    <cellStyle name="40% - Accent3 5 2 2 2 2" xfId="974"/>
    <cellStyle name="40% - Accent3 5 2 2 2 3" xfId="975"/>
    <cellStyle name="40% - Accent3 5 2 2 3" xfId="976"/>
    <cellStyle name="40% - Accent3 5 2 2 4" xfId="977"/>
    <cellStyle name="40% - Accent3 5 2 3" xfId="978"/>
    <cellStyle name="40% - Accent3 5 2 3 2" xfId="979"/>
    <cellStyle name="40% - Accent3 5 2 3 3" xfId="980"/>
    <cellStyle name="40% - Accent3 5 2 4" xfId="981"/>
    <cellStyle name="40% - Accent3 5 2 5" xfId="982"/>
    <cellStyle name="40% - Accent3 5 3" xfId="983"/>
    <cellStyle name="40% - Accent3 5 3 2" xfId="984"/>
    <cellStyle name="40% - Accent3 5 3 2 2" xfId="985"/>
    <cellStyle name="40% - Accent3 5 3 2 3" xfId="986"/>
    <cellStyle name="40% - Accent3 5 3 3" xfId="987"/>
    <cellStyle name="40% - Accent3 5 3 4" xfId="988"/>
    <cellStyle name="40% - Accent3 5 4" xfId="989"/>
    <cellStyle name="40% - Accent3 5 4 2" xfId="990"/>
    <cellStyle name="40% - Accent3 5 4 3" xfId="991"/>
    <cellStyle name="40% - Accent3 5 5" xfId="992"/>
    <cellStyle name="40% - Accent3 5 6" xfId="993"/>
    <cellStyle name="40% - Accent3 6" xfId="994"/>
    <cellStyle name="40% - Accent3 6 2" xfId="995"/>
    <cellStyle name="40% - Accent3 6 2 2" xfId="996"/>
    <cellStyle name="40% - Accent3 6 2 2 2" xfId="997"/>
    <cellStyle name="40% - Accent3 6 2 2 3" xfId="998"/>
    <cellStyle name="40% - Accent3 6 2 3" xfId="999"/>
    <cellStyle name="40% - Accent3 6 2 4" xfId="1000"/>
    <cellStyle name="40% - Accent3 6 3" xfId="1001"/>
    <cellStyle name="40% - Accent3 6 3 2" xfId="1002"/>
    <cellStyle name="40% - Accent3 6 3 3" xfId="1003"/>
    <cellStyle name="40% - Accent3 6 4" xfId="1004"/>
    <cellStyle name="40% - Accent3 6 5" xfId="1005"/>
    <cellStyle name="40% - Accent4 2" xfId="1006"/>
    <cellStyle name="40% - Accent4 2 2" xfId="1007"/>
    <cellStyle name="40% - Accent4 3" xfId="1008"/>
    <cellStyle name="40% - Accent4 3 2" xfId="1009"/>
    <cellStyle name="40% - Accent4 3 2 2" xfId="1010"/>
    <cellStyle name="40% - Accent4 3 2 2 2" xfId="1011"/>
    <cellStyle name="40% - Accent4 3 2 2 2 2" xfId="1012"/>
    <cellStyle name="40% - Accent4 3 2 2 2 2 2" xfId="1013"/>
    <cellStyle name="40% - Accent4 3 2 2 2 2 3" xfId="1014"/>
    <cellStyle name="40% - Accent4 3 2 2 2 3" xfId="1015"/>
    <cellStyle name="40% - Accent4 3 2 2 2 4" xfId="1016"/>
    <cellStyle name="40% - Accent4 3 2 2 3" xfId="1017"/>
    <cellStyle name="40% - Accent4 3 2 2 3 2" xfId="1018"/>
    <cellStyle name="40% - Accent4 3 2 2 3 3" xfId="1019"/>
    <cellStyle name="40% - Accent4 3 2 2 4" xfId="1020"/>
    <cellStyle name="40% - Accent4 3 2 2 5" xfId="1021"/>
    <cellStyle name="40% - Accent4 3 2 3" xfId="1022"/>
    <cellStyle name="40% - Accent4 3 2 3 2" xfId="1023"/>
    <cellStyle name="40% - Accent4 3 2 3 2 2" xfId="1024"/>
    <cellStyle name="40% - Accent4 3 2 3 2 3" xfId="1025"/>
    <cellStyle name="40% - Accent4 3 2 3 3" xfId="1026"/>
    <cellStyle name="40% - Accent4 3 2 3 4" xfId="1027"/>
    <cellStyle name="40% - Accent4 3 2 4" xfId="1028"/>
    <cellStyle name="40% - Accent4 3 2 4 2" xfId="1029"/>
    <cellStyle name="40% - Accent4 3 2 4 3" xfId="1030"/>
    <cellStyle name="40% - Accent4 3 2 5" xfId="1031"/>
    <cellStyle name="40% - Accent4 3 2 6" xfId="1032"/>
    <cellStyle name="40% - Accent4 3 3" xfId="1033"/>
    <cellStyle name="40% - Accent4 3 3 2" xfId="1034"/>
    <cellStyle name="40% - Accent4 3 3 2 2" xfId="1035"/>
    <cellStyle name="40% - Accent4 3 3 2 2 2" xfId="1036"/>
    <cellStyle name="40% - Accent4 3 3 2 2 3" xfId="1037"/>
    <cellStyle name="40% - Accent4 3 3 2 3" xfId="1038"/>
    <cellStyle name="40% - Accent4 3 3 2 4" xfId="1039"/>
    <cellStyle name="40% - Accent4 3 3 3" xfId="1040"/>
    <cellStyle name="40% - Accent4 3 3 3 2" xfId="1041"/>
    <cellStyle name="40% - Accent4 3 3 3 3" xfId="1042"/>
    <cellStyle name="40% - Accent4 3 3 4" xfId="1043"/>
    <cellStyle name="40% - Accent4 3 3 5" xfId="1044"/>
    <cellStyle name="40% - Accent4 3 4" xfId="1045"/>
    <cellStyle name="40% - Accent4 3 4 2" xfId="1046"/>
    <cellStyle name="40% - Accent4 3 4 2 2" xfId="1047"/>
    <cellStyle name="40% - Accent4 3 4 2 3" xfId="1048"/>
    <cellStyle name="40% - Accent4 3 4 3" xfId="1049"/>
    <cellStyle name="40% - Accent4 3 4 4" xfId="1050"/>
    <cellStyle name="40% - Accent4 3 5" xfId="1051"/>
    <cellStyle name="40% - Accent4 3 5 2" xfId="1052"/>
    <cellStyle name="40% - Accent4 3 5 3" xfId="1053"/>
    <cellStyle name="40% - Accent4 3 6" xfId="1054"/>
    <cellStyle name="40% - Accent4 3 7" xfId="1055"/>
    <cellStyle name="40% - Accent4 4" xfId="1056"/>
    <cellStyle name="40% - Accent4 4 2" xfId="1057"/>
    <cellStyle name="40% - Accent4 4 2 2" xfId="1058"/>
    <cellStyle name="40% - Accent4 4 2 2 2" xfId="1059"/>
    <cellStyle name="40% - Accent4 4 2 2 2 2" xfId="1060"/>
    <cellStyle name="40% - Accent4 4 2 2 2 3" xfId="1061"/>
    <cellStyle name="40% - Accent4 4 2 2 3" xfId="1062"/>
    <cellStyle name="40% - Accent4 4 2 2 4" xfId="1063"/>
    <cellStyle name="40% - Accent4 4 2 3" xfId="1064"/>
    <cellStyle name="40% - Accent4 4 2 3 2" xfId="1065"/>
    <cellStyle name="40% - Accent4 4 2 3 3" xfId="1066"/>
    <cellStyle name="40% - Accent4 4 2 4" xfId="1067"/>
    <cellStyle name="40% - Accent4 4 2 5" xfId="1068"/>
    <cellStyle name="40% - Accent4 4 3" xfId="1069"/>
    <cellStyle name="40% - Accent4 4 3 2" xfId="1070"/>
    <cellStyle name="40% - Accent4 4 3 2 2" xfId="1071"/>
    <cellStyle name="40% - Accent4 4 3 2 3" xfId="1072"/>
    <cellStyle name="40% - Accent4 4 3 3" xfId="1073"/>
    <cellStyle name="40% - Accent4 4 3 4" xfId="1074"/>
    <cellStyle name="40% - Accent4 4 4" xfId="1075"/>
    <cellStyle name="40% - Accent4 4 4 2" xfId="1076"/>
    <cellStyle name="40% - Accent4 4 4 3" xfId="1077"/>
    <cellStyle name="40% - Accent4 4 5" xfId="1078"/>
    <cellStyle name="40% - Accent4 4 6" xfId="1079"/>
    <cellStyle name="40% - Accent4 5" xfId="1080"/>
    <cellStyle name="40% - Accent4 5 2" xfId="1081"/>
    <cellStyle name="40% - Accent4 5 2 2" xfId="1082"/>
    <cellStyle name="40% - Accent4 5 2 2 2" xfId="1083"/>
    <cellStyle name="40% - Accent4 5 2 2 2 2" xfId="1084"/>
    <cellStyle name="40% - Accent4 5 2 2 2 3" xfId="1085"/>
    <cellStyle name="40% - Accent4 5 2 2 3" xfId="1086"/>
    <cellStyle name="40% - Accent4 5 2 2 4" xfId="1087"/>
    <cellStyle name="40% - Accent4 5 2 3" xfId="1088"/>
    <cellStyle name="40% - Accent4 5 2 3 2" xfId="1089"/>
    <cellStyle name="40% - Accent4 5 2 3 3" xfId="1090"/>
    <cellStyle name="40% - Accent4 5 2 4" xfId="1091"/>
    <cellStyle name="40% - Accent4 5 2 5" xfId="1092"/>
    <cellStyle name="40% - Accent4 5 3" xfId="1093"/>
    <cellStyle name="40% - Accent4 5 3 2" xfId="1094"/>
    <cellStyle name="40% - Accent4 5 3 2 2" xfId="1095"/>
    <cellStyle name="40% - Accent4 5 3 2 3" xfId="1096"/>
    <cellStyle name="40% - Accent4 5 3 3" xfId="1097"/>
    <cellStyle name="40% - Accent4 5 3 4" xfId="1098"/>
    <cellStyle name="40% - Accent4 5 4" xfId="1099"/>
    <cellStyle name="40% - Accent4 5 4 2" xfId="1100"/>
    <cellStyle name="40% - Accent4 5 4 3" xfId="1101"/>
    <cellStyle name="40% - Accent4 5 5" xfId="1102"/>
    <cellStyle name="40% - Accent4 5 6" xfId="1103"/>
    <cellStyle name="40% - Accent4 6" xfId="1104"/>
    <cellStyle name="40% - Accent4 6 2" xfId="1105"/>
    <cellStyle name="40% - Accent4 6 2 2" xfId="1106"/>
    <cellStyle name="40% - Accent4 6 2 2 2" xfId="1107"/>
    <cellStyle name="40% - Accent4 6 2 2 3" xfId="1108"/>
    <cellStyle name="40% - Accent4 6 2 3" xfId="1109"/>
    <cellStyle name="40% - Accent4 6 2 4" xfId="1110"/>
    <cellStyle name="40% - Accent4 6 3" xfId="1111"/>
    <cellStyle name="40% - Accent4 6 3 2" xfId="1112"/>
    <cellStyle name="40% - Accent4 6 3 3" xfId="1113"/>
    <cellStyle name="40% - Accent4 6 4" xfId="1114"/>
    <cellStyle name="40% - Accent4 6 5" xfId="1115"/>
    <cellStyle name="40% - Accent5 2" xfId="1116"/>
    <cellStyle name="40% - Accent5 2 2" xfId="1117"/>
    <cellStyle name="40% - Accent5 3" xfId="1118"/>
    <cellStyle name="40% - Accent5 3 2" xfId="1119"/>
    <cellStyle name="40% - Accent5 3 2 2" xfId="1120"/>
    <cellStyle name="40% - Accent5 3 2 2 2" xfId="1121"/>
    <cellStyle name="40% - Accent5 3 2 2 2 2" xfId="1122"/>
    <cellStyle name="40% - Accent5 3 2 2 2 2 2" xfId="1123"/>
    <cellStyle name="40% - Accent5 3 2 2 2 2 3" xfId="1124"/>
    <cellStyle name="40% - Accent5 3 2 2 2 3" xfId="1125"/>
    <cellStyle name="40% - Accent5 3 2 2 2 4" xfId="1126"/>
    <cellStyle name="40% - Accent5 3 2 2 3" xfId="1127"/>
    <cellStyle name="40% - Accent5 3 2 2 3 2" xfId="1128"/>
    <cellStyle name="40% - Accent5 3 2 2 3 3" xfId="1129"/>
    <cellStyle name="40% - Accent5 3 2 2 4" xfId="1130"/>
    <cellStyle name="40% - Accent5 3 2 2 5" xfId="1131"/>
    <cellStyle name="40% - Accent5 3 2 3" xfId="1132"/>
    <cellStyle name="40% - Accent5 3 2 3 2" xfId="1133"/>
    <cellStyle name="40% - Accent5 3 2 3 2 2" xfId="1134"/>
    <cellStyle name="40% - Accent5 3 2 3 2 3" xfId="1135"/>
    <cellStyle name="40% - Accent5 3 2 3 3" xfId="1136"/>
    <cellStyle name="40% - Accent5 3 2 3 4" xfId="1137"/>
    <cellStyle name="40% - Accent5 3 2 4" xfId="1138"/>
    <cellStyle name="40% - Accent5 3 2 4 2" xfId="1139"/>
    <cellStyle name="40% - Accent5 3 2 4 3" xfId="1140"/>
    <cellStyle name="40% - Accent5 3 2 5" xfId="1141"/>
    <cellStyle name="40% - Accent5 3 2 6" xfId="1142"/>
    <cellStyle name="40% - Accent5 3 3" xfId="1143"/>
    <cellStyle name="40% - Accent5 3 3 2" xfId="1144"/>
    <cellStyle name="40% - Accent5 3 3 2 2" xfId="1145"/>
    <cellStyle name="40% - Accent5 3 3 2 2 2" xfId="1146"/>
    <cellStyle name="40% - Accent5 3 3 2 2 3" xfId="1147"/>
    <cellStyle name="40% - Accent5 3 3 2 3" xfId="1148"/>
    <cellStyle name="40% - Accent5 3 3 2 4" xfId="1149"/>
    <cellStyle name="40% - Accent5 3 3 3" xfId="1150"/>
    <cellStyle name="40% - Accent5 3 3 3 2" xfId="1151"/>
    <cellStyle name="40% - Accent5 3 3 3 3" xfId="1152"/>
    <cellStyle name="40% - Accent5 3 3 4" xfId="1153"/>
    <cellStyle name="40% - Accent5 3 3 5" xfId="1154"/>
    <cellStyle name="40% - Accent5 3 4" xfId="1155"/>
    <cellStyle name="40% - Accent5 3 4 2" xfId="1156"/>
    <cellStyle name="40% - Accent5 3 4 2 2" xfId="1157"/>
    <cellStyle name="40% - Accent5 3 4 2 3" xfId="1158"/>
    <cellStyle name="40% - Accent5 3 4 3" xfId="1159"/>
    <cellStyle name="40% - Accent5 3 4 4" xfId="1160"/>
    <cellStyle name="40% - Accent5 3 5" xfId="1161"/>
    <cellStyle name="40% - Accent5 3 5 2" xfId="1162"/>
    <cellStyle name="40% - Accent5 3 5 3" xfId="1163"/>
    <cellStyle name="40% - Accent5 3 6" xfId="1164"/>
    <cellStyle name="40% - Accent5 3 7" xfId="1165"/>
    <cellStyle name="40% - Accent5 4" xfId="1166"/>
    <cellStyle name="40% - Accent5 4 2" xfId="1167"/>
    <cellStyle name="40% - Accent5 4 2 2" xfId="1168"/>
    <cellStyle name="40% - Accent5 4 2 2 2" xfId="1169"/>
    <cellStyle name="40% - Accent5 4 2 2 2 2" xfId="1170"/>
    <cellStyle name="40% - Accent5 4 2 2 2 3" xfId="1171"/>
    <cellStyle name="40% - Accent5 4 2 2 3" xfId="1172"/>
    <cellStyle name="40% - Accent5 4 2 2 4" xfId="1173"/>
    <cellStyle name="40% - Accent5 4 2 3" xfId="1174"/>
    <cellStyle name="40% - Accent5 4 2 3 2" xfId="1175"/>
    <cellStyle name="40% - Accent5 4 2 3 3" xfId="1176"/>
    <cellStyle name="40% - Accent5 4 2 4" xfId="1177"/>
    <cellStyle name="40% - Accent5 4 2 5" xfId="1178"/>
    <cellStyle name="40% - Accent5 4 3" xfId="1179"/>
    <cellStyle name="40% - Accent5 4 3 2" xfId="1180"/>
    <cellStyle name="40% - Accent5 4 3 2 2" xfId="1181"/>
    <cellStyle name="40% - Accent5 4 3 2 3" xfId="1182"/>
    <cellStyle name="40% - Accent5 4 3 3" xfId="1183"/>
    <cellStyle name="40% - Accent5 4 3 4" xfId="1184"/>
    <cellStyle name="40% - Accent5 4 4" xfId="1185"/>
    <cellStyle name="40% - Accent5 4 4 2" xfId="1186"/>
    <cellStyle name="40% - Accent5 4 4 3" xfId="1187"/>
    <cellStyle name="40% - Accent5 4 5" xfId="1188"/>
    <cellStyle name="40% - Accent5 4 6" xfId="1189"/>
    <cellStyle name="40% - Accent5 5" xfId="1190"/>
    <cellStyle name="40% - Accent5 5 2" xfId="1191"/>
    <cellStyle name="40% - Accent5 5 2 2" xfId="1192"/>
    <cellStyle name="40% - Accent5 5 2 2 2" xfId="1193"/>
    <cellStyle name="40% - Accent5 5 2 2 2 2" xfId="1194"/>
    <cellStyle name="40% - Accent5 5 2 2 2 3" xfId="1195"/>
    <cellStyle name="40% - Accent5 5 2 2 3" xfId="1196"/>
    <cellStyle name="40% - Accent5 5 2 2 4" xfId="1197"/>
    <cellStyle name="40% - Accent5 5 2 3" xfId="1198"/>
    <cellStyle name="40% - Accent5 5 2 3 2" xfId="1199"/>
    <cellStyle name="40% - Accent5 5 2 3 3" xfId="1200"/>
    <cellStyle name="40% - Accent5 5 2 4" xfId="1201"/>
    <cellStyle name="40% - Accent5 5 2 5" xfId="1202"/>
    <cellStyle name="40% - Accent5 5 3" xfId="1203"/>
    <cellStyle name="40% - Accent5 5 3 2" xfId="1204"/>
    <cellStyle name="40% - Accent5 5 3 2 2" xfId="1205"/>
    <cellStyle name="40% - Accent5 5 3 2 3" xfId="1206"/>
    <cellStyle name="40% - Accent5 5 3 3" xfId="1207"/>
    <cellStyle name="40% - Accent5 5 3 4" xfId="1208"/>
    <cellStyle name="40% - Accent5 5 4" xfId="1209"/>
    <cellStyle name="40% - Accent5 5 4 2" xfId="1210"/>
    <cellStyle name="40% - Accent5 5 4 3" xfId="1211"/>
    <cellStyle name="40% - Accent5 5 5" xfId="1212"/>
    <cellStyle name="40% - Accent5 5 6" xfId="1213"/>
    <cellStyle name="40% - Accent5 6" xfId="1214"/>
    <cellStyle name="40% - Accent5 6 2" xfId="1215"/>
    <cellStyle name="40% - Accent5 6 2 2" xfId="1216"/>
    <cellStyle name="40% - Accent5 6 2 2 2" xfId="1217"/>
    <cellStyle name="40% - Accent5 6 2 2 3" xfId="1218"/>
    <cellStyle name="40% - Accent5 6 2 3" xfId="1219"/>
    <cellStyle name="40% - Accent5 6 2 4" xfId="1220"/>
    <cellStyle name="40% - Accent5 6 3" xfId="1221"/>
    <cellStyle name="40% - Accent5 6 3 2" xfId="1222"/>
    <cellStyle name="40% - Accent5 6 3 3" xfId="1223"/>
    <cellStyle name="40% - Accent5 6 4" xfId="1224"/>
    <cellStyle name="40% - Accent5 6 5" xfId="1225"/>
    <cellStyle name="40% - Accent6 2" xfId="1226"/>
    <cellStyle name="40% - Accent6 2 2" xfId="1227"/>
    <cellStyle name="40% - Accent6 3" xfId="1228"/>
    <cellStyle name="40% - Accent6 3 2" xfId="1229"/>
    <cellStyle name="40% - Accent6 3 2 2" xfId="1230"/>
    <cellStyle name="40% - Accent6 3 2 2 2" xfId="1231"/>
    <cellStyle name="40% - Accent6 3 2 2 2 2" xfId="1232"/>
    <cellStyle name="40% - Accent6 3 2 2 2 2 2" xfId="1233"/>
    <cellStyle name="40% - Accent6 3 2 2 2 2 3" xfId="1234"/>
    <cellStyle name="40% - Accent6 3 2 2 2 3" xfId="1235"/>
    <cellStyle name="40% - Accent6 3 2 2 2 4" xfId="1236"/>
    <cellStyle name="40% - Accent6 3 2 2 3" xfId="1237"/>
    <cellStyle name="40% - Accent6 3 2 2 3 2" xfId="1238"/>
    <cellStyle name="40% - Accent6 3 2 2 3 3" xfId="1239"/>
    <cellStyle name="40% - Accent6 3 2 2 4" xfId="1240"/>
    <cellStyle name="40% - Accent6 3 2 2 5" xfId="1241"/>
    <cellStyle name="40% - Accent6 3 2 3" xfId="1242"/>
    <cellStyle name="40% - Accent6 3 2 3 2" xfId="1243"/>
    <cellStyle name="40% - Accent6 3 2 3 2 2" xfId="1244"/>
    <cellStyle name="40% - Accent6 3 2 3 2 3" xfId="1245"/>
    <cellStyle name="40% - Accent6 3 2 3 3" xfId="1246"/>
    <cellStyle name="40% - Accent6 3 2 3 4" xfId="1247"/>
    <cellStyle name="40% - Accent6 3 2 4" xfId="1248"/>
    <cellStyle name="40% - Accent6 3 2 4 2" xfId="1249"/>
    <cellStyle name="40% - Accent6 3 2 4 3" xfId="1250"/>
    <cellStyle name="40% - Accent6 3 2 5" xfId="1251"/>
    <cellStyle name="40% - Accent6 3 2 6" xfId="1252"/>
    <cellStyle name="40% - Accent6 3 3" xfId="1253"/>
    <cellStyle name="40% - Accent6 3 3 2" xfId="1254"/>
    <cellStyle name="40% - Accent6 3 3 2 2" xfId="1255"/>
    <cellStyle name="40% - Accent6 3 3 2 2 2" xfId="1256"/>
    <cellStyle name="40% - Accent6 3 3 2 2 3" xfId="1257"/>
    <cellStyle name="40% - Accent6 3 3 2 3" xfId="1258"/>
    <cellStyle name="40% - Accent6 3 3 2 4" xfId="1259"/>
    <cellStyle name="40% - Accent6 3 3 3" xfId="1260"/>
    <cellStyle name="40% - Accent6 3 3 3 2" xfId="1261"/>
    <cellStyle name="40% - Accent6 3 3 3 3" xfId="1262"/>
    <cellStyle name="40% - Accent6 3 3 4" xfId="1263"/>
    <cellStyle name="40% - Accent6 3 3 5" xfId="1264"/>
    <cellStyle name="40% - Accent6 3 4" xfId="1265"/>
    <cellStyle name="40% - Accent6 3 4 2" xfId="1266"/>
    <cellStyle name="40% - Accent6 3 4 2 2" xfId="1267"/>
    <cellStyle name="40% - Accent6 3 4 2 3" xfId="1268"/>
    <cellStyle name="40% - Accent6 3 4 3" xfId="1269"/>
    <cellStyle name="40% - Accent6 3 4 4" xfId="1270"/>
    <cellStyle name="40% - Accent6 3 5" xfId="1271"/>
    <cellStyle name="40% - Accent6 3 5 2" xfId="1272"/>
    <cellStyle name="40% - Accent6 3 5 3" xfId="1273"/>
    <cellStyle name="40% - Accent6 3 6" xfId="1274"/>
    <cellStyle name="40% - Accent6 3 7" xfId="1275"/>
    <cellStyle name="40% - Accent6 4" xfId="1276"/>
    <cellStyle name="40% - Accent6 4 2" xfId="1277"/>
    <cellStyle name="40% - Accent6 4 2 2" xfId="1278"/>
    <cellStyle name="40% - Accent6 4 2 2 2" xfId="1279"/>
    <cellStyle name="40% - Accent6 4 2 2 2 2" xfId="1280"/>
    <cellStyle name="40% - Accent6 4 2 2 2 3" xfId="1281"/>
    <cellStyle name="40% - Accent6 4 2 2 3" xfId="1282"/>
    <cellStyle name="40% - Accent6 4 2 2 4" xfId="1283"/>
    <cellStyle name="40% - Accent6 4 2 3" xfId="1284"/>
    <cellStyle name="40% - Accent6 4 2 3 2" xfId="1285"/>
    <cellStyle name="40% - Accent6 4 2 3 3" xfId="1286"/>
    <cellStyle name="40% - Accent6 4 2 4" xfId="1287"/>
    <cellStyle name="40% - Accent6 4 2 5" xfId="1288"/>
    <cellStyle name="40% - Accent6 4 3" xfId="1289"/>
    <cellStyle name="40% - Accent6 4 3 2" xfId="1290"/>
    <cellStyle name="40% - Accent6 4 3 2 2" xfId="1291"/>
    <cellStyle name="40% - Accent6 4 3 2 3" xfId="1292"/>
    <cellStyle name="40% - Accent6 4 3 3" xfId="1293"/>
    <cellStyle name="40% - Accent6 4 3 4" xfId="1294"/>
    <cellStyle name="40% - Accent6 4 4" xfId="1295"/>
    <cellStyle name="40% - Accent6 4 4 2" xfId="1296"/>
    <cellStyle name="40% - Accent6 4 4 3" xfId="1297"/>
    <cellStyle name="40% - Accent6 4 5" xfId="1298"/>
    <cellStyle name="40% - Accent6 4 6" xfId="1299"/>
    <cellStyle name="40% - Accent6 5" xfId="1300"/>
    <cellStyle name="40% - Accent6 5 2" xfId="1301"/>
    <cellStyle name="40% - Accent6 5 2 2" xfId="1302"/>
    <cellStyle name="40% - Accent6 5 2 2 2" xfId="1303"/>
    <cellStyle name="40% - Accent6 5 2 2 2 2" xfId="1304"/>
    <cellStyle name="40% - Accent6 5 2 2 2 3" xfId="1305"/>
    <cellStyle name="40% - Accent6 5 2 2 3" xfId="1306"/>
    <cellStyle name="40% - Accent6 5 2 2 4" xfId="1307"/>
    <cellStyle name="40% - Accent6 5 2 3" xfId="1308"/>
    <cellStyle name="40% - Accent6 5 2 3 2" xfId="1309"/>
    <cellStyle name="40% - Accent6 5 2 3 3" xfId="1310"/>
    <cellStyle name="40% - Accent6 5 2 4" xfId="1311"/>
    <cellStyle name="40% - Accent6 5 2 5" xfId="1312"/>
    <cellStyle name="40% - Accent6 5 3" xfId="1313"/>
    <cellStyle name="40% - Accent6 5 3 2" xfId="1314"/>
    <cellStyle name="40% - Accent6 5 3 2 2" xfId="1315"/>
    <cellStyle name="40% - Accent6 5 3 2 3" xfId="1316"/>
    <cellStyle name="40% - Accent6 5 3 3" xfId="1317"/>
    <cellStyle name="40% - Accent6 5 3 4" xfId="1318"/>
    <cellStyle name="40% - Accent6 5 4" xfId="1319"/>
    <cellStyle name="40% - Accent6 5 4 2" xfId="1320"/>
    <cellStyle name="40% - Accent6 5 4 3" xfId="1321"/>
    <cellStyle name="40% - Accent6 5 5" xfId="1322"/>
    <cellStyle name="40% - Accent6 5 6" xfId="1323"/>
    <cellStyle name="40% - Accent6 6" xfId="1324"/>
    <cellStyle name="40% - Accent6 6 2" xfId="1325"/>
    <cellStyle name="40% - Accent6 6 2 2" xfId="1326"/>
    <cellStyle name="40% - Accent6 6 2 2 2" xfId="1327"/>
    <cellStyle name="40% - Accent6 6 2 2 3" xfId="1328"/>
    <cellStyle name="40% - Accent6 6 2 3" xfId="1329"/>
    <cellStyle name="40% - Accent6 6 2 4" xfId="1330"/>
    <cellStyle name="40% - Accent6 6 3" xfId="1331"/>
    <cellStyle name="40% - Accent6 6 3 2" xfId="1332"/>
    <cellStyle name="40% - Accent6 6 3 3" xfId="1333"/>
    <cellStyle name="40% - Accent6 6 4" xfId="1334"/>
    <cellStyle name="40% - Accent6 6 5" xfId="1335"/>
    <cellStyle name="5 indents" xfId="1336"/>
    <cellStyle name="60% - Accent1 2" xfId="1337"/>
    <cellStyle name="60% - Accent2 2" xfId="1338"/>
    <cellStyle name="60% - Accent3 2" xfId="1339"/>
    <cellStyle name="60% - Accent4 2" xfId="1340"/>
    <cellStyle name="60% - Accent5 2" xfId="1341"/>
    <cellStyle name="60% - Accent6 2" xfId="1342"/>
    <cellStyle name="Accent1 2" xfId="1343"/>
    <cellStyle name="Accent2 2" xfId="1344"/>
    <cellStyle name="Accent3 2" xfId="1345"/>
    <cellStyle name="Accent4 2" xfId="1346"/>
    <cellStyle name="Accent5 2" xfId="1347"/>
    <cellStyle name="Accent6 2" xfId="1348"/>
    <cellStyle name="Bad 2" xfId="1349"/>
    <cellStyle name="Calculation 2" xfId="1350"/>
    <cellStyle name="Calculation 2 2" xfId="1351"/>
    <cellStyle name="Calculation 2 2 2" xfId="1352"/>
    <cellStyle name="Calculation 2 3" xfId="1353"/>
    <cellStyle name="Calculation 2 3 2" xfId="1354"/>
    <cellStyle name="Calculation 2 4" xfId="1355"/>
    <cellStyle name="Check Cell 2" xfId="1356"/>
    <cellStyle name="Comma 2" xfId="1357"/>
    <cellStyle name="Comma 2 2" xfId="1358"/>
    <cellStyle name="Comma 2 2 2" xfId="4154"/>
    <cellStyle name="Comma 2 3" xfId="1359"/>
    <cellStyle name="Comma 2 3 2" xfId="1360"/>
    <cellStyle name="Comma 2 3 2 2" xfId="1361"/>
    <cellStyle name="Comma 2 3 2 3" xfId="1362"/>
    <cellStyle name="Comma 2 3 3" xfId="1363"/>
    <cellStyle name="Comma 2 3 4" xfId="1364"/>
    <cellStyle name="Comma 2 4" xfId="1365"/>
    <cellStyle name="Comma 2 4 2" xfId="1366"/>
    <cellStyle name="Comma 2 4 2 2" xfId="1367"/>
    <cellStyle name="Comma 2 4 2 3" xfId="1368"/>
    <cellStyle name="Comma 2 4 3" xfId="1369"/>
    <cellStyle name="Comma 2 4 4" xfId="1370"/>
    <cellStyle name="Comma 2 5" xfId="1371"/>
    <cellStyle name="Comma 2 5 2" xfId="1372"/>
    <cellStyle name="Comma 2 5 2 2" xfId="1373"/>
    <cellStyle name="Comma 2 5 2 3" xfId="1374"/>
    <cellStyle name="Comma 2 5 3" xfId="1375"/>
    <cellStyle name="Comma 2 5 4" xfId="1376"/>
    <cellStyle name="Comma 2 6" xfId="1377"/>
    <cellStyle name="Comma 2 6 2" xfId="4155"/>
    <cellStyle name="Comma 2 7" xfId="4153"/>
    <cellStyle name="Comma 3" xfId="1378"/>
    <cellStyle name="Comma 3 2" xfId="1379"/>
    <cellStyle name="Comma 3 2 2" xfId="1380"/>
    <cellStyle name="Comma 3 2 2 2" xfId="1381"/>
    <cellStyle name="Comma 3 2 2 3" xfId="1382"/>
    <cellStyle name="Comma 3 2 3" xfId="1383"/>
    <cellStyle name="Comma 3 2 4" xfId="1384"/>
    <cellStyle name="Comma 3 3" xfId="1385"/>
    <cellStyle name="Comma 3 3 2" xfId="1386"/>
    <cellStyle name="Comma 3 3 2 2" xfId="1387"/>
    <cellStyle name="Comma 3 3 2 3" xfId="1388"/>
    <cellStyle name="Comma 3 3 3" xfId="1389"/>
    <cellStyle name="Comma 3 3 4" xfId="1390"/>
    <cellStyle name="Comma 3 4" xfId="1391"/>
    <cellStyle name="Comma 3 4 2" xfId="1392"/>
    <cellStyle name="Comma 3 4 3" xfId="1393"/>
    <cellStyle name="Comma 3 5" xfId="1394"/>
    <cellStyle name="Comma 3 6" xfId="1395"/>
    <cellStyle name="Comma 4" xfId="1396"/>
    <cellStyle name="Comma 4 2" xfId="4156"/>
    <cellStyle name="Comma 5" xfId="1397"/>
    <cellStyle name="Comma 5 2" xfId="1398"/>
    <cellStyle name="Comma 5 2 2" xfId="1399"/>
    <cellStyle name="Comma 5 2 3" xfId="1400"/>
    <cellStyle name="Comma 5 3" xfId="1401"/>
    <cellStyle name="Comma 5 4" xfId="1402"/>
    <cellStyle name="Comma 6" xfId="1403"/>
    <cellStyle name="Comma 6 2" xfId="1404"/>
    <cellStyle name="Comma 6 2 2" xfId="1405"/>
    <cellStyle name="Comma 6 2 3" xfId="1406"/>
    <cellStyle name="Comma 6 3" xfId="1407"/>
    <cellStyle name="Comma 6 4" xfId="1408"/>
    <cellStyle name="Comma 7" xfId="1409"/>
    <cellStyle name="Comma 7 2" xfId="1410"/>
    <cellStyle name="Comma 7 2 2" xfId="1411"/>
    <cellStyle name="Comma 7 2 3" xfId="1412"/>
    <cellStyle name="Comma 7 3" xfId="1413"/>
    <cellStyle name="Comma 7 4" xfId="1414"/>
    <cellStyle name="Comma 8" xfId="4149"/>
    <cellStyle name="Comma(3)" xfId="1415"/>
    <cellStyle name="Currency 2" xfId="1416"/>
    <cellStyle name="Currency 3" xfId="1417"/>
    <cellStyle name="Explanatory Text 2" xfId="1418"/>
    <cellStyle name="Good 2" xfId="1419"/>
    <cellStyle name="Heading 1 2" xfId="1420"/>
    <cellStyle name="Heading 1 2 2" xfId="1421"/>
    <cellStyle name="Heading 1 2 2 2" xfId="1422"/>
    <cellStyle name="Heading 1 2 2 2 2" xfId="1423"/>
    <cellStyle name="Heading 1 2 2 2 2 2" xfId="1424"/>
    <cellStyle name="Heading 1 2 2 2 3" xfId="1425"/>
    <cellStyle name="Heading 1 2 2 3" xfId="1426"/>
    <cellStyle name="Heading 1 2 2 3 2" xfId="1427"/>
    <cellStyle name="Heading 1 2 2 3 2 2" xfId="1428"/>
    <cellStyle name="Heading 1 2 2 3 3" xfId="1429"/>
    <cellStyle name="Heading 1 2 2 4" xfId="1430"/>
    <cellStyle name="Heading 1 2 2 4 2" xfId="1431"/>
    <cellStyle name="Heading 1 2 3" xfId="1432"/>
    <cellStyle name="Heading 1 2 3 2" xfId="1433"/>
    <cellStyle name="Heading 1 2 3 2 2" xfId="1434"/>
    <cellStyle name="Heading 1 2 3 3" xfId="1435"/>
    <cellStyle name="Heading 1 2 4" xfId="1436"/>
    <cellStyle name="Heading 1 2 4 2" xfId="1437"/>
    <cellStyle name="Heading 1 2 4 2 2" xfId="1438"/>
    <cellStyle name="Heading 1 2 4 3" xfId="1439"/>
    <cellStyle name="Heading 1 2 5" xfId="1440"/>
    <cellStyle name="Heading 1 2 5 2" xfId="1441"/>
    <cellStyle name="Heading 2 2" xfId="1442"/>
    <cellStyle name="Heading 2 2 2" xfId="1443"/>
    <cellStyle name="Heading 2 2 2 2" xfId="1444"/>
    <cellStyle name="Heading 2 2 2 2 2" xfId="1445"/>
    <cellStyle name="Heading 2 2 2 2 2 2" xfId="1446"/>
    <cellStyle name="Heading 2 2 2 2 2 2 2" xfId="1447"/>
    <cellStyle name="Heading 2 2 2 2 3" xfId="1448"/>
    <cellStyle name="Heading 2 2 2 2 3 2" xfId="1449"/>
    <cellStyle name="Heading 2 2 2 3" xfId="1450"/>
    <cellStyle name="Heading 2 2 2 3 2" xfId="1451"/>
    <cellStyle name="Heading 2 2 2 3 2 2" xfId="1452"/>
    <cellStyle name="Heading 2 2 2 3 2 2 2" xfId="1453"/>
    <cellStyle name="Heading 2 2 2 3 3" xfId="1454"/>
    <cellStyle name="Heading 2 2 2 3 3 2" xfId="1455"/>
    <cellStyle name="Heading 2 2 2 4" xfId="1456"/>
    <cellStyle name="Heading 2 2 2 4 2" xfId="1457"/>
    <cellStyle name="Heading 2 2 2 4 2 2" xfId="1458"/>
    <cellStyle name="Heading 2 2 2 4 2 2 2" xfId="1459"/>
    <cellStyle name="Heading 2 2 2 4 3" xfId="1460"/>
    <cellStyle name="Heading 2 2 2 4 3 2" xfId="1461"/>
    <cellStyle name="Heading 2 2 3" xfId="1462"/>
    <cellStyle name="Heading 2 2 3 2" xfId="1463"/>
    <cellStyle name="Heading 2 2 3 2 2" xfId="1464"/>
    <cellStyle name="Heading 2 2 3 2 2 2" xfId="1465"/>
    <cellStyle name="Heading 2 2 3 3" xfId="1466"/>
    <cellStyle name="Heading 2 2 3 3 2" xfId="1467"/>
    <cellStyle name="Heading 2 2 4" xfId="1468"/>
    <cellStyle name="Heading 2 2 4 2" xfId="1469"/>
    <cellStyle name="Heading 2 2 4 2 2" xfId="1470"/>
    <cellStyle name="Heading 2 2 4 2 2 2" xfId="1471"/>
    <cellStyle name="Heading 2 2 4 3" xfId="1472"/>
    <cellStyle name="Heading 2 2 4 3 2" xfId="1473"/>
    <cellStyle name="Heading 2 2 5" xfId="1474"/>
    <cellStyle name="Heading 2 2 5 2" xfId="1475"/>
    <cellStyle name="Heading 2 2 5 2 2" xfId="1476"/>
    <cellStyle name="Heading 2 2 5 2 2 2" xfId="1477"/>
    <cellStyle name="Heading 2 2 5 3" xfId="1478"/>
    <cellStyle name="Heading 2 2 5 3 2" xfId="1479"/>
    <cellStyle name="Heading 3 2" xfId="1480"/>
    <cellStyle name="Heading 4 2" xfId="1481"/>
    <cellStyle name="imf-one decimal" xfId="1482"/>
    <cellStyle name="imf-zero decimal" xfId="1483"/>
    <cellStyle name="Input 2" xfId="1484"/>
    <cellStyle name="Input 2 2" xfId="1485"/>
    <cellStyle name="Input 2 2 2" xfId="1486"/>
    <cellStyle name="Input 2 3" xfId="1487"/>
    <cellStyle name="Input 2 3 2" xfId="1488"/>
    <cellStyle name="Input 2 4" xfId="1489"/>
    <cellStyle name="Linked Cell 2" xfId="1490"/>
    <cellStyle name="Neutral 2" xfId="1491"/>
    <cellStyle name="Normal" xfId="0" builtinId="0"/>
    <cellStyle name="Normal 10" xfId="1492"/>
    <cellStyle name="Normal 10 2" xfId="1493"/>
    <cellStyle name="Normal 10 2 2" xfId="1494"/>
    <cellStyle name="Normal 10 2 2 2" xfId="1495"/>
    <cellStyle name="Normal 10 2 2 3" xfId="1496"/>
    <cellStyle name="Normal 10 2 3" xfId="1497"/>
    <cellStyle name="Normal 10 2 4" xfId="1498"/>
    <cellStyle name="Normal 10 3" xfId="1499"/>
    <cellStyle name="Normal 10 3 2" xfId="1500"/>
    <cellStyle name="Normal 10 3 2 2" xfId="1501"/>
    <cellStyle name="Normal 10 3 2 3" xfId="1502"/>
    <cellStyle name="Normal 10 3 3" xfId="1503"/>
    <cellStyle name="Normal 10 3 4" xfId="1504"/>
    <cellStyle name="Normal 10 4" xfId="1505"/>
    <cellStyle name="Normal 10 4 2" xfId="1506"/>
    <cellStyle name="Normal 10 4 3" xfId="1507"/>
    <cellStyle name="Normal 10 5" xfId="1508"/>
    <cellStyle name="Normal 10 6" xfId="1509"/>
    <cellStyle name="Normal 11" xfId="1510"/>
    <cellStyle name="Normal 11 2" xfId="1511"/>
    <cellStyle name="Normal 11 2 2" xfId="1512"/>
    <cellStyle name="Normal 11 2 2 2" xfId="1513"/>
    <cellStyle name="Normal 11 2 2 3" xfId="1514"/>
    <cellStyle name="Normal 11 2 3" xfId="1515"/>
    <cellStyle name="Normal 11 2 4" xfId="1516"/>
    <cellStyle name="Normal 11 3" xfId="1517"/>
    <cellStyle name="Normal 11 3 2" xfId="1518"/>
    <cellStyle name="Normal 11 3 2 2" xfId="1519"/>
    <cellStyle name="Normal 11 3 2 3" xfId="1520"/>
    <cellStyle name="Normal 11 3 3" xfId="1521"/>
    <cellStyle name="Normal 11 3 4" xfId="1522"/>
    <cellStyle name="Normal 11 4" xfId="1523"/>
    <cellStyle name="Normal 11 4 2" xfId="1524"/>
    <cellStyle name="Normal 11 4 3" xfId="1525"/>
    <cellStyle name="Normal 11 5" xfId="1526"/>
    <cellStyle name="Normal 11 6" xfId="1527"/>
    <cellStyle name="Normal 12" xfId="1528"/>
    <cellStyle name="Normal 12 2" xfId="1529"/>
    <cellStyle name="Normal 12 2 2" xfId="1530"/>
    <cellStyle name="Normal 12 2 2 2" xfId="1531"/>
    <cellStyle name="Normal 12 2 2 3" xfId="1532"/>
    <cellStyle name="Normal 12 2 3" xfId="1533"/>
    <cellStyle name="Normal 12 2 4" xfId="1534"/>
    <cellStyle name="Normal 12 3" xfId="1535"/>
    <cellStyle name="Normal 12 3 2" xfId="1536"/>
    <cellStyle name="Normal 12 3 2 2" xfId="1537"/>
    <cellStyle name="Normal 12 3 2 3" xfId="1538"/>
    <cellStyle name="Normal 12 3 3" xfId="1539"/>
    <cellStyle name="Normal 12 3 4" xfId="1540"/>
    <cellStyle name="Normal 12 4" xfId="1541"/>
    <cellStyle name="Normal 12 4 2" xfId="1542"/>
    <cellStyle name="Normal 12 4 3" xfId="1543"/>
    <cellStyle name="Normal 12 5" xfId="1544"/>
    <cellStyle name="Normal 12 6" xfId="1545"/>
    <cellStyle name="Normal 13" xfId="1546"/>
    <cellStyle name="Normal 13 2" xfId="1547"/>
    <cellStyle name="Normal 13 2 2" xfId="1548"/>
    <cellStyle name="Normal 13 2 2 2" xfId="1549"/>
    <cellStyle name="Normal 13 2 2 3" xfId="1550"/>
    <cellStyle name="Normal 13 2 3" xfId="1551"/>
    <cellStyle name="Normal 13 2 4" xfId="1552"/>
    <cellStyle name="Normal 13 3" xfId="1553"/>
    <cellStyle name="Normal 13 3 2" xfId="1554"/>
    <cellStyle name="Normal 13 3 2 2" xfId="1555"/>
    <cellStyle name="Normal 13 3 2 3" xfId="1556"/>
    <cellStyle name="Normal 13 3 3" xfId="1557"/>
    <cellStyle name="Normal 13 3 4" xfId="1558"/>
    <cellStyle name="Normal 13 4" xfId="1559"/>
    <cellStyle name="Normal 13 4 2" xfId="1560"/>
    <cellStyle name="Normal 13 4 3" xfId="1561"/>
    <cellStyle name="Normal 13 5" xfId="1562"/>
    <cellStyle name="Normal 13 6" xfId="1563"/>
    <cellStyle name="Normal 14" xfId="1564"/>
    <cellStyle name="Normal 14 2" xfId="1565"/>
    <cellStyle name="Normal 14 2 2" xfId="1566"/>
    <cellStyle name="Normal 14 2 2 2" xfId="1567"/>
    <cellStyle name="Normal 14 2 2 3" xfId="1568"/>
    <cellStyle name="Normal 14 2 3" xfId="1569"/>
    <cellStyle name="Normal 14 2 4" xfId="1570"/>
    <cellStyle name="Normal 14 3" xfId="1571"/>
    <cellStyle name="Normal 14 3 2" xfId="1572"/>
    <cellStyle name="Normal 14 3 2 2" xfId="1573"/>
    <cellStyle name="Normal 14 3 2 3" xfId="1574"/>
    <cellStyle name="Normal 14 3 3" xfId="1575"/>
    <cellStyle name="Normal 14 3 4" xfId="1576"/>
    <cellStyle name="Normal 14 4" xfId="1577"/>
    <cellStyle name="Normal 14 4 2" xfId="1578"/>
    <cellStyle name="Normal 14 4 3" xfId="1579"/>
    <cellStyle name="Normal 14 5" xfId="1580"/>
    <cellStyle name="Normal 14 6" xfId="1581"/>
    <cellStyle name="Normal 15" xfId="1582"/>
    <cellStyle name="Normal 15 2" xfId="3"/>
    <cellStyle name="Normal 15 3" xfId="1583"/>
    <cellStyle name="Normal 16" xfId="1584"/>
    <cellStyle name="Normal 16 2" xfId="1585"/>
    <cellStyle name="Normal 16 2 2" xfId="1586"/>
    <cellStyle name="Normal 16 2 3" xfId="1587"/>
    <cellStyle name="Normal 16 3" xfId="1588"/>
    <cellStyle name="Normal 16 4" xfId="1589"/>
    <cellStyle name="Normal 17" xfId="1590"/>
    <cellStyle name="Normal 17 2" xfId="1591"/>
    <cellStyle name="Normal 17 2 2" xfId="1592"/>
    <cellStyle name="Normal 17 2 3" xfId="1593"/>
    <cellStyle name="Normal 17 3" xfId="1594"/>
    <cellStyle name="Normal 17 4" xfId="1595"/>
    <cellStyle name="Normal 18" xfId="1596"/>
    <cellStyle name="Normal 18 2" xfId="1597"/>
    <cellStyle name="Normal 18 2 2" xfId="1598"/>
    <cellStyle name="Normal 18 2 3" xfId="1599"/>
    <cellStyle name="Normal 18 3" xfId="1600"/>
    <cellStyle name="Normal 18 4" xfId="1601"/>
    <cellStyle name="Normal 19" xfId="1602"/>
    <cellStyle name="Normal 19 2" xfId="1603"/>
    <cellStyle name="Normal 19 3" xfId="1604"/>
    <cellStyle name="Normal 2" xfId="9"/>
    <cellStyle name="Normal 2 2" xfId="11"/>
    <cellStyle name="Normal 2 3" xfId="1605"/>
    <cellStyle name="Normal 2 4" xfId="1606"/>
    <cellStyle name="Normal 2 4 10" xfId="1607"/>
    <cellStyle name="Normal 2 4 10 2" xfId="1608"/>
    <cellStyle name="Normal 2 4 10 2 2" xfId="1609"/>
    <cellStyle name="Normal 2 4 10 2 2 2" xfId="1610"/>
    <cellStyle name="Normal 2 4 10 2 2 2 2" xfId="1611"/>
    <cellStyle name="Normal 2 4 10 2 2 2 3" xfId="1612"/>
    <cellStyle name="Normal 2 4 10 2 2 3" xfId="1613"/>
    <cellStyle name="Normal 2 4 10 2 2 4" xfId="1614"/>
    <cellStyle name="Normal 2 4 10 2 3" xfId="1615"/>
    <cellStyle name="Normal 2 4 10 2 3 2" xfId="1616"/>
    <cellStyle name="Normal 2 4 10 2 3 3" xfId="1617"/>
    <cellStyle name="Normal 2 4 10 2 4" xfId="1618"/>
    <cellStyle name="Normal 2 4 10 2 5" xfId="1619"/>
    <cellStyle name="Normal 2 4 10 3" xfId="1620"/>
    <cellStyle name="Normal 2 4 10 3 2" xfId="1621"/>
    <cellStyle name="Normal 2 4 10 3 2 2" xfId="1622"/>
    <cellStyle name="Normal 2 4 10 3 2 2 2" xfId="1623"/>
    <cellStyle name="Normal 2 4 10 3 2 2 3" xfId="1624"/>
    <cellStyle name="Normal 2 4 10 3 2 3" xfId="1625"/>
    <cellStyle name="Normal 2 4 10 3 2 4" xfId="1626"/>
    <cellStyle name="Normal 2 4 10 3 3" xfId="1627"/>
    <cellStyle name="Normal 2 4 10 3 3 2" xfId="1628"/>
    <cellStyle name="Normal 2 4 10 3 3 3" xfId="1629"/>
    <cellStyle name="Normal 2 4 10 3 4" xfId="1630"/>
    <cellStyle name="Normal 2 4 10 3 5" xfId="1631"/>
    <cellStyle name="Normal 2 4 10 4" xfId="1632"/>
    <cellStyle name="Normal 2 4 10 4 2" xfId="1633"/>
    <cellStyle name="Normal 2 4 10 4 2 2" xfId="1634"/>
    <cellStyle name="Normal 2 4 10 4 2 3" xfId="1635"/>
    <cellStyle name="Normal 2 4 10 4 3" xfId="1636"/>
    <cellStyle name="Normal 2 4 10 4 4" xfId="1637"/>
    <cellStyle name="Normal 2 4 10 5" xfId="1638"/>
    <cellStyle name="Normal 2 4 10 5 2" xfId="1639"/>
    <cellStyle name="Normal 2 4 10 5 3" xfId="1640"/>
    <cellStyle name="Normal 2 4 10 6" xfId="1641"/>
    <cellStyle name="Normal 2 4 10 7" xfId="1642"/>
    <cellStyle name="Normal 2 4 11" xfId="1643"/>
    <cellStyle name="Normal 2 4 11 2" xfId="1644"/>
    <cellStyle name="Normal 2 4 11 2 2" xfId="1645"/>
    <cellStyle name="Normal 2 4 11 2 2 2" xfId="1646"/>
    <cellStyle name="Normal 2 4 11 2 2 3" xfId="1647"/>
    <cellStyle name="Normal 2 4 11 2 3" xfId="1648"/>
    <cellStyle name="Normal 2 4 11 2 4" xfId="1649"/>
    <cellStyle name="Normal 2 4 11 3" xfId="1650"/>
    <cellStyle name="Normal 2 4 11 3 2" xfId="1651"/>
    <cellStyle name="Normal 2 4 11 3 3" xfId="1652"/>
    <cellStyle name="Normal 2 4 11 4" xfId="1653"/>
    <cellStyle name="Normal 2 4 11 5" xfId="1654"/>
    <cellStyle name="Normal 2 4 12" xfId="1655"/>
    <cellStyle name="Normal 2 4 12 2" xfId="1656"/>
    <cellStyle name="Normal 2 4 12 2 2" xfId="1657"/>
    <cellStyle name="Normal 2 4 12 2 2 2" xfId="1658"/>
    <cellStyle name="Normal 2 4 12 2 2 3" xfId="1659"/>
    <cellStyle name="Normal 2 4 12 2 3" xfId="1660"/>
    <cellStyle name="Normal 2 4 12 2 4" xfId="1661"/>
    <cellStyle name="Normal 2 4 12 3" xfId="1662"/>
    <cellStyle name="Normal 2 4 12 3 2" xfId="1663"/>
    <cellStyle name="Normal 2 4 12 3 3" xfId="1664"/>
    <cellStyle name="Normal 2 4 12 4" xfId="1665"/>
    <cellStyle name="Normal 2 4 12 5" xfId="1666"/>
    <cellStyle name="Normal 2 4 13" xfId="1667"/>
    <cellStyle name="Normal 2 4 13 2" xfId="1668"/>
    <cellStyle name="Normal 2 4 13 2 2" xfId="1669"/>
    <cellStyle name="Normal 2 4 13 2 2 2" xfId="1670"/>
    <cellStyle name="Normal 2 4 13 2 2 3" xfId="1671"/>
    <cellStyle name="Normal 2 4 13 2 3" xfId="1672"/>
    <cellStyle name="Normal 2 4 13 2 4" xfId="1673"/>
    <cellStyle name="Normal 2 4 13 3" xfId="1674"/>
    <cellStyle name="Normal 2 4 13 3 2" xfId="1675"/>
    <cellStyle name="Normal 2 4 13 3 3" xfId="1676"/>
    <cellStyle name="Normal 2 4 13 4" xfId="1677"/>
    <cellStyle name="Normal 2 4 13 5" xfId="1678"/>
    <cellStyle name="Normal 2 4 14" xfId="1679"/>
    <cellStyle name="Normal 2 4 14 2" xfId="1680"/>
    <cellStyle name="Normal 2 4 14 2 2" xfId="1681"/>
    <cellStyle name="Normal 2 4 14 2 2 2" xfId="1682"/>
    <cellStyle name="Normal 2 4 14 2 2 3" xfId="1683"/>
    <cellStyle name="Normal 2 4 14 2 3" xfId="1684"/>
    <cellStyle name="Normal 2 4 14 2 4" xfId="1685"/>
    <cellStyle name="Normal 2 4 14 3" xfId="1686"/>
    <cellStyle name="Normal 2 4 14 3 2" xfId="1687"/>
    <cellStyle name="Normal 2 4 14 3 3" xfId="1688"/>
    <cellStyle name="Normal 2 4 14 4" xfId="1689"/>
    <cellStyle name="Normal 2 4 14 5" xfId="1690"/>
    <cellStyle name="Normal 2 4 15" xfId="1691"/>
    <cellStyle name="Normal 2 4 15 2" xfId="1692"/>
    <cellStyle name="Normal 2 4 15 2 2" xfId="1693"/>
    <cellStyle name="Normal 2 4 15 2 2 2" xfId="1694"/>
    <cellStyle name="Normal 2 4 15 2 2 3" xfId="1695"/>
    <cellStyle name="Normal 2 4 15 2 3" xfId="1696"/>
    <cellStyle name="Normal 2 4 15 2 4" xfId="1697"/>
    <cellStyle name="Normal 2 4 15 3" xfId="1698"/>
    <cellStyle name="Normal 2 4 15 3 2" xfId="1699"/>
    <cellStyle name="Normal 2 4 15 3 3" xfId="1700"/>
    <cellStyle name="Normal 2 4 15 4" xfId="1701"/>
    <cellStyle name="Normal 2 4 15 5" xfId="1702"/>
    <cellStyle name="Normal 2 4 16" xfId="1703"/>
    <cellStyle name="Normal 2 4 16 2" xfId="1704"/>
    <cellStyle name="Normal 2 4 16 2 2" xfId="1705"/>
    <cellStyle name="Normal 2 4 16 2 3" xfId="1706"/>
    <cellStyle name="Normal 2 4 16 3" xfId="1707"/>
    <cellStyle name="Normal 2 4 16 4" xfId="1708"/>
    <cellStyle name="Normal 2 4 17" xfId="1709"/>
    <cellStyle name="Normal 2 4 17 2" xfId="1710"/>
    <cellStyle name="Normal 2 4 17 3" xfId="1711"/>
    <cellStyle name="Normal 2 4 18" xfId="1712"/>
    <cellStyle name="Normal 2 4 18 2" xfId="1713"/>
    <cellStyle name="Normal 2 4 19" xfId="1714"/>
    <cellStyle name="Normal 2 4 2" xfId="1715"/>
    <cellStyle name="Normal 2 4 2 10" xfId="1716"/>
    <cellStyle name="Normal 2 4 2 2" xfId="1717"/>
    <cellStyle name="Normal 2 4 2 2 2" xfId="1718"/>
    <cellStyle name="Normal 2 4 2 2 2 2" xfId="1719"/>
    <cellStyle name="Normal 2 4 2 2 2 2 2" xfId="1720"/>
    <cellStyle name="Normal 2 4 2 2 2 2 2 2" xfId="1721"/>
    <cellStyle name="Normal 2 4 2 2 2 2 2 2 2" xfId="1722"/>
    <cellStyle name="Normal 2 4 2 2 2 2 2 2 3" xfId="1723"/>
    <cellStyle name="Normal 2 4 2 2 2 2 2 3" xfId="1724"/>
    <cellStyle name="Normal 2 4 2 2 2 2 2 4" xfId="1725"/>
    <cellStyle name="Normal 2 4 2 2 2 2 3" xfId="1726"/>
    <cellStyle name="Normal 2 4 2 2 2 2 3 2" xfId="1727"/>
    <cellStyle name="Normal 2 4 2 2 2 2 3 3" xfId="1728"/>
    <cellStyle name="Normal 2 4 2 2 2 2 4" xfId="1729"/>
    <cellStyle name="Normal 2 4 2 2 2 2 5" xfId="1730"/>
    <cellStyle name="Normal 2 4 2 2 2 3" xfId="1731"/>
    <cellStyle name="Normal 2 4 2 2 2 3 2" xfId="1732"/>
    <cellStyle name="Normal 2 4 2 2 2 3 2 2" xfId="1733"/>
    <cellStyle name="Normal 2 4 2 2 2 3 2 2 2" xfId="1734"/>
    <cellStyle name="Normal 2 4 2 2 2 3 2 2 3" xfId="1735"/>
    <cellStyle name="Normal 2 4 2 2 2 3 2 3" xfId="1736"/>
    <cellStyle name="Normal 2 4 2 2 2 3 2 4" xfId="1737"/>
    <cellStyle name="Normal 2 4 2 2 2 3 3" xfId="1738"/>
    <cellStyle name="Normal 2 4 2 2 2 3 3 2" xfId="1739"/>
    <cellStyle name="Normal 2 4 2 2 2 3 3 3" xfId="1740"/>
    <cellStyle name="Normal 2 4 2 2 2 3 4" xfId="1741"/>
    <cellStyle name="Normal 2 4 2 2 2 3 5" xfId="1742"/>
    <cellStyle name="Normal 2 4 2 2 2 4" xfId="1743"/>
    <cellStyle name="Normal 2 4 2 2 2 4 2" xfId="1744"/>
    <cellStyle name="Normal 2 4 2 2 2 4 2 2" xfId="1745"/>
    <cellStyle name="Normal 2 4 2 2 2 4 2 3" xfId="1746"/>
    <cellStyle name="Normal 2 4 2 2 2 4 3" xfId="1747"/>
    <cellStyle name="Normal 2 4 2 2 2 4 4" xfId="1748"/>
    <cellStyle name="Normal 2 4 2 2 2 5" xfId="1749"/>
    <cellStyle name="Normal 2 4 2 2 2 5 2" xfId="1750"/>
    <cellStyle name="Normal 2 4 2 2 2 5 3" xfId="1751"/>
    <cellStyle name="Normal 2 4 2 2 2 6" xfId="1752"/>
    <cellStyle name="Normal 2 4 2 2 2 7" xfId="1753"/>
    <cellStyle name="Normal 2 4 2 2 3" xfId="1754"/>
    <cellStyle name="Normal 2 4 2 2 3 2" xfId="1755"/>
    <cellStyle name="Normal 2 4 2 2 3 2 2" xfId="1756"/>
    <cellStyle name="Normal 2 4 2 2 3 2 2 2" xfId="1757"/>
    <cellStyle name="Normal 2 4 2 2 3 2 2 2 2" xfId="1758"/>
    <cellStyle name="Normal 2 4 2 2 3 2 2 2 3" xfId="1759"/>
    <cellStyle name="Normal 2 4 2 2 3 2 2 3" xfId="1760"/>
    <cellStyle name="Normal 2 4 2 2 3 2 2 4" xfId="1761"/>
    <cellStyle name="Normal 2 4 2 2 3 2 3" xfId="1762"/>
    <cellStyle name="Normal 2 4 2 2 3 2 3 2" xfId="1763"/>
    <cellStyle name="Normal 2 4 2 2 3 2 3 3" xfId="1764"/>
    <cellStyle name="Normal 2 4 2 2 3 2 4" xfId="1765"/>
    <cellStyle name="Normal 2 4 2 2 3 2 5" xfId="1766"/>
    <cellStyle name="Normal 2 4 2 2 3 3" xfId="1767"/>
    <cellStyle name="Normal 2 4 2 2 3 3 2" xfId="1768"/>
    <cellStyle name="Normal 2 4 2 2 3 3 2 2" xfId="1769"/>
    <cellStyle name="Normal 2 4 2 2 3 3 2 2 2" xfId="1770"/>
    <cellStyle name="Normal 2 4 2 2 3 3 2 2 3" xfId="1771"/>
    <cellStyle name="Normal 2 4 2 2 3 3 2 3" xfId="1772"/>
    <cellStyle name="Normal 2 4 2 2 3 3 2 4" xfId="1773"/>
    <cellStyle name="Normal 2 4 2 2 3 3 3" xfId="1774"/>
    <cellStyle name="Normal 2 4 2 2 3 3 3 2" xfId="1775"/>
    <cellStyle name="Normal 2 4 2 2 3 3 3 3" xfId="1776"/>
    <cellStyle name="Normal 2 4 2 2 3 3 4" xfId="1777"/>
    <cellStyle name="Normal 2 4 2 2 3 3 5" xfId="1778"/>
    <cellStyle name="Normal 2 4 2 2 3 4" xfId="1779"/>
    <cellStyle name="Normal 2 4 2 2 3 4 2" xfId="1780"/>
    <cellStyle name="Normal 2 4 2 2 3 4 2 2" xfId="1781"/>
    <cellStyle name="Normal 2 4 2 2 3 4 2 3" xfId="1782"/>
    <cellStyle name="Normal 2 4 2 2 3 4 3" xfId="1783"/>
    <cellStyle name="Normal 2 4 2 2 3 4 4" xfId="1784"/>
    <cellStyle name="Normal 2 4 2 2 3 5" xfId="1785"/>
    <cellStyle name="Normal 2 4 2 2 3 5 2" xfId="1786"/>
    <cellStyle name="Normal 2 4 2 2 3 5 3" xfId="1787"/>
    <cellStyle name="Normal 2 4 2 2 3 6" xfId="1788"/>
    <cellStyle name="Normal 2 4 2 2 3 7" xfId="1789"/>
    <cellStyle name="Normal 2 4 2 2 4" xfId="1790"/>
    <cellStyle name="Normal 2 4 2 2 4 2" xfId="1791"/>
    <cellStyle name="Normal 2 4 2 2 4 2 2" xfId="1792"/>
    <cellStyle name="Normal 2 4 2 2 4 2 2 2" xfId="1793"/>
    <cellStyle name="Normal 2 4 2 2 4 2 2 3" xfId="1794"/>
    <cellStyle name="Normal 2 4 2 2 4 2 3" xfId="1795"/>
    <cellStyle name="Normal 2 4 2 2 4 2 4" xfId="1796"/>
    <cellStyle name="Normal 2 4 2 2 4 3" xfId="1797"/>
    <cellStyle name="Normal 2 4 2 2 4 3 2" xfId="1798"/>
    <cellStyle name="Normal 2 4 2 2 4 3 3" xfId="1799"/>
    <cellStyle name="Normal 2 4 2 2 4 4" xfId="1800"/>
    <cellStyle name="Normal 2 4 2 2 4 5" xfId="1801"/>
    <cellStyle name="Normal 2 4 2 2 5" xfId="1802"/>
    <cellStyle name="Normal 2 4 2 2 5 2" xfId="1803"/>
    <cellStyle name="Normal 2 4 2 2 5 2 2" xfId="1804"/>
    <cellStyle name="Normal 2 4 2 2 5 2 2 2" xfId="1805"/>
    <cellStyle name="Normal 2 4 2 2 5 2 2 3" xfId="1806"/>
    <cellStyle name="Normal 2 4 2 2 5 2 3" xfId="1807"/>
    <cellStyle name="Normal 2 4 2 2 5 2 4" xfId="1808"/>
    <cellStyle name="Normal 2 4 2 2 5 3" xfId="1809"/>
    <cellStyle name="Normal 2 4 2 2 5 3 2" xfId="1810"/>
    <cellStyle name="Normal 2 4 2 2 5 3 3" xfId="1811"/>
    <cellStyle name="Normal 2 4 2 2 5 4" xfId="1812"/>
    <cellStyle name="Normal 2 4 2 2 5 5" xfId="1813"/>
    <cellStyle name="Normal 2 4 2 2 6" xfId="1814"/>
    <cellStyle name="Normal 2 4 2 2 6 2" xfId="1815"/>
    <cellStyle name="Normal 2 4 2 2 6 2 2" xfId="1816"/>
    <cellStyle name="Normal 2 4 2 2 6 2 3" xfId="1817"/>
    <cellStyle name="Normal 2 4 2 2 6 3" xfId="1818"/>
    <cellStyle name="Normal 2 4 2 2 6 4" xfId="1819"/>
    <cellStyle name="Normal 2 4 2 2 7" xfId="1820"/>
    <cellStyle name="Normal 2 4 2 2 7 2" xfId="1821"/>
    <cellStyle name="Normal 2 4 2 2 7 3" xfId="1822"/>
    <cellStyle name="Normal 2 4 2 2 8" xfId="1823"/>
    <cellStyle name="Normal 2 4 2 2 9" xfId="1824"/>
    <cellStyle name="Normal 2 4 2 3" xfId="1825"/>
    <cellStyle name="Normal 2 4 2 3 2" xfId="1826"/>
    <cellStyle name="Normal 2 4 2 3 2 2" xfId="1827"/>
    <cellStyle name="Normal 2 4 2 3 2 2 2" xfId="1828"/>
    <cellStyle name="Normal 2 4 2 3 2 2 2 2" xfId="1829"/>
    <cellStyle name="Normal 2 4 2 3 2 2 2 3" xfId="1830"/>
    <cellStyle name="Normal 2 4 2 3 2 2 3" xfId="1831"/>
    <cellStyle name="Normal 2 4 2 3 2 2 4" xfId="1832"/>
    <cellStyle name="Normal 2 4 2 3 2 3" xfId="1833"/>
    <cellStyle name="Normal 2 4 2 3 2 3 2" xfId="1834"/>
    <cellStyle name="Normal 2 4 2 3 2 3 3" xfId="1835"/>
    <cellStyle name="Normal 2 4 2 3 2 4" xfId="1836"/>
    <cellStyle name="Normal 2 4 2 3 2 5" xfId="1837"/>
    <cellStyle name="Normal 2 4 2 3 3" xfId="1838"/>
    <cellStyle name="Normal 2 4 2 3 3 2" xfId="1839"/>
    <cellStyle name="Normal 2 4 2 3 3 2 2" xfId="1840"/>
    <cellStyle name="Normal 2 4 2 3 3 2 2 2" xfId="1841"/>
    <cellStyle name="Normal 2 4 2 3 3 2 2 3" xfId="1842"/>
    <cellStyle name="Normal 2 4 2 3 3 2 3" xfId="1843"/>
    <cellStyle name="Normal 2 4 2 3 3 2 4" xfId="1844"/>
    <cellStyle name="Normal 2 4 2 3 3 3" xfId="1845"/>
    <cellStyle name="Normal 2 4 2 3 3 3 2" xfId="1846"/>
    <cellStyle name="Normal 2 4 2 3 3 3 3" xfId="1847"/>
    <cellStyle name="Normal 2 4 2 3 3 4" xfId="1848"/>
    <cellStyle name="Normal 2 4 2 3 3 5" xfId="1849"/>
    <cellStyle name="Normal 2 4 2 3 4" xfId="1850"/>
    <cellStyle name="Normal 2 4 2 3 4 2" xfId="1851"/>
    <cellStyle name="Normal 2 4 2 3 4 2 2" xfId="1852"/>
    <cellStyle name="Normal 2 4 2 3 4 2 3" xfId="1853"/>
    <cellStyle name="Normal 2 4 2 3 4 3" xfId="1854"/>
    <cellStyle name="Normal 2 4 2 3 4 4" xfId="1855"/>
    <cellStyle name="Normal 2 4 2 3 5" xfId="1856"/>
    <cellStyle name="Normal 2 4 2 3 5 2" xfId="1857"/>
    <cellStyle name="Normal 2 4 2 3 5 3" xfId="1858"/>
    <cellStyle name="Normal 2 4 2 3 6" xfId="1859"/>
    <cellStyle name="Normal 2 4 2 3 7" xfId="1860"/>
    <cellStyle name="Normal 2 4 2 4" xfId="1861"/>
    <cellStyle name="Normal 2 4 2 4 2" xfId="1862"/>
    <cellStyle name="Normal 2 4 2 4 2 2" xfId="1863"/>
    <cellStyle name="Normal 2 4 2 4 2 2 2" xfId="1864"/>
    <cellStyle name="Normal 2 4 2 4 2 2 2 2" xfId="1865"/>
    <cellStyle name="Normal 2 4 2 4 2 2 2 3" xfId="1866"/>
    <cellStyle name="Normal 2 4 2 4 2 2 3" xfId="1867"/>
    <cellStyle name="Normal 2 4 2 4 2 2 4" xfId="1868"/>
    <cellStyle name="Normal 2 4 2 4 2 3" xfId="1869"/>
    <cellStyle name="Normal 2 4 2 4 2 3 2" xfId="1870"/>
    <cellStyle name="Normal 2 4 2 4 2 3 3" xfId="1871"/>
    <cellStyle name="Normal 2 4 2 4 2 4" xfId="1872"/>
    <cellStyle name="Normal 2 4 2 4 2 5" xfId="1873"/>
    <cellStyle name="Normal 2 4 2 4 3" xfId="1874"/>
    <cellStyle name="Normal 2 4 2 4 3 2" xfId="1875"/>
    <cellStyle name="Normal 2 4 2 4 3 2 2" xfId="1876"/>
    <cellStyle name="Normal 2 4 2 4 3 2 2 2" xfId="1877"/>
    <cellStyle name="Normal 2 4 2 4 3 2 2 3" xfId="1878"/>
    <cellStyle name="Normal 2 4 2 4 3 2 3" xfId="1879"/>
    <cellStyle name="Normal 2 4 2 4 3 2 4" xfId="1880"/>
    <cellStyle name="Normal 2 4 2 4 3 3" xfId="1881"/>
    <cellStyle name="Normal 2 4 2 4 3 3 2" xfId="1882"/>
    <cellStyle name="Normal 2 4 2 4 3 3 3" xfId="1883"/>
    <cellStyle name="Normal 2 4 2 4 3 4" xfId="1884"/>
    <cellStyle name="Normal 2 4 2 4 3 5" xfId="1885"/>
    <cellStyle name="Normal 2 4 2 4 4" xfId="1886"/>
    <cellStyle name="Normal 2 4 2 4 4 2" xfId="1887"/>
    <cellStyle name="Normal 2 4 2 4 4 2 2" xfId="1888"/>
    <cellStyle name="Normal 2 4 2 4 4 2 3" xfId="1889"/>
    <cellStyle name="Normal 2 4 2 4 4 3" xfId="1890"/>
    <cellStyle name="Normal 2 4 2 4 4 4" xfId="1891"/>
    <cellStyle name="Normal 2 4 2 4 5" xfId="1892"/>
    <cellStyle name="Normal 2 4 2 4 5 2" xfId="1893"/>
    <cellStyle name="Normal 2 4 2 4 5 3" xfId="1894"/>
    <cellStyle name="Normal 2 4 2 4 6" xfId="1895"/>
    <cellStyle name="Normal 2 4 2 4 7" xfId="1896"/>
    <cellStyle name="Normal 2 4 2 5" xfId="1897"/>
    <cellStyle name="Normal 2 4 2 5 2" xfId="1898"/>
    <cellStyle name="Normal 2 4 2 5 2 2" xfId="1899"/>
    <cellStyle name="Normal 2 4 2 5 2 2 2" xfId="1900"/>
    <cellStyle name="Normal 2 4 2 5 2 2 3" xfId="1901"/>
    <cellStyle name="Normal 2 4 2 5 2 3" xfId="1902"/>
    <cellStyle name="Normal 2 4 2 5 2 4" xfId="1903"/>
    <cellStyle name="Normal 2 4 2 5 3" xfId="1904"/>
    <cellStyle name="Normal 2 4 2 5 3 2" xfId="1905"/>
    <cellStyle name="Normal 2 4 2 5 3 3" xfId="1906"/>
    <cellStyle name="Normal 2 4 2 5 4" xfId="1907"/>
    <cellStyle name="Normal 2 4 2 5 5" xfId="1908"/>
    <cellStyle name="Normal 2 4 2 6" xfId="1909"/>
    <cellStyle name="Normal 2 4 2 6 2" xfId="1910"/>
    <cellStyle name="Normal 2 4 2 6 2 2" xfId="1911"/>
    <cellStyle name="Normal 2 4 2 6 2 2 2" xfId="1912"/>
    <cellStyle name="Normal 2 4 2 6 2 2 3" xfId="1913"/>
    <cellStyle name="Normal 2 4 2 6 2 3" xfId="1914"/>
    <cellStyle name="Normal 2 4 2 6 2 4" xfId="1915"/>
    <cellStyle name="Normal 2 4 2 6 3" xfId="1916"/>
    <cellStyle name="Normal 2 4 2 6 3 2" xfId="1917"/>
    <cellStyle name="Normal 2 4 2 6 3 3" xfId="1918"/>
    <cellStyle name="Normal 2 4 2 6 4" xfId="1919"/>
    <cellStyle name="Normal 2 4 2 6 5" xfId="1920"/>
    <cellStyle name="Normal 2 4 2 7" xfId="1921"/>
    <cellStyle name="Normal 2 4 2 7 2" xfId="1922"/>
    <cellStyle name="Normal 2 4 2 7 2 2" xfId="1923"/>
    <cellStyle name="Normal 2 4 2 7 2 3" xfId="1924"/>
    <cellStyle name="Normal 2 4 2 7 3" xfId="1925"/>
    <cellStyle name="Normal 2 4 2 7 4" xfId="1926"/>
    <cellStyle name="Normal 2 4 2 8" xfId="1927"/>
    <cellStyle name="Normal 2 4 2 8 2" xfId="1928"/>
    <cellStyle name="Normal 2 4 2 8 3" xfId="1929"/>
    <cellStyle name="Normal 2 4 2 9" xfId="1930"/>
    <cellStyle name="Normal 2 4 3" xfId="1931"/>
    <cellStyle name="Normal 2 4 3 2" xfId="1932"/>
    <cellStyle name="Normal 2 4 3 2 2" xfId="1933"/>
    <cellStyle name="Normal 2 4 3 2 2 2" xfId="1934"/>
    <cellStyle name="Normal 2 4 3 2 2 2 2" xfId="1935"/>
    <cellStyle name="Normal 2 4 3 2 2 2 2 2" xfId="1936"/>
    <cellStyle name="Normal 2 4 3 2 2 2 2 3" xfId="1937"/>
    <cellStyle name="Normal 2 4 3 2 2 2 3" xfId="1938"/>
    <cellStyle name="Normal 2 4 3 2 2 2 4" xfId="1939"/>
    <cellStyle name="Normal 2 4 3 2 2 3" xfId="1940"/>
    <cellStyle name="Normal 2 4 3 2 2 3 2" xfId="1941"/>
    <cellStyle name="Normal 2 4 3 2 2 3 3" xfId="1942"/>
    <cellStyle name="Normal 2 4 3 2 2 4" xfId="1943"/>
    <cellStyle name="Normal 2 4 3 2 2 5" xfId="1944"/>
    <cellStyle name="Normal 2 4 3 2 3" xfId="1945"/>
    <cellStyle name="Normal 2 4 3 2 3 2" xfId="1946"/>
    <cellStyle name="Normal 2 4 3 2 3 2 2" xfId="1947"/>
    <cellStyle name="Normal 2 4 3 2 3 2 2 2" xfId="1948"/>
    <cellStyle name="Normal 2 4 3 2 3 2 2 3" xfId="1949"/>
    <cellStyle name="Normal 2 4 3 2 3 2 3" xfId="1950"/>
    <cellStyle name="Normal 2 4 3 2 3 2 4" xfId="1951"/>
    <cellStyle name="Normal 2 4 3 2 3 3" xfId="1952"/>
    <cellStyle name="Normal 2 4 3 2 3 3 2" xfId="1953"/>
    <cellStyle name="Normal 2 4 3 2 3 3 3" xfId="1954"/>
    <cellStyle name="Normal 2 4 3 2 3 4" xfId="1955"/>
    <cellStyle name="Normal 2 4 3 2 3 5" xfId="1956"/>
    <cellStyle name="Normal 2 4 3 2 4" xfId="1957"/>
    <cellStyle name="Normal 2 4 3 2 4 2" xfId="1958"/>
    <cellStyle name="Normal 2 4 3 2 4 2 2" xfId="1959"/>
    <cellStyle name="Normal 2 4 3 2 4 2 3" xfId="1960"/>
    <cellStyle name="Normal 2 4 3 2 4 3" xfId="1961"/>
    <cellStyle name="Normal 2 4 3 2 4 4" xfId="1962"/>
    <cellStyle name="Normal 2 4 3 2 5" xfId="1963"/>
    <cellStyle name="Normal 2 4 3 2 5 2" xfId="1964"/>
    <cellStyle name="Normal 2 4 3 2 5 3" xfId="1965"/>
    <cellStyle name="Normal 2 4 3 2 6" xfId="1966"/>
    <cellStyle name="Normal 2 4 3 2 7" xfId="1967"/>
    <cellStyle name="Normal 2 4 3 3" xfId="1968"/>
    <cellStyle name="Normal 2 4 3 3 2" xfId="1969"/>
    <cellStyle name="Normal 2 4 3 3 2 2" xfId="1970"/>
    <cellStyle name="Normal 2 4 3 3 2 2 2" xfId="1971"/>
    <cellStyle name="Normal 2 4 3 3 2 2 2 2" xfId="1972"/>
    <cellStyle name="Normal 2 4 3 3 2 2 2 3" xfId="1973"/>
    <cellStyle name="Normal 2 4 3 3 2 2 3" xfId="1974"/>
    <cellStyle name="Normal 2 4 3 3 2 2 4" xfId="1975"/>
    <cellStyle name="Normal 2 4 3 3 2 3" xfId="1976"/>
    <cellStyle name="Normal 2 4 3 3 2 3 2" xfId="1977"/>
    <cellStyle name="Normal 2 4 3 3 2 3 3" xfId="1978"/>
    <cellStyle name="Normal 2 4 3 3 2 4" xfId="1979"/>
    <cellStyle name="Normal 2 4 3 3 2 5" xfId="1980"/>
    <cellStyle name="Normal 2 4 3 3 3" xfId="1981"/>
    <cellStyle name="Normal 2 4 3 3 3 2" xfId="1982"/>
    <cellStyle name="Normal 2 4 3 3 3 2 2" xfId="1983"/>
    <cellStyle name="Normal 2 4 3 3 3 2 2 2" xfId="1984"/>
    <cellStyle name="Normal 2 4 3 3 3 2 2 3" xfId="1985"/>
    <cellStyle name="Normal 2 4 3 3 3 2 3" xfId="1986"/>
    <cellStyle name="Normal 2 4 3 3 3 2 4" xfId="1987"/>
    <cellStyle name="Normal 2 4 3 3 3 3" xfId="1988"/>
    <cellStyle name="Normal 2 4 3 3 3 3 2" xfId="1989"/>
    <cellStyle name="Normal 2 4 3 3 3 3 3" xfId="1990"/>
    <cellStyle name="Normal 2 4 3 3 3 4" xfId="1991"/>
    <cellStyle name="Normal 2 4 3 3 3 5" xfId="1992"/>
    <cellStyle name="Normal 2 4 3 3 4" xfId="1993"/>
    <cellStyle name="Normal 2 4 3 3 4 2" xfId="1994"/>
    <cellStyle name="Normal 2 4 3 3 4 2 2" xfId="1995"/>
    <cellStyle name="Normal 2 4 3 3 4 2 3" xfId="1996"/>
    <cellStyle name="Normal 2 4 3 3 4 3" xfId="1997"/>
    <cellStyle name="Normal 2 4 3 3 4 4" xfId="1998"/>
    <cellStyle name="Normal 2 4 3 3 5" xfId="1999"/>
    <cellStyle name="Normal 2 4 3 3 5 2" xfId="2000"/>
    <cellStyle name="Normal 2 4 3 3 5 3" xfId="2001"/>
    <cellStyle name="Normal 2 4 3 3 6" xfId="2002"/>
    <cellStyle name="Normal 2 4 3 3 7" xfId="2003"/>
    <cellStyle name="Normal 2 4 3 4" xfId="2004"/>
    <cellStyle name="Normal 2 4 3 4 2" xfId="2005"/>
    <cellStyle name="Normal 2 4 3 4 2 2" xfId="2006"/>
    <cellStyle name="Normal 2 4 3 4 2 2 2" xfId="2007"/>
    <cellStyle name="Normal 2 4 3 4 2 2 3" xfId="2008"/>
    <cellStyle name="Normal 2 4 3 4 2 3" xfId="2009"/>
    <cellStyle name="Normal 2 4 3 4 2 4" xfId="2010"/>
    <cellStyle name="Normal 2 4 3 4 3" xfId="2011"/>
    <cellStyle name="Normal 2 4 3 4 3 2" xfId="2012"/>
    <cellStyle name="Normal 2 4 3 4 3 3" xfId="2013"/>
    <cellStyle name="Normal 2 4 3 4 4" xfId="2014"/>
    <cellStyle name="Normal 2 4 3 4 5" xfId="2015"/>
    <cellStyle name="Normal 2 4 3 5" xfId="2016"/>
    <cellStyle name="Normal 2 4 3 5 2" xfId="2017"/>
    <cellStyle name="Normal 2 4 3 5 2 2" xfId="2018"/>
    <cellStyle name="Normal 2 4 3 5 2 2 2" xfId="2019"/>
    <cellStyle name="Normal 2 4 3 5 2 2 3" xfId="2020"/>
    <cellStyle name="Normal 2 4 3 5 2 3" xfId="2021"/>
    <cellStyle name="Normal 2 4 3 5 2 4" xfId="2022"/>
    <cellStyle name="Normal 2 4 3 5 3" xfId="2023"/>
    <cellStyle name="Normal 2 4 3 5 3 2" xfId="2024"/>
    <cellStyle name="Normal 2 4 3 5 3 3" xfId="2025"/>
    <cellStyle name="Normal 2 4 3 5 4" xfId="2026"/>
    <cellStyle name="Normal 2 4 3 5 5" xfId="2027"/>
    <cellStyle name="Normal 2 4 3 6" xfId="2028"/>
    <cellStyle name="Normal 2 4 3 6 2" xfId="2029"/>
    <cellStyle name="Normal 2 4 3 6 2 2" xfId="2030"/>
    <cellStyle name="Normal 2 4 3 6 2 3" xfId="2031"/>
    <cellStyle name="Normal 2 4 3 6 3" xfId="2032"/>
    <cellStyle name="Normal 2 4 3 6 4" xfId="2033"/>
    <cellStyle name="Normal 2 4 3 7" xfId="2034"/>
    <cellStyle name="Normal 2 4 3 7 2" xfId="2035"/>
    <cellStyle name="Normal 2 4 3 7 3" xfId="2036"/>
    <cellStyle name="Normal 2 4 3 8" xfId="2037"/>
    <cellStyle name="Normal 2 4 3 9" xfId="2038"/>
    <cellStyle name="Normal 2 4 4" xfId="2039"/>
    <cellStyle name="Normal 2 4 4 2" xfId="2040"/>
    <cellStyle name="Normal 2 4 4 2 2" xfId="2041"/>
    <cellStyle name="Normal 2 4 4 2 2 2" xfId="2042"/>
    <cellStyle name="Normal 2 4 4 2 2 2 2" xfId="2043"/>
    <cellStyle name="Normal 2 4 4 2 2 2 2 2" xfId="2044"/>
    <cellStyle name="Normal 2 4 4 2 2 2 2 3" xfId="2045"/>
    <cellStyle name="Normal 2 4 4 2 2 2 3" xfId="2046"/>
    <cellStyle name="Normal 2 4 4 2 2 2 4" xfId="2047"/>
    <cellStyle name="Normal 2 4 4 2 2 3" xfId="2048"/>
    <cellStyle name="Normal 2 4 4 2 2 3 2" xfId="2049"/>
    <cellStyle name="Normal 2 4 4 2 2 3 3" xfId="2050"/>
    <cellStyle name="Normal 2 4 4 2 2 4" xfId="2051"/>
    <cellStyle name="Normal 2 4 4 2 2 5" xfId="2052"/>
    <cellStyle name="Normal 2 4 4 2 3" xfId="2053"/>
    <cellStyle name="Normal 2 4 4 2 3 2" xfId="2054"/>
    <cellStyle name="Normal 2 4 4 2 3 2 2" xfId="2055"/>
    <cellStyle name="Normal 2 4 4 2 3 2 2 2" xfId="2056"/>
    <cellStyle name="Normal 2 4 4 2 3 2 2 3" xfId="2057"/>
    <cellStyle name="Normal 2 4 4 2 3 2 3" xfId="2058"/>
    <cellStyle name="Normal 2 4 4 2 3 2 4" xfId="2059"/>
    <cellStyle name="Normal 2 4 4 2 3 3" xfId="2060"/>
    <cellStyle name="Normal 2 4 4 2 3 3 2" xfId="2061"/>
    <cellStyle name="Normal 2 4 4 2 3 3 3" xfId="2062"/>
    <cellStyle name="Normal 2 4 4 2 3 4" xfId="2063"/>
    <cellStyle name="Normal 2 4 4 2 3 5" xfId="2064"/>
    <cellStyle name="Normal 2 4 4 2 4" xfId="2065"/>
    <cellStyle name="Normal 2 4 4 2 4 2" xfId="2066"/>
    <cellStyle name="Normal 2 4 4 2 4 2 2" xfId="2067"/>
    <cellStyle name="Normal 2 4 4 2 4 2 3" xfId="2068"/>
    <cellStyle name="Normal 2 4 4 2 4 3" xfId="2069"/>
    <cellStyle name="Normal 2 4 4 2 4 4" xfId="2070"/>
    <cellStyle name="Normal 2 4 4 2 5" xfId="2071"/>
    <cellStyle name="Normal 2 4 4 2 5 2" xfId="2072"/>
    <cellStyle name="Normal 2 4 4 2 5 3" xfId="2073"/>
    <cellStyle name="Normal 2 4 4 2 6" xfId="2074"/>
    <cellStyle name="Normal 2 4 4 2 7" xfId="2075"/>
    <cellStyle name="Normal 2 4 4 3" xfId="2076"/>
    <cellStyle name="Normal 2 4 4 3 2" xfId="2077"/>
    <cellStyle name="Normal 2 4 4 3 2 2" xfId="2078"/>
    <cellStyle name="Normal 2 4 4 3 2 2 2" xfId="2079"/>
    <cellStyle name="Normal 2 4 4 3 2 2 2 2" xfId="2080"/>
    <cellStyle name="Normal 2 4 4 3 2 2 2 3" xfId="2081"/>
    <cellStyle name="Normal 2 4 4 3 2 2 3" xfId="2082"/>
    <cellStyle name="Normal 2 4 4 3 2 2 4" xfId="2083"/>
    <cellStyle name="Normal 2 4 4 3 2 3" xfId="2084"/>
    <cellStyle name="Normal 2 4 4 3 2 3 2" xfId="2085"/>
    <cellStyle name="Normal 2 4 4 3 2 3 3" xfId="2086"/>
    <cellStyle name="Normal 2 4 4 3 2 4" xfId="2087"/>
    <cellStyle name="Normal 2 4 4 3 2 5" xfId="2088"/>
    <cellStyle name="Normal 2 4 4 3 3" xfId="2089"/>
    <cellStyle name="Normal 2 4 4 3 3 2" xfId="2090"/>
    <cellStyle name="Normal 2 4 4 3 3 2 2" xfId="2091"/>
    <cellStyle name="Normal 2 4 4 3 3 2 2 2" xfId="2092"/>
    <cellStyle name="Normal 2 4 4 3 3 2 2 3" xfId="2093"/>
    <cellStyle name="Normal 2 4 4 3 3 2 3" xfId="2094"/>
    <cellStyle name="Normal 2 4 4 3 3 2 4" xfId="2095"/>
    <cellStyle name="Normal 2 4 4 3 3 3" xfId="2096"/>
    <cellStyle name="Normal 2 4 4 3 3 3 2" xfId="2097"/>
    <cellStyle name="Normal 2 4 4 3 3 3 3" xfId="2098"/>
    <cellStyle name="Normal 2 4 4 3 3 4" xfId="2099"/>
    <cellStyle name="Normal 2 4 4 3 3 5" xfId="2100"/>
    <cellStyle name="Normal 2 4 4 3 4" xfId="2101"/>
    <cellStyle name="Normal 2 4 4 3 4 2" xfId="2102"/>
    <cellStyle name="Normal 2 4 4 3 4 2 2" xfId="2103"/>
    <cellStyle name="Normal 2 4 4 3 4 2 3" xfId="2104"/>
    <cellStyle name="Normal 2 4 4 3 4 3" xfId="2105"/>
    <cellStyle name="Normal 2 4 4 3 4 4" xfId="2106"/>
    <cellStyle name="Normal 2 4 4 3 5" xfId="2107"/>
    <cellStyle name="Normal 2 4 4 3 5 2" xfId="2108"/>
    <cellStyle name="Normal 2 4 4 3 5 3" xfId="2109"/>
    <cellStyle name="Normal 2 4 4 3 6" xfId="2110"/>
    <cellStyle name="Normal 2 4 4 3 7" xfId="2111"/>
    <cellStyle name="Normal 2 4 4 4" xfId="2112"/>
    <cellStyle name="Normal 2 4 4 4 2" xfId="2113"/>
    <cellStyle name="Normal 2 4 4 4 2 2" xfId="2114"/>
    <cellStyle name="Normal 2 4 4 4 2 2 2" xfId="2115"/>
    <cellStyle name="Normal 2 4 4 4 2 2 3" xfId="2116"/>
    <cellStyle name="Normal 2 4 4 4 2 3" xfId="2117"/>
    <cellStyle name="Normal 2 4 4 4 2 4" xfId="2118"/>
    <cellStyle name="Normal 2 4 4 4 3" xfId="2119"/>
    <cellStyle name="Normal 2 4 4 4 3 2" xfId="2120"/>
    <cellStyle name="Normal 2 4 4 4 3 3" xfId="2121"/>
    <cellStyle name="Normal 2 4 4 4 4" xfId="2122"/>
    <cellStyle name="Normal 2 4 4 4 5" xfId="2123"/>
    <cellStyle name="Normal 2 4 4 5" xfId="2124"/>
    <cellStyle name="Normal 2 4 4 5 2" xfId="2125"/>
    <cellStyle name="Normal 2 4 4 5 2 2" xfId="2126"/>
    <cellStyle name="Normal 2 4 4 5 2 2 2" xfId="2127"/>
    <cellStyle name="Normal 2 4 4 5 2 2 3" xfId="2128"/>
    <cellStyle name="Normal 2 4 4 5 2 3" xfId="2129"/>
    <cellStyle name="Normal 2 4 4 5 2 4" xfId="2130"/>
    <cellStyle name="Normal 2 4 4 5 3" xfId="2131"/>
    <cellStyle name="Normal 2 4 4 5 3 2" xfId="2132"/>
    <cellStyle name="Normal 2 4 4 5 3 3" xfId="2133"/>
    <cellStyle name="Normal 2 4 4 5 4" xfId="2134"/>
    <cellStyle name="Normal 2 4 4 5 5" xfId="2135"/>
    <cellStyle name="Normal 2 4 4 6" xfId="2136"/>
    <cellStyle name="Normal 2 4 4 6 2" xfId="2137"/>
    <cellStyle name="Normal 2 4 4 6 2 2" xfId="2138"/>
    <cellStyle name="Normal 2 4 4 6 2 3" xfId="2139"/>
    <cellStyle name="Normal 2 4 4 6 3" xfId="2140"/>
    <cellStyle name="Normal 2 4 4 6 4" xfId="2141"/>
    <cellStyle name="Normal 2 4 4 7" xfId="2142"/>
    <cellStyle name="Normal 2 4 4 7 2" xfId="2143"/>
    <cellStyle name="Normal 2 4 4 7 3" xfId="2144"/>
    <cellStyle name="Normal 2 4 4 8" xfId="2145"/>
    <cellStyle name="Normal 2 4 4 9" xfId="2146"/>
    <cellStyle name="Normal 2 4 5" xfId="2147"/>
    <cellStyle name="Normal 2 4 5 2" xfId="2148"/>
    <cellStyle name="Normal 2 4 5 2 2" xfId="2149"/>
    <cellStyle name="Normal 2 4 5 2 2 2" xfId="2150"/>
    <cellStyle name="Normal 2 4 5 2 2 2 2" xfId="2151"/>
    <cellStyle name="Normal 2 4 5 2 2 2 3" xfId="2152"/>
    <cellStyle name="Normal 2 4 5 2 2 3" xfId="2153"/>
    <cellStyle name="Normal 2 4 5 2 2 4" xfId="2154"/>
    <cellStyle name="Normal 2 4 5 2 3" xfId="2155"/>
    <cellStyle name="Normal 2 4 5 2 3 2" xfId="2156"/>
    <cellStyle name="Normal 2 4 5 2 3 3" xfId="2157"/>
    <cellStyle name="Normal 2 4 5 2 4" xfId="2158"/>
    <cellStyle name="Normal 2 4 5 2 5" xfId="2159"/>
    <cellStyle name="Normal 2 4 5 3" xfId="2160"/>
    <cellStyle name="Normal 2 4 5 3 2" xfId="2161"/>
    <cellStyle name="Normal 2 4 5 3 2 2" xfId="2162"/>
    <cellStyle name="Normal 2 4 5 3 2 2 2" xfId="2163"/>
    <cellStyle name="Normal 2 4 5 3 2 2 3" xfId="2164"/>
    <cellStyle name="Normal 2 4 5 3 2 3" xfId="2165"/>
    <cellStyle name="Normal 2 4 5 3 2 4" xfId="2166"/>
    <cellStyle name="Normal 2 4 5 3 3" xfId="2167"/>
    <cellStyle name="Normal 2 4 5 3 3 2" xfId="2168"/>
    <cellStyle name="Normal 2 4 5 3 3 3" xfId="2169"/>
    <cellStyle name="Normal 2 4 5 3 4" xfId="2170"/>
    <cellStyle name="Normal 2 4 5 3 5" xfId="2171"/>
    <cellStyle name="Normal 2 4 5 4" xfId="2172"/>
    <cellStyle name="Normal 2 4 5 4 2" xfId="2173"/>
    <cellStyle name="Normal 2 4 5 4 2 2" xfId="2174"/>
    <cellStyle name="Normal 2 4 5 4 2 3" xfId="2175"/>
    <cellStyle name="Normal 2 4 5 4 3" xfId="2176"/>
    <cellStyle name="Normal 2 4 5 4 4" xfId="2177"/>
    <cellStyle name="Normal 2 4 5 5" xfId="2178"/>
    <cellStyle name="Normal 2 4 5 5 2" xfId="2179"/>
    <cellStyle name="Normal 2 4 5 5 3" xfId="2180"/>
    <cellStyle name="Normal 2 4 5 6" xfId="2181"/>
    <cellStyle name="Normal 2 4 5 7" xfId="2182"/>
    <cellStyle name="Normal 2 4 6" xfId="2183"/>
    <cellStyle name="Normal 2 4 6 2" xfId="2184"/>
    <cellStyle name="Normal 2 4 6 2 2" xfId="2185"/>
    <cellStyle name="Normal 2 4 6 2 2 2" xfId="2186"/>
    <cellStyle name="Normal 2 4 6 2 2 2 2" xfId="2187"/>
    <cellStyle name="Normal 2 4 6 2 2 2 3" xfId="2188"/>
    <cellStyle name="Normal 2 4 6 2 2 3" xfId="2189"/>
    <cellStyle name="Normal 2 4 6 2 2 4" xfId="2190"/>
    <cellStyle name="Normal 2 4 6 2 3" xfId="2191"/>
    <cellStyle name="Normal 2 4 6 2 3 2" xfId="2192"/>
    <cellStyle name="Normal 2 4 6 2 3 3" xfId="2193"/>
    <cellStyle name="Normal 2 4 6 2 4" xfId="2194"/>
    <cellStyle name="Normal 2 4 6 2 5" xfId="2195"/>
    <cellStyle name="Normal 2 4 6 3" xfId="2196"/>
    <cellStyle name="Normal 2 4 6 3 2" xfId="2197"/>
    <cellStyle name="Normal 2 4 6 3 2 2" xfId="2198"/>
    <cellStyle name="Normal 2 4 6 3 2 2 2" xfId="2199"/>
    <cellStyle name="Normal 2 4 6 3 2 2 3" xfId="2200"/>
    <cellStyle name="Normal 2 4 6 3 2 3" xfId="2201"/>
    <cellStyle name="Normal 2 4 6 3 2 4" xfId="2202"/>
    <cellStyle name="Normal 2 4 6 3 3" xfId="2203"/>
    <cellStyle name="Normal 2 4 6 3 3 2" xfId="2204"/>
    <cellStyle name="Normal 2 4 6 3 3 3" xfId="2205"/>
    <cellStyle name="Normal 2 4 6 3 4" xfId="2206"/>
    <cellStyle name="Normal 2 4 6 3 5" xfId="2207"/>
    <cellStyle name="Normal 2 4 6 4" xfId="2208"/>
    <cellStyle name="Normal 2 4 6 4 2" xfId="2209"/>
    <cellStyle name="Normal 2 4 6 4 2 2" xfId="2210"/>
    <cellStyle name="Normal 2 4 6 4 2 3" xfId="2211"/>
    <cellStyle name="Normal 2 4 6 4 3" xfId="2212"/>
    <cellStyle name="Normal 2 4 6 4 4" xfId="2213"/>
    <cellStyle name="Normal 2 4 6 5" xfId="2214"/>
    <cellStyle name="Normal 2 4 6 5 2" xfId="2215"/>
    <cellStyle name="Normal 2 4 6 5 3" xfId="2216"/>
    <cellStyle name="Normal 2 4 6 6" xfId="2217"/>
    <cellStyle name="Normal 2 4 6 7" xfId="2218"/>
    <cellStyle name="Normal 2 4 7" xfId="2219"/>
    <cellStyle name="Normal 2 4 7 2" xfId="2220"/>
    <cellStyle name="Normal 2 4 7 2 2" xfId="2221"/>
    <cellStyle name="Normal 2 4 7 2 2 2" xfId="2222"/>
    <cellStyle name="Normal 2 4 7 2 2 2 2" xfId="2223"/>
    <cellStyle name="Normal 2 4 7 2 2 2 3" xfId="2224"/>
    <cellStyle name="Normal 2 4 7 2 2 3" xfId="2225"/>
    <cellStyle name="Normal 2 4 7 2 2 4" xfId="2226"/>
    <cellStyle name="Normal 2 4 7 2 3" xfId="2227"/>
    <cellStyle name="Normal 2 4 7 2 3 2" xfId="2228"/>
    <cellStyle name="Normal 2 4 7 2 3 3" xfId="2229"/>
    <cellStyle name="Normal 2 4 7 2 4" xfId="2230"/>
    <cellStyle name="Normal 2 4 7 2 5" xfId="2231"/>
    <cellStyle name="Normal 2 4 7 3" xfId="2232"/>
    <cellStyle name="Normal 2 4 7 3 2" xfId="2233"/>
    <cellStyle name="Normal 2 4 7 3 2 2" xfId="2234"/>
    <cellStyle name="Normal 2 4 7 3 2 2 2" xfId="2235"/>
    <cellStyle name="Normal 2 4 7 3 2 2 3" xfId="2236"/>
    <cellStyle name="Normal 2 4 7 3 2 3" xfId="2237"/>
    <cellStyle name="Normal 2 4 7 3 2 4" xfId="2238"/>
    <cellStyle name="Normal 2 4 7 3 3" xfId="2239"/>
    <cellStyle name="Normal 2 4 7 3 3 2" xfId="2240"/>
    <cellStyle name="Normal 2 4 7 3 3 3" xfId="2241"/>
    <cellStyle name="Normal 2 4 7 3 4" xfId="2242"/>
    <cellStyle name="Normal 2 4 7 3 5" xfId="2243"/>
    <cellStyle name="Normal 2 4 7 4" xfId="2244"/>
    <cellStyle name="Normal 2 4 7 4 2" xfId="2245"/>
    <cellStyle name="Normal 2 4 7 4 2 2" xfId="2246"/>
    <cellStyle name="Normal 2 4 7 4 2 3" xfId="2247"/>
    <cellStyle name="Normal 2 4 7 4 3" xfId="2248"/>
    <cellStyle name="Normal 2 4 7 4 4" xfId="2249"/>
    <cellStyle name="Normal 2 4 7 5" xfId="2250"/>
    <cellStyle name="Normal 2 4 7 5 2" xfId="2251"/>
    <cellStyle name="Normal 2 4 7 5 3" xfId="2252"/>
    <cellStyle name="Normal 2 4 7 6" xfId="2253"/>
    <cellStyle name="Normal 2 4 7 7" xfId="2254"/>
    <cellStyle name="Normal 2 4 8" xfId="2255"/>
    <cellStyle name="Normal 2 4 8 2" xfId="2256"/>
    <cellStyle name="Normal 2 4 8 2 2" xfId="2257"/>
    <cellStyle name="Normal 2 4 8 2 2 2" xfId="2258"/>
    <cellStyle name="Normal 2 4 8 2 2 2 2" xfId="2259"/>
    <cellStyle name="Normal 2 4 8 2 2 2 3" xfId="2260"/>
    <cellStyle name="Normal 2 4 8 2 2 3" xfId="2261"/>
    <cellStyle name="Normal 2 4 8 2 2 4" xfId="2262"/>
    <cellStyle name="Normal 2 4 8 2 3" xfId="2263"/>
    <cellStyle name="Normal 2 4 8 2 3 2" xfId="2264"/>
    <cellStyle name="Normal 2 4 8 2 3 3" xfId="2265"/>
    <cellStyle name="Normal 2 4 8 2 4" xfId="2266"/>
    <cellStyle name="Normal 2 4 8 2 5" xfId="2267"/>
    <cellStyle name="Normal 2 4 8 3" xfId="2268"/>
    <cellStyle name="Normal 2 4 8 3 2" xfId="2269"/>
    <cellStyle name="Normal 2 4 8 3 2 2" xfId="2270"/>
    <cellStyle name="Normal 2 4 8 3 2 2 2" xfId="2271"/>
    <cellStyle name="Normal 2 4 8 3 2 2 3" xfId="2272"/>
    <cellStyle name="Normal 2 4 8 3 2 3" xfId="2273"/>
    <cellStyle name="Normal 2 4 8 3 2 4" xfId="2274"/>
    <cellStyle name="Normal 2 4 8 3 3" xfId="2275"/>
    <cellStyle name="Normal 2 4 8 3 3 2" xfId="2276"/>
    <cellStyle name="Normal 2 4 8 3 3 3" xfId="2277"/>
    <cellStyle name="Normal 2 4 8 3 4" xfId="2278"/>
    <cellStyle name="Normal 2 4 8 3 5" xfId="2279"/>
    <cellStyle name="Normal 2 4 8 4" xfId="2280"/>
    <cellStyle name="Normal 2 4 8 4 2" xfId="2281"/>
    <cellStyle name="Normal 2 4 8 4 2 2" xfId="2282"/>
    <cellStyle name="Normal 2 4 8 4 2 3" xfId="2283"/>
    <cellStyle name="Normal 2 4 8 4 3" xfId="2284"/>
    <cellStyle name="Normal 2 4 8 4 4" xfId="2285"/>
    <cellStyle name="Normal 2 4 8 5" xfId="2286"/>
    <cellStyle name="Normal 2 4 8 5 2" xfId="2287"/>
    <cellStyle name="Normal 2 4 8 5 3" xfId="2288"/>
    <cellStyle name="Normal 2 4 8 6" xfId="2289"/>
    <cellStyle name="Normal 2 4 8 7" xfId="2290"/>
    <cellStyle name="Normal 2 4 9" xfId="2291"/>
    <cellStyle name="Normal 2 4 9 2" xfId="2292"/>
    <cellStyle name="Normal 2 4 9 2 2" xfId="2293"/>
    <cellStyle name="Normal 2 4 9 2 2 2" xfId="2294"/>
    <cellStyle name="Normal 2 4 9 2 2 2 2" xfId="2295"/>
    <cellStyle name="Normal 2 4 9 2 2 2 3" xfId="2296"/>
    <cellStyle name="Normal 2 4 9 2 2 3" xfId="2297"/>
    <cellStyle name="Normal 2 4 9 2 2 4" xfId="2298"/>
    <cellStyle name="Normal 2 4 9 2 3" xfId="2299"/>
    <cellStyle name="Normal 2 4 9 2 3 2" xfId="2300"/>
    <cellStyle name="Normal 2 4 9 2 3 3" xfId="2301"/>
    <cellStyle name="Normal 2 4 9 2 4" xfId="2302"/>
    <cellStyle name="Normal 2 4 9 2 5" xfId="2303"/>
    <cellStyle name="Normal 2 4 9 3" xfId="2304"/>
    <cellStyle name="Normal 2 4 9 3 2" xfId="2305"/>
    <cellStyle name="Normal 2 4 9 3 2 2" xfId="2306"/>
    <cellStyle name="Normal 2 4 9 3 2 2 2" xfId="2307"/>
    <cellStyle name="Normal 2 4 9 3 2 2 3" xfId="2308"/>
    <cellStyle name="Normal 2 4 9 3 2 3" xfId="2309"/>
    <cellStyle name="Normal 2 4 9 3 2 4" xfId="2310"/>
    <cellStyle name="Normal 2 4 9 3 3" xfId="2311"/>
    <cellStyle name="Normal 2 4 9 3 3 2" xfId="2312"/>
    <cellStyle name="Normal 2 4 9 3 3 3" xfId="2313"/>
    <cellStyle name="Normal 2 4 9 3 4" xfId="2314"/>
    <cellStyle name="Normal 2 4 9 3 5" xfId="2315"/>
    <cellStyle name="Normal 2 4 9 4" xfId="2316"/>
    <cellStyle name="Normal 2 4 9 4 2" xfId="2317"/>
    <cellStyle name="Normal 2 4 9 4 2 2" xfId="2318"/>
    <cellStyle name="Normal 2 4 9 4 2 3" xfId="2319"/>
    <cellStyle name="Normal 2 4 9 4 3" xfId="2320"/>
    <cellStyle name="Normal 2 4 9 4 4" xfId="2321"/>
    <cellStyle name="Normal 2 4 9 5" xfId="2322"/>
    <cellStyle name="Normal 2 4 9 5 2" xfId="2323"/>
    <cellStyle name="Normal 2 4 9 5 3" xfId="2324"/>
    <cellStyle name="Normal 2 4 9 6" xfId="2325"/>
    <cellStyle name="Normal 2 4 9 7" xfId="2326"/>
    <cellStyle name="Normal 2 5" xfId="2327"/>
    <cellStyle name="Normal 2 5 2" xfId="2328"/>
    <cellStyle name="Normal 2 5 2 2" xfId="2329"/>
    <cellStyle name="Normal 2 5 2 3" xfId="2330"/>
    <cellStyle name="Normal 2 5 3" xfId="2331"/>
    <cellStyle name="Normal 2 5 4" xfId="2332"/>
    <cellStyle name="Normal 2 6" xfId="2333"/>
    <cellStyle name="Normal 2 6 2" xfId="2334"/>
    <cellStyle name="Normal 2 6 2 2" xfId="2335"/>
    <cellStyle name="Normal 2 6 2 3" xfId="2336"/>
    <cellStyle name="Normal 2 6 3" xfId="2337"/>
    <cellStyle name="Normal 2 6 4" xfId="2338"/>
    <cellStyle name="Normal 2 7" xfId="2339"/>
    <cellStyle name="Normal 2 7 2" xfId="2340"/>
    <cellStyle name="Normal 2 7 2 2" xfId="2341"/>
    <cellStyle name="Normal 2 7 2 3" xfId="2342"/>
    <cellStyle name="Normal 2 7 3" xfId="2343"/>
    <cellStyle name="Normal 2 7 4" xfId="2344"/>
    <cellStyle name="Normal 20" xfId="2345"/>
    <cellStyle name="Normal 20 2" xfId="2346"/>
    <cellStyle name="Normal 20 3" xfId="2347"/>
    <cellStyle name="Normal 21" xfId="2348"/>
    <cellStyle name="Normal 21 2" xfId="2349"/>
    <cellStyle name="Normal 21 3" xfId="2350"/>
    <cellStyle name="Normal 22" xfId="2351"/>
    <cellStyle name="Normal 22 2" xfId="2352"/>
    <cellStyle name="Normal 22 3" xfId="2353"/>
    <cellStyle name="Normal 23" xfId="2354"/>
    <cellStyle name="Normal 24" xfId="2355"/>
    <cellStyle name="Normal 26" xfId="5"/>
    <cellStyle name="Normal 26 2" xfId="4150"/>
    <cellStyle name="Normal 26 2 2 3 2" xfId="7"/>
    <cellStyle name="Normal 26 2 2 3 2 2" xfId="4152"/>
    <cellStyle name="Normal 3" xfId="2356"/>
    <cellStyle name="Normal 3 2" xfId="2357"/>
    <cellStyle name="Normal 3 3" xfId="2358"/>
    <cellStyle name="Normal 3 3 2" xfId="2359"/>
    <cellStyle name="Normal 3 3 2 2" xfId="2360"/>
    <cellStyle name="Normal 3 3 2 3" xfId="2361"/>
    <cellStyle name="Normal 3 3 3" xfId="2362"/>
    <cellStyle name="Normal 3 3 4" xfId="2363"/>
    <cellStyle name="Normal 3 4" xfId="2364"/>
    <cellStyle name="Normal 3 4 2" xfId="2365"/>
    <cellStyle name="Normal 3 4 2 2" xfId="2366"/>
    <cellStyle name="Normal 3 4 2 3" xfId="2367"/>
    <cellStyle name="Normal 3 4 3" xfId="2368"/>
    <cellStyle name="Normal 3 4 4" xfId="2369"/>
    <cellStyle name="Normal 3 5" xfId="2370"/>
    <cellStyle name="Normal 3 5 2" xfId="2371"/>
    <cellStyle name="Normal 3 5 2 2" xfId="2372"/>
    <cellStyle name="Normal 3 5 2 3" xfId="2373"/>
    <cellStyle name="Normal 3 5 3" xfId="2374"/>
    <cellStyle name="Normal 3 5 4" xfId="2375"/>
    <cellStyle name="Normal 32" xfId="8"/>
    <cellStyle name="Normal 33" xfId="6"/>
    <cellStyle name="Normal 33 2" xfId="4151"/>
    <cellStyle name="Normal 34" xfId="4"/>
    <cellStyle name="Normal 4" xfId="2376"/>
    <cellStyle name="Normal 4 2" xfId="2377"/>
    <cellStyle name="Normal 4 2 2" xfId="2378"/>
    <cellStyle name="Normal 4 3" xfId="2379"/>
    <cellStyle name="Normal 4 3 2" xfId="2380"/>
    <cellStyle name="Normal 4 4" xfId="2381"/>
    <cellStyle name="Normal 4 4 2" xfId="2382"/>
    <cellStyle name="Normal 4 4 2 2" xfId="2383"/>
    <cellStyle name="Normal 4 4 2 3" xfId="2384"/>
    <cellStyle name="Normal 4 4 3" xfId="2385"/>
    <cellStyle name="Normal 4 4 4" xfId="2386"/>
    <cellStyle name="Normal 4 5" xfId="2387"/>
    <cellStyle name="Normal 4 5 2" xfId="2388"/>
    <cellStyle name="Normal 4 5 2 2" xfId="2389"/>
    <cellStyle name="Normal 4 5 2 3" xfId="2390"/>
    <cellStyle name="Normal 4 5 3" xfId="2391"/>
    <cellStyle name="Normal 4 5 4" xfId="2392"/>
    <cellStyle name="Normal 4 6" xfId="2393"/>
    <cellStyle name="Normal 4 6 2" xfId="2394"/>
    <cellStyle name="Normal 4 6 2 2" xfId="2395"/>
    <cellStyle name="Normal 4 6 2 3" xfId="2396"/>
    <cellStyle name="Normal 4 6 3" xfId="2397"/>
    <cellStyle name="Normal 4 6 4" xfId="2398"/>
    <cellStyle name="Normal 4 7" xfId="2399"/>
    <cellStyle name="Normal 5" xfId="2400"/>
    <cellStyle name="Normal 5 2" xfId="2401"/>
    <cellStyle name="Normal 5 3" xfId="2402"/>
    <cellStyle name="Normal 5 3 2" xfId="2403"/>
    <cellStyle name="Normal 5 3 2 2" xfId="2404"/>
    <cellStyle name="Normal 5 3 2 3" xfId="2405"/>
    <cellStyle name="Normal 5 3 3" xfId="2406"/>
    <cellStyle name="Normal 5 3 4" xfId="2407"/>
    <cellStyle name="Normal 5 4" xfId="2408"/>
    <cellStyle name="Normal 5 4 2" xfId="2409"/>
    <cellStyle name="Normal 5 4 2 2" xfId="2410"/>
    <cellStyle name="Normal 5 4 2 3" xfId="2411"/>
    <cellStyle name="Normal 5 4 3" xfId="2412"/>
    <cellStyle name="Normal 5 4 4" xfId="2413"/>
    <cellStyle name="Normal 5 5" xfId="2414"/>
    <cellStyle name="Normal 5 5 2" xfId="2415"/>
    <cellStyle name="Normal 5 5 2 2" xfId="2416"/>
    <cellStyle name="Normal 5 5 2 3" xfId="2417"/>
    <cellStyle name="Normal 5 5 3" xfId="2418"/>
    <cellStyle name="Normal 5 5 4" xfId="2419"/>
    <cellStyle name="Normal 5 6" xfId="2420"/>
    <cellStyle name="Normal 6" xfId="2421"/>
    <cellStyle name="Normal 6 2" xfId="2422"/>
    <cellStyle name="Normal 6 3" xfId="2423"/>
    <cellStyle name="Normal 6 3 2" xfId="2424"/>
    <cellStyle name="Normal 6 3 2 2" xfId="2425"/>
    <cellStyle name="Normal 6 3 2 3" xfId="2426"/>
    <cellStyle name="Normal 6 3 3" xfId="2427"/>
    <cellStyle name="Normal 6 3 4" xfId="2428"/>
    <cellStyle name="Normal 6 4" xfId="2429"/>
    <cellStyle name="Normal 6 4 2" xfId="2430"/>
    <cellStyle name="Normal 6 4 2 2" xfId="2431"/>
    <cellStyle name="Normal 6 4 2 3" xfId="2432"/>
    <cellStyle name="Normal 6 4 3" xfId="2433"/>
    <cellStyle name="Normal 6 4 4" xfId="2434"/>
    <cellStyle name="Normal 6 5" xfId="2435"/>
    <cellStyle name="Normal 6 5 2" xfId="2436"/>
    <cellStyle name="Normal 6 5 2 2" xfId="2437"/>
    <cellStyle name="Normal 6 5 2 3" xfId="2438"/>
    <cellStyle name="Normal 6 5 3" xfId="2439"/>
    <cellStyle name="Normal 6 5 4" xfId="2440"/>
    <cellStyle name="Normal 6 6" xfId="2441"/>
    <cellStyle name="Normal 7" xfId="2442"/>
    <cellStyle name="Normal 7 10" xfId="2443"/>
    <cellStyle name="Normal 7 10 2" xfId="2444"/>
    <cellStyle name="Normal 7 10 2 2" xfId="2445"/>
    <cellStyle name="Normal 7 10 2 2 2" xfId="2446"/>
    <cellStyle name="Normal 7 10 2 2 2 2" xfId="2447"/>
    <cellStyle name="Normal 7 10 2 2 2 3" xfId="2448"/>
    <cellStyle name="Normal 7 10 2 2 3" xfId="2449"/>
    <cellStyle name="Normal 7 10 2 2 4" xfId="2450"/>
    <cellStyle name="Normal 7 10 2 3" xfId="2451"/>
    <cellStyle name="Normal 7 10 2 3 2" xfId="2452"/>
    <cellStyle name="Normal 7 10 2 3 3" xfId="2453"/>
    <cellStyle name="Normal 7 10 2 4" xfId="2454"/>
    <cellStyle name="Normal 7 10 2 5" xfId="2455"/>
    <cellStyle name="Normal 7 10 3" xfId="2456"/>
    <cellStyle name="Normal 7 10 3 2" xfId="2457"/>
    <cellStyle name="Normal 7 10 3 2 2" xfId="2458"/>
    <cellStyle name="Normal 7 10 3 2 2 2" xfId="2459"/>
    <cellStyle name="Normal 7 10 3 2 2 3" xfId="2460"/>
    <cellStyle name="Normal 7 10 3 2 3" xfId="2461"/>
    <cellStyle name="Normal 7 10 3 2 4" xfId="2462"/>
    <cellStyle name="Normal 7 10 3 3" xfId="2463"/>
    <cellStyle name="Normal 7 10 3 3 2" xfId="2464"/>
    <cellStyle name="Normal 7 10 3 3 3" xfId="2465"/>
    <cellStyle name="Normal 7 10 3 4" xfId="2466"/>
    <cellStyle name="Normal 7 10 3 5" xfId="2467"/>
    <cellStyle name="Normal 7 10 4" xfId="2468"/>
    <cellStyle name="Normal 7 10 4 2" xfId="2469"/>
    <cellStyle name="Normal 7 10 4 2 2" xfId="2470"/>
    <cellStyle name="Normal 7 10 4 2 3" xfId="2471"/>
    <cellStyle name="Normal 7 10 4 3" xfId="2472"/>
    <cellStyle name="Normal 7 10 4 4" xfId="2473"/>
    <cellStyle name="Normal 7 10 5" xfId="2474"/>
    <cellStyle name="Normal 7 10 5 2" xfId="2475"/>
    <cellStyle name="Normal 7 10 5 3" xfId="2476"/>
    <cellStyle name="Normal 7 10 6" xfId="2477"/>
    <cellStyle name="Normal 7 10 7" xfId="2478"/>
    <cellStyle name="Normal 7 11" xfId="2479"/>
    <cellStyle name="Normal 7 11 2" xfId="2480"/>
    <cellStyle name="Normal 7 11 2 2" xfId="2481"/>
    <cellStyle name="Normal 7 11 2 2 2" xfId="2482"/>
    <cellStyle name="Normal 7 11 2 2 2 2" xfId="2483"/>
    <cellStyle name="Normal 7 11 2 2 2 3" xfId="2484"/>
    <cellStyle name="Normal 7 11 2 2 3" xfId="2485"/>
    <cellStyle name="Normal 7 11 2 2 4" xfId="2486"/>
    <cellStyle name="Normal 7 11 2 3" xfId="2487"/>
    <cellStyle name="Normal 7 11 2 3 2" xfId="2488"/>
    <cellStyle name="Normal 7 11 2 3 3" xfId="2489"/>
    <cellStyle name="Normal 7 11 2 4" xfId="2490"/>
    <cellStyle name="Normal 7 11 2 5" xfId="2491"/>
    <cellStyle name="Normal 7 11 3" xfId="2492"/>
    <cellStyle name="Normal 7 11 3 2" xfId="2493"/>
    <cellStyle name="Normal 7 11 3 2 2" xfId="2494"/>
    <cellStyle name="Normal 7 11 3 2 2 2" xfId="2495"/>
    <cellStyle name="Normal 7 11 3 2 2 3" xfId="2496"/>
    <cellStyle name="Normal 7 11 3 2 3" xfId="2497"/>
    <cellStyle name="Normal 7 11 3 2 4" xfId="2498"/>
    <cellStyle name="Normal 7 11 3 3" xfId="2499"/>
    <cellStyle name="Normal 7 11 3 3 2" xfId="2500"/>
    <cellStyle name="Normal 7 11 3 3 3" xfId="2501"/>
    <cellStyle name="Normal 7 11 3 4" xfId="2502"/>
    <cellStyle name="Normal 7 11 3 5" xfId="2503"/>
    <cellStyle name="Normal 7 11 4" xfId="2504"/>
    <cellStyle name="Normal 7 11 4 2" xfId="2505"/>
    <cellStyle name="Normal 7 11 4 2 2" xfId="2506"/>
    <cellStyle name="Normal 7 11 4 2 3" xfId="2507"/>
    <cellStyle name="Normal 7 11 4 3" xfId="2508"/>
    <cellStyle name="Normal 7 11 4 4" xfId="2509"/>
    <cellStyle name="Normal 7 11 5" xfId="2510"/>
    <cellStyle name="Normal 7 11 5 2" xfId="2511"/>
    <cellStyle name="Normal 7 11 5 3" xfId="2512"/>
    <cellStyle name="Normal 7 11 6" xfId="2513"/>
    <cellStyle name="Normal 7 11 7" xfId="2514"/>
    <cellStyle name="Normal 7 12" xfId="2515"/>
    <cellStyle name="Normal 7 12 2" xfId="2516"/>
    <cellStyle name="Normal 7 12 2 2" xfId="2517"/>
    <cellStyle name="Normal 7 12 2 2 2" xfId="2518"/>
    <cellStyle name="Normal 7 12 2 2 3" xfId="2519"/>
    <cellStyle name="Normal 7 12 2 3" xfId="2520"/>
    <cellStyle name="Normal 7 12 2 4" xfId="2521"/>
    <cellStyle name="Normal 7 12 3" xfId="2522"/>
    <cellStyle name="Normal 7 12 3 2" xfId="2523"/>
    <cellStyle name="Normal 7 12 3 3" xfId="2524"/>
    <cellStyle name="Normal 7 12 4" xfId="2525"/>
    <cellStyle name="Normal 7 12 5" xfId="2526"/>
    <cellStyle name="Normal 7 13" xfId="2527"/>
    <cellStyle name="Normal 7 13 2" xfId="2528"/>
    <cellStyle name="Normal 7 13 2 2" xfId="2529"/>
    <cellStyle name="Normal 7 13 2 2 2" xfId="2530"/>
    <cellStyle name="Normal 7 13 2 2 3" xfId="2531"/>
    <cellStyle name="Normal 7 13 2 3" xfId="2532"/>
    <cellStyle name="Normal 7 13 2 4" xfId="2533"/>
    <cellStyle name="Normal 7 13 3" xfId="2534"/>
    <cellStyle name="Normal 7 13 3 2" xfId="2535"/>
    <cellStyle name="Normal 7 13 3 3" xfId="2536"/>
    <cellStyle name="Normal 7 13 4" xfId="2537"/>
    <cellStyle name="Normal 7 13 5" xfId="2538"/>
    <cellStyle name="Normal 7 14" xfId="2539"/>
    <cellStyle name="Normal 7 14 2" xfId="2540"/>
    <cellStyle name="Normal 7 14 2 2" xfId="2541"/>
    <cellStyle name="Normal 7 14 2 2 2" xfId="2542"/>
    <cellStyle name="Normal 7 14 2 2 3" xfId="2543"/>
    <cellStyle name="Normal 7 14 2 3" xfId="2544"/>
    <cellStyle name="Normal 7 14 2 4" xfId="2545"/>
    <cellStyle name="Normal 7 14 3" xfId="2546"/>
    <cellStyle name="Normal 7 14 3 2" xfId="2547"/>
    <cellStyle name="Normal 7 14 3 3" xfId="2548"/>
    <cellStyle name="Normal 7 14 4" xfId="2549"/>
    <cellStyle name="Normal 7 14 5" xfId="2550"/>
    <cellStyle name="Normal 7 15" xfId="2551"/>
    <cellStyle name="Normal 7 15 2" xfId="2552"/>
    <cellStyle name="Normal 7 15 2 2" xfId="2553"/>
    <cellStyle name="Normal 7 15 2 2 2" xfId="2554"/>
    <cellStyle name="Normal 7 15 2 2 3" xfId="2555"/>
    <cellStyle name="Normal 7 15 2 3" xfId="2556"/>
    <cellStyle name="Normal 7 15 2 4" xfId="2557"/>
    <cellStyle name="Normal 7 15 3" xfId="2558"/>
    <cellStyle name="Normal 7 15 3 2" xfId="2559"/>
    <cellStyle name="Normal 7 15 3 3" xfId="2560"/>
    <cellStyle name="Normal 7 15 4" xfId="2561"/>
    <cellStyle name="Normal 7 15 5" xfId="2562"/>
    <cellStyle name="Normal 7 16" xfId="2563"/>
    <cellStyle name="Normal 7 16 2" xfId="2564"/>
    <cellStyle name="Normal 7 16 2 2" xfId="2565"/>
    <cellStyle name="Normal 7 16 2 2 2" xfId="2566"/>
    <cellStyle name="Normal 7 16 2 2 3" xfId="2567"/>
    <cellStyle name="Normal 7 16 2 3" xfId="2568"/>
    <cellStyle name="Normal 7 16 2 4" xfId="2569"/>
    <cellStyle name="Normal 7 16 3" xfId="2570"/>
    <cellStyle name="Normal 7 16 3 2" xfId="2571"/>
    <cellStyle name="Normal 7 16 3 3" xfId="2572"/>
    <cellStyle name="Normal 7 16 4" xfId="2573"/>
    <cellStyle name="Normal 7 16 5" xfId="2574"/>
    <cellStyle name="Normal 7 17" xfId="2575"/>
    <cellStyle name="Normal 7 17 2" xfId="2576"/>
    <cellStyle name="Normal 7 17 2 2" xfId="2577"/>
    <cellStyle name="Normal 7 17 2 3" xfId="2578"/>
    <cellStyle name="Normal 7 17 3" xfId="2579"/>
    <cellStyle name="Normal 7 17 4" xfId="2580"/>
    <cellStyle name="Normal 7 18" xfId="2581"/>
    <cellStyle name="Normal 7 18 2" xfId="2582"/>
    <cellStyle name="Normal 7 18 2 2" xfId="2583"/>
    <cellStyle name="Normal 7 18 2 3" xfId="2584"/>
    <cellStyle name="Normal 7 18 3" xfId="2585"/>
    <cellStyle name="Normal 7 18 4" xfId="2586"/>
    <cellStyle name="Normal 7 19" xfId="2587"/>
    <cellStyle name="Normal 7 19 2" xfId="2588"/>
    <cellStyle name="Normal 7 19 2 2" xfId="2589"/>
    <cellStyle name="Normal 7 19 2 3" xfId="2590"/>
    <cellStyle name="Normal 7 19 3" xfId="2591"/>
    <cellStyle name="Normal 7 19 4" xfId="2592"/>
    <cellStyle name="Normal 7 2" xfId="2593"/>
    <cellStyle name="Normal 7 2 10" xfId="2594"/>
    <cellStyle name="Normal 7 2 10 2" xfId="2595"/>
    <cellStyle name="Normal 7 2 10 2 2" xfId="2596"/>
    <cellStyle name="Normal 7 2 10 2 2 2" xfId="2597"/>
    <cellStyle name="Normal 7 2 10 2 2 2 2" xfId="2598"/>
    <cellStyle name="Normal 7 2 10 2 2 2 3" xfId="2599"/>
    <cellStyle name="Normal 7 2 10 2 2 3" xfId="2600"/>
    <cellStyle name="Normal 7 2 10 2 2 4" xfId="2601"/>
    <cellStyle name="Normal 7 2 10 2 3" xfId="2602"/>
    <cellStyle name="Normal 7 2 10 2 3 2" xfId="2603"/>
    <cellStyle name="Normal 7 2 10 2 3 3" xfId="2604"/>
    <cellStyle name="Normal 7 2 10 2 4" xfId="2605"/>
    <cellStyle name="Normal 7 2 10 2 5" xfId="2606"/>
    <cellStyle name="Normal 7 2 10 3" xfId="2607"/>
    <cellStyle name="Normal 7 2 10 3 2" xfId="2608"/>
    <cellStyle name="Normal 7 2 10 3 2 2" xfId="2609"/>
    <cellStyle name="Normal 7 2 10 3 2 2 2" xfId="2610"/>
    <cellStyle name="Normal 7 2 10 3 2 2 3" xfId="2611"/>
    <cellStyle name="Normal 7 2 10 3 2 3" xfId="2612"/>
    <cellStyle name="Normal 7 2 10 3 2 4" xfId="2613"/>
    <cellStyle name="Normal 7 2 10 3 3" xfId="2614"/>
    <cellStyle name="Normal 7 2 10 3 3 2" xfId="2615"/>
    <cellStyle name="Normal 7 2 10 3 3 3" xfId="2616"/>
    <cellStyle name="Normal 7 2 10 3 4" xfId="2617"/>
    <cellStyle name="Normal 7 2 10 3 5" xfId="2618"/>
    <cellStyle name="Normal 7 2 10 4" xfId="2619"/>
    <cellStyle name="Normal 7 2 10 4 2" xfId="2620"/>
    <cellStyle name="Normal 7 2 10 4 2 2" xfId="2621"/>
    <cellStyle name="Normal 7 2 10 4 2 3" xfId="2622"/>
    <cellStyle name="Normal 7 2 10 4 3" xfId="2623"/>
    <cellStyle name="Normal 7 2 10 4 4" xfId="2624"/>
    <cellStyle name="Normal 7 2 10 5" xfId="2625"/>
    <cellStyle name="Normal 7 2 10 5 2" xfId="2626"/>
    <cellStyle name="Normal 7 2 10 5 3" xfId="2627"/>
    <cellStyle name="Normal 7 2 10 6" xfId="2628"/>
    <cellStyle name="Normal 7 2 10 7" xfId="2629"/>
    <cellStyle name="Normal 7 2 11" xfId="2630"/>
    <cellStyle name="Normal 7 2 11 2" xfId="2631"/>
    <cellStyle name="Normal 7 2 11 2 2" xfId="2632"/>
    <cellStyle name="Normal 7 2 11 2 2 2" xfId="2633"/>
    <cellStyle name="Normal 7 2 11 2 2 3" xfId="2634"/>
    <cellStyle name="Normal 7 2 11 2 3" xfId="2635"/>
    <cellStyle name="Normal 7 2 11 2 4" xfId="2636"/>
    <cellStyle name="Normal 7 2 11 3" xfId="2637"/>
    <cellStyle name="Normal 7 2 11 3 2" xfId="2638"/>
    <cellStyle name="Normal 7 2 11 3 3" xfId="2639"/>
    <cellStyle name="Normal 7 2 11 4" xfId="2640"/>
    <cellStyle name="Normal 7 2 11 5" xfId="2641"/>
    <cellStyle name="Normal 7 2 12" xfId="2642"/>
    <cellStyle name="Normal 7 2 12 2" xfId="2643"/>
    <cellStyle name="Normal 7 2 12 2 2" xfId="2644"/>
    <cellStyle name="Normal 7 2 12 2 2 2" xfId="2645"/>
    <cellStyle name="Normal 7 2 12 2 2 3" xfId="2646"/>
    <cellStyle name="Normal 7 2 12 2 3" xfId="2647"/>
    <cellStyle name="Normal 7 2 12 2 4" xfId="2648"/>
    <cellStyle name="Normal 7 2 12 3" xfId="2649"/>
    <cellStyle name="Normal 7 2 12 3 2" xfId="2650"/>
    <cellStyle name="Normal 7 2 12 3 3" xfId="2651"/>
    <cellStyle name="Normal 7 2 12 4" xfId="2652"/>
    <cellStyle name="Normal 7 2 12 5" xfId="2653"/>
    <cellStyle name="Normal 7 2 13" xfId="2654"/>
    <cellStyle name="Normal 7 2 13 2" xfId="2655"/>
    <cellStyle name="Normal 7 2 13 2 2" xfId="2656"/>
    <cellStyle name="Normal 7 2 13 2 2 2" xfId="2657"/>
    <cellStyle name="Normal 7 2 13 2 2 3" xfId="2658"/>
    <cellStyle name="Normal 7 2 13 2 3" xfId="2659"/>
    <cellStyle name="Normal 7 2 13 2 4" xfId="2660"/>
    <cellStyle name="Normal 7 2 13 3" xfId="2661"/>
    <cellStyle name="Normal 7 2 13 3 2" xfId="2662"/>
    <cellStyle name="Normal 7 2 13 3 3" xfId="2663"/>
    <cellStyle name="Normal 7 2 13 4" xfId="2664"/>
    <cellStyle name="Normal 7 2 13 5" xfId="2665"/>
    <cellStyle name="Normal 7 2 14" xfId="2666"/>
    <cellStyle name="Normal 7 2 14 2" xfId="2667"/>
    <cellStyle name="Normal 7 2 14 2 2" xfId="2668"/>
    <cellStyle name="Normal 7 2 14 2 2 2" xfId="2669"/>
    <cellStyle name="Normal 7 2 14 2 2 3" xfId="2670"/>
    <cellStyle name="Normal 7 2 14 2 3" xfId="2671"/>
    <cellStyle name="Normal 7 2 14 2 4" xfId="2672"/>
    <cellStyle name="Normal 7 2 14 3" xfId="2673"/>
    <cellStyle name="Normal 7 2 14 3 2" xfId="2674"/>
    <cellStyle name="Normal 7 2 14 3 3" xfId="2675"/>
    <cellStyle name="Normal 7 2 14 4" xfId="2676"/>
    <cellStyle name="Normal 7 2 14 5" xfId="2677"/>
    <cellStyle name="Normal 7 2 15" xfId="2678"/>
    <cellStyle name="Normal 7 2 15 2" xfId="2679"/>
    <cellStyle name="Normal 7 2 15 2 2" xfId="2680"/>
    <cellStyle name="Normal 7 2 15 2 2 2" xfId="2681"/>
    <cellStyle name="Normal 7 2 15 2 2 3" xfId="2682"/>
    <cellStyle name="Normal 7 2 15 2 3" xfId="2683"/>
    <cellStyle name="Normal 7 2 15 2 4" xfId="2684"/>
    <cellStyle name="Normal 7 2 15 3" xfId="2685"/>
    <cellStyle name="Normal 7 2 15 3 2" xfId="2686"/>
    <cellStyle name="Normal 7 2 15 3 3" xfId="2687"/>
    <cellStyle name="Normal 7 2 15 4" xfId="2688"/>
    <cellStyle name="Normal 7 2 15 5" xfId="2689"/>
    <cellStyle name="Normal 7 2 16" xfId="2690"/>
    <cellStyle name="Normal 7 2 16 2" xfId="2691"/>
    <cellStyle name="Normal 7 2 16 2 2" xfId="2692"/>
    <cellStyle name="Normal 7 2 16 2 3" xfId="2693"/>
    <cellStyle name="Normal 7 2 16 3" xfId="2694"/>
    <cellStyle name="Normal 7 2 16 4" xfId="2695"/>
    <cellStyle name="Normal 7 2 17" xfId="2696"/>
    <cellStyle name="Normal 7 2 17 2" xfId="2697"/>
    <cellStyle name="Normal 7 2 17 3" xfId="2698"/>
    <cellStyle name="Normal 7 2 18" xfId="2699"/>
    <cellStyle name="Normal 7 2 18 2" xfId="2700"/>
    <cellStyle name="Normal 7 2 19" xfId="2701"/>
    <cellStyle name="Normal 7 2 2" xfId="2702"/>
    <cellStyle name="Normal 7 2 2 10" xfId="2703"/>
    <cellStyle name="Normal 7 2 2 2" xfId="2704"/>
    <cellStyle name="Normal 7 2 2 2 2" xfId="2705"/>
    <cellStyle name="Normal 7 2 2 2 2 2" xfId="2706"/>
    <cellStyle name="Normal 7 2 2 2 2 2 2" xfId="2707"/>
    <cellStyle name="Normal 7 2 2 2 2 2 2 2" xfId="2708"/>
    <cellStyle name="Normal 7 2 2 2 2 2 2 2 2" xfId="2709"/>
    <cellStyle name="Normal 7 2 2 2 2 2 2 2 3" xfId="2710"/>
    <cellStyle name="Normal 7 2 2 2 2 2 2 3" xfId="2711"/>
    <cellStyle name="Normal 7 2 2 2 2 2 2 4" xfId="2712"/>
    <cellStyle name="Normal 7 2 2 2 2 2 3" xfId="2713"/>
    <cellStyle name="Normal 7 2 2 2 2 2 3 2" xfId="2714"/>
    <cellStyle name="Normal 7 2 2 2 2 2 3 3" xfId="2715"/>
    <cellStyle name="Normal 7 2 2 2 2 2 4" xfId="2716"/>
    <cellStyle name="Normal 7 2 2 2 2 2 5" xfId="2717"/>
    <cellStyle name="Normal 7 2 2 2 2 3" xfId="2718"/>
    <cellStyle name="Normal 7 2 2 2 2 3 2" xfId="2719"/>
    <cellStyle name="Normal 7 2 2 2 2 3 2 2" xfId="2720"/>
    <cellStyle name="Normal 7 2 2 2 2 3 2 2 2" xfId="2721"/>
    <cellStyle name="Normal 7 2 2 2 2 3 2 2 3" xfId="2722"/>
    <cellStyle name="Normal 7 2 2 2 2 3 2 3" xfId="2723"/>
    <cellStyle name="Normal 7 2 2 2 2 3 2 4" xfId="2724"/>
    <cellStyle name="Normal 7 2 2 2 2 3 3" xfId="2725"/>
    <cellStyle name="Normal 7 2 2 2 2 3 3 2" xfId="2726"/>
    <cellStyle name="Normal 7 2 2 2 2 3 3 3" xfId="2727"/>
    <cellStyle name="Normal 7 2 2 2 2 3 4" xfId="2728"/>
    <cellStyle name="Normal 7 2 2 2 2 3 5" xfId="2729"/>
    <cellStyle name="Normal 7 2 2 2 2 4" xfId="2730"/>
    <cellStyle name="Normal 7 2 2 2 2 4 2" xfId="2731"/>
    <cellStyle name="Normal 7 2 2 2 2 4 2 2" xfId="2732"/>
    <cellStyle name="Normal 7 2 2 2 2 4 2 3" xfId="2733"/>
    <cellStyle name="Normal 7 2 2 2 2 4 3" xfId="2734"/>
    <cellStyle name="Normal 7 2 2 2 2 4 4" xfId="2735"/>
    <cellStyle name="Normal 7 2 2 2 2 5" xfId="2736"/>
    <cellStyle name="Normal 7 2 2 2 2 5 2" xfId="2737"/>
    <cellStyle name="Normal 7 2 2 2 2 5 3" xfId="2738"/>
    <cellStyle name="Normal 7 2 2 2 2 6" xfId="2739"/>
    <cellStyle name="Normal 7 2 2 2 2 7" xfId="2740"/>
    <cellStyle name="Normal 7 2 2 2 3" xfId="2741"/>
    <cellStyle name="Normal 7 2 2 2 3 2" xfId="2742"/>
    <cellStyle name="Normal 7 2 2 2 3 2 2" xfId="2743"/>
    <cellStyle name="Normal 7 2 2 2 3 2 2 2" xfId="2744"/>
    <cellStyle name="Normal 7 2 2 2 3 2 2 2 2" xfId="2745"/>
    <cellStyle name="Normal 7 2 2 2 3 2 2 2 3" xfId="2746"/>
    <cellStyle name="Normal 7 2 2 2 3 2 2 3" xfId="2747"/>
    <cellStyle name="Normal 7 2 2 2 3 2 2 4" xfId="2748"/>
    <cellStyle name="Normal 7 2 2 2 3 2 3" xfId="2749"/>
    <cellStyle name="Normal 7 2 2 2 3 2 3 2" xfId="2750"/>
    <cellStyle name="Normal 7 2 2 2 3 2 3 3" xfId="2751"/>
    <cellStyle name="Normal 7 2 2 2 3 2 4" xfId="2752"/>
    <cellStyle name="Normal 7 2 2 2 3 2 5" xfId="2753"/>
    <cellStyle name="Normal 7 2 2 2 3 3" xfId="2754"/>
    <cellStyle name="Normal 7 2 2 2 3 3 2" xfId="2755"/>
    <cellStyle name="Normal 7 2 2 2 3 3 2 2" xfId="2756"/>
    <cellStyle name="Normal 7 2 2 2 3 3 2 2 2" xfId="2757"/>
    <cellStyle name="Normal 7 2 2 2 3 3 2 2 3" xfId="2758"/>
    <cellStyle name="Normal 7 2 2 2 3 3 2 3" xfId="2759"/>
    <cellStyle name="Normal 7 2 2 2 3 3 2 4" xfId="2760"/>
    <cellStyle name="Normal 7 2 2 2 3 3 3" xfId="2761"/>
    <cellStyle name="Normal 7 2 2 2 3 3 3 2" xfId="2762"/>
    <cellStyle name="Normal 7 2 2 2 3 3 3 3" xfId="2763"/>
    <cellStyle name="Normal 7 2 2 2 3 3 4" xfId="2764"/>
    <cellStyle name="Normal 7 2 2 2 3 3 5" xfId="2765"/>
    <cellStyle name="Normal 7 2 2 2 3 4" xfId="2766"/>
    <cellStyle name="Normal 7 2 2 2 3 4 2" xfId="2767"/>
    <cellStyle name="Normal 7 2 2 2 3 4 2 2" xfId="2768"/>
    <cellStyle name="Normal 7 2 2 2 3 4 2 3" xfId="2769"/>
    <cellStyle name="Normal 7 2 2 2 3 4 3" xfId="2770"/>
    <cellStyle name="Normal 7 2 2 2 3 4 4" xfId="2771"/>
    <cellStyle name="Normal 7 2 2 2 3 5" xfId="2772"/>
    <cellStyle name="Normal 7 2 2 2 3 5 2" xfId="2773"/>
    <cellStyle name="Normal 7 2 2 2 3 5 3" xfId="2774"/>
    <cellStyle name="Normal 7 2 2 2 3 6" xfId="2775"/>
    <cellStyle name="Normal 7 2 2 2 3 7" xfId="2776"/>
    <cellStyle name="Normal 7 2 2 2 4" xfId="2777"/>
    <cellStyle name="Normal 7 2 2 2 4 2" xfId="2778"/>
    <cellStyle name="Normal 7 2 2 2 4 2 2" xfId="2779"/>
    <cellStyle name="Normal 7 2 2 2 4 2 2 2" xfId="2780"/>
    <cellStyle name="Normal 7 2 2 2 4 2 2 3" xfId="2781"/>
    <cellStyle name="Normal 7 2 2 2 4 2 3" xfId="2782"/>
    <cellStyle name="Normal 7 2 2 2 4 2 4" xfId="2783"/>
    <cellStyle name="Normal 7 2 2 2 4 3" xfId="2784"/>
    <cellStyle name="Normal 7 2 2 2 4 3 2" xfId="2785"/>
    <cellStyle name="Normal 7 2 2 2 4 3 3" xfId="2786"/>
    <cellStyle name="Normal 7 2 2 2 4 4" xfId="2787"/>
    <cellStyle name="Normal 7 2 2 2 4 5" xfId="2788"/>
    <cellStyle name="Normal 7 2 2 2 5" xfId="2789"/>
    <cellStyle name="Normal 7 2 2 2 5 2" xfId="2790"/>
    <cellStyle name="Normal 7 2 2 2 5 2 2" xfId="2791"/>
    <cellStyle name="Normal 7 2 2 2 5 2 2 2" xfId="2792"/>
    <cellStyle name="Normal 7 2 2 2 5 2 2 3" xfId="2793"/>
    <cellStyle name="Normal 7 2 2 2 5 2 3" xfId="2794"/>
    <cellStyle name="Normal 7 2 2 2 5 2 4" xfId="2795"/>
    <cellStyle name="Normal 7 2 2 2 5 3" xfId="2796"/>
    <cellStyle name="Normal 7 2 2 2 5 3 2" xfId="2797"/>
    <cellStyle name="Normal 7 2 2 2 5 3 3" xfId="2798"/>
    <cellStyle name="Normal 7 2 2 2 5 4" xfId="2799"/>
    <cellStyle name="Normal 7 2 2 2 5 5" xfId="2800"/>
    <cellStyle name="Normal 7 2 2 2 6" xfId="2801"/>
    <cellStyle name="Normal 7 2 2 2 6 2" xfId="2802"/>
    <cellStyle name="Normal 7 2 2 2 6 2 2" xfId="2803"/>
    <cellStyle name="Normal 7 2 2 2 6 2 3" xfId="2804"/>
    <cellStyle name="Normal 7 2 2 2 6 3" xfId="2805"/>
    <cellStyle name="Normal 7 2 2 2 6 4" xfId="2806"/>
    <cellStyle name="Normal 7 2 2 2 7" xfId="2807"/>
    <cellStyle name="Normal 7 2 2 2 7 2" xfId="2808"/>
    <cellStyle name="Normal 7 2 2 2 7 3" xfId="2809"/>
    <cellStyle name="Normal 7 2 2 2 8" xfId="2810"/>
    <cellStyle name="Normal 7 2 2 2 9" xfId="2811"/>
    <cellStyle name="Normal 7 2 2 3" xfId="2812"/>
    <cellStyle name="Normal 7 2 2 3 2" xfId="2813"/>
    <cellStyle name="Normal 7 2 2 3 2 2" xfId="2814"/>
    <cellStyle name="Normal 7 2 2 3 2 2 2" xfId="2815"/>
    <cellStyle name="Normal 7 2 2 3 2 2 2 2" xfId="2816"/>
    <cellStyle name="Normal 7 2 2 3 2 2 2 3" xfId="2817"/>
    <cellStyle name="Normal 7 2 2 3 2 2 3" xfId="2818"/>
    <cellStyle name="Normal 7 2 2 3 2 2 4" xfId="2819"/>
    <cellStyle name="Normal 7 2 2 3 2 3" xfId="2820"/>
    <cellStyle name="Normal 7 2 2 3 2 3 2" xfId="2821"/>
    <cellStyle name="Normal 7 2 2 3 2 3 3" xfId="2822"/>
    <cellStyle name="Normal 7 2 2 3 2 4" xfId="2823"/>
    <cellStyle name="Normal 7 2 2 3 2 5" xfId="2824"/>
    <cellStyle name="Normal 7 2 2 3 3" xfId="2825"/>
    <cellStyle name="Normal 7 2 2 3 3 2" xfId="2826"/>
    <cellStyle name="Normal 7 2 2 3 3 2 2" xfId="2827"/>
    <cellStyle name="Normal 7 2 2 3 3 2 2 2" xfId="2828"/>
    <cellStyle name="Normal 7 2 2 3 3 2 2 3" xfId="2829"/>
    <cellStyle name="Normal 7 2 2 3 3 2 3" xfId="2830"/>
    <cellStyle name="Normal 7 2 2 3 3 2 4" xfId="2831"/>
    <cellStyle name="Normal 7 2 2 3 3 3" xfId="2832"/>
    <cellStyle name="Normal 7 2 2 3 3 3 2" xfId="2833"/>
    <cellStyle name="Normal 7 2 2 3 3 3 3" xfId="2834"/>
    <cellStyle name="Normal 7 2 2 3 3 4" xfId="2835"/>
    <cellStyle name="Normal 7 2 2 3 3 5" xfId="2836"/>
    <cellStyle name="Normal 7 2 2 3 4" xfId="2837"/>
    <cellStyle name="Normal 7 2 2 3 4 2" xfId="2838"/>
    <cellStyle name="Normal 7 2 2 3 4 2 2" xfId="2839"/>
    <cellStyle name="Normal 7 2 2 3 4 2 3" xfId="2840"/>
    <cellStyle name="Normal 7 2 2 3 4 3" xfId="2841"/>
    <cellStyle name="Normal 7 2 2 3 4 4" xfId="2842"/>
    <cellStyle name="Normal 7 2 2 3 5" xfId="2843"/>
    <cellStyle name="Normal 7 2 2 3 5 2" xfId="2844"/>
    <cellStyle name="Normal 7 2 2 3 5 3" xfId="2845"/>
    <cellStyle name="Normal 7 2 2 3 6" xfId="2846"/>
    <cellStyle name="Normal 7 2 2 3 7" xfId="2847"/>
    <cellStyle name="Normal 7 2 2 4" xfId="2848"/>
    <cellStyle name="Normal 7 2 2 4 2" xfId="2849"/>
    <cellStyle name="Normal 7 2 2 4 2 2" xfId="2850"/>
    <cellStyle name="Normal 7 2 2 4 2 2 2" xfId="2851"/>
    <cellStyle name="Normal 7 2 2 4 2 2 2 2" xfId="2852"/>
    <cellStyle name="Normal 7 2 2 4 2 2 2 3" xfId="2853"/>
    <cellStyle name="Normal 7 2 2 4 2 2 3" xfId="2854"/>
    <cellStyle name="Normal 7 2 2 4 2 2 4" xfId="2855"/>
    <cellStyle name="Normal 7 2 2 4 2 3" xfId="2856"/>
    <cellStyle name="Normal 7 2 2 4 2 3 2" xfId="2857"/>
    <cellStyle name="Normal 7 2 2 4 2 3 3" xfId="2858"/>
    <cellStyle name="Normal 7 2 2 4 2 4" xfId="2859"/>
    <cellStyle name="Normal 7 2 2 4 2 5" xfId="2860"/>
    <cellStyle name="Normal 7 2 2 4 3" xfId="2861"/>
    <cellStyle name="Normal 7 2 2 4 3 2" xfId="2862"/>
    <cellStyle name="Normal 7 2 2 4 3 2 2" xfId="2863"/>
    <cellStyle name="Normal 7 2 2 4 3 2 2 2" xfId="2864"/>
    <cellStyle name="Normal 7 2 2 4 3 2 2 3" xfId="2865"/>
    <cellStyle name="Normal 7 2 2 4 3 2 3" xfId="2866"/>
    <cellStyle name="Normal 7 2 2 4 3 2 4" xfId="2867"/>
    <cellStyle name="Normal 7 2 2 4 3 3" xfId="2868"/>
    <cellStyle name="Normal 7 2 2 4 3 3 2" xfId="2869"/>
    <cellStyle name="Normal 7 2 2 4 3 3 3" xfId="2870"/>
    <cellStyle name="Normal 7 2 2 4 3 4" xfId="2871"/>
    <cellStyle name="Normal 7 2 2 4 3 5" xfId="2872"/>
    <cellStyle name="Normal 7 2 2 4 4" xfId="2873"/>
    <cellStyle name="Normal 7 2 2 4 4 2" xfId="2874"/>
    <cellStyle name="Normal 7 2 2 4 4 2 2" xfId="2875"/>
    <cellStyle name="Normal 7 2 2 4 4 2 3" xfId="2876"/>
    <cellStyle name="Normal 7 2 2 4 4 3" xfId="2877"/>
    <cellStyle name="Normal 7 2 2 4 4 4" xfId="2878"/>
    <cellStyle name="Normal 7 2 2 4 5" xfId="2879"/>
    <cellStyle name="Normal 7 2 2 4 5 2" xfId="2880"/>
    <cellStyle name="Normal 7 2 2 4 5 3" xfId="2881"/>
    <cellStyle name="Normal 7 2 2 4 6" xfId="2882"/>
    <cellStyle name="Normal 7 2 2 4 7" xfId="2883"/>
    <cellStyle name="Normal 7 2 2 5" xfId="2884"/>
    <cellStyle name="Normal 7 2 2 5 2" xfId="2885"/>
    <cellStyle name="Normal 7 2 2 5 2 2" xfId="2886"/>
    <cellStyle name="Normal 7 2 2 5 2 2 2" xfId="2887"/>
    <cellStyle name="Normal 7 2 2 5 2 2 3" xfId="2888"/>
    <cellStyle name="Normal 7 2 2 5 2 3" xfId="2889"/>
    <cellStyle name="Normal 7 2 2 5 2 4" xfId="2890"/>
    <cellStyle name="Normal 7 2 2 5 3" xfId="2891"/>
    <cellStyle name="Normal 7 2 2 5 3 2" xfId="2892"/>
    <cellStyle name="Normal 7 2 2 5 3 3" xfId="2893"/>
    <cellStyle name="Normal 7 2 2 5 4" xfId="2894"/>
    <cellStyle name="Normal 7 2 2 5 5" xfId="2895"/>
    <cellStyle name="Normal 7 2 2 6" xfId="2896"/>
    <cellStyle name="Normal 7 2 2 6 2" xfId="2897"/>
    <cellStyle name="Normal 7 2 2 6 2 2" xfId="2898"/>
    <cellStyle name="Normal 7 2 2 6 2 2 2" xfId="2899"/>
    <cellStyle name="Normal 7 2 2 6 2 2 3" xfId="2900"/>
    <cellStyle name="Normal 7 2 2 6 2 3" xfId="2901"/>
    <cellStyle name="Normal 7 2 2 6 2 4" xfId="2902"/>
    <cellStyle name="Normal 7 2 2 6 3" xfId="2903"/>
    <cellStyle name="Normal 7 2 2 6 3 2" xfId="2904"/>
    <cellStyle name="Normal 7 2 2 6 3 3" xfId="2905"/>
    <cellStyle name="Normal 7 2 2 6 4" xfId="2906"/>
    <cellStyle name="Normal 7 2 2 6 5" xfId="2907"/>
    <cellStyle name="Normal 7 2 2 7" xfId="2908"/>
    <cellStyle name="Normal 7 2 2 7 2" xfId="2909"/>
    <cellStyle name="Normal 7 2 2 7 2 2" xfId="2910"/>
    <cellStyle name="Normal 7 2 2 7 2 3" xfId="2911"/>
    <cellStyle name="Normal 7 2 2 7 3" xfId="2912"/>
    <cellStyle name="Normal 7 2 2 7 4" xfId="2913"/>
    <cellStyle name="Normal 7 2 2 8" xfId="2914"/>
    <cellStyle name="Normal 7 2 2 8 2" xfId="2915"/>
    <cellStyle name="Normal 7 2 2 8 3" xfId="2916"/>
    <cellStyle name="Normal 7 2 2 9" xfId="2917"/>
    <cellStyle name="Normal 7 2 3" xfId="2918"/>
    <cellStyle name="Normal 7 2 3 2" xfId="2919"/>
    <cellStyle name="Normal 7 2 3 2 2" xfId="2920"/>
    <cellStyle name="Normal 7 2 3 2 2 2" xfId="2921"/>
    <cellStyle name="Normal 7 2 3 2 2 2 2" xfId="2922"/>
    <cellStyle name="Normal 7 2 3 2 2 2 2 2" xfId="2923"/>
    <cellStyle name="Normal 7 2 3 2 2 2 2 3" xfId="2924"/>
    <cellStyle name="Normal 7 2 3 2 2 2 3" xfId="2925"/>
    <cellStyle name="Normal 7 2 3 2 2 2 4" xfId="2926"/>
    <cellStyle name="Normal 7 2 3 2 2 3" xfId="2927"/>
    <cellStyle name="Normal 7 2 3 2 2 3 2" xfId="2928"/>
    <cellStyle name="Normal 7 2 3 2 2 3 3" xfId="2929"/>
    <cellStyle name="Normal 7 2 3 2 2 4" xfId="2930"/>
    <cellStyle name="Normal 7 2 3 2 2 5" xfId="2931"/>
    <cellStyle name="Normal 7 2 3 2 3" xfId="2932"/>
    <cellStyle name="Normal 7 2 3 2 3 2" xfId="2933"/>
    <cellStyle name="Normal 7 2 3 2 3 2 2" xfId="2934"/>
    <cellStyle name="Normal 7 2 3 2 3 2 2 2" xfId="2935"/>
    <cellStyle name="Normal 7 2 3 2 3 2 2 3" xfId="2936"/>
    <cellStyle name="Normal 7 2 3 2 3 2 3" xfId="2937"/>
    <cellStyle name="Normal 7 2 3 2 3 2 4" xfId="2938"/>
    <cellStyle name="Normal 7 2 3 2 3 3" xfId="2939"/>
    <cellStyle name="Normal 7 2 3 2 3 3 2" xfId="2940"/>
    <cellStyle name="Normal 7 2 3 2 3 3 3" xfId="2941"/>
    <cellStyle name="Normal 7 2 3 2 3 4" xfId="2942"/>
    <cellStyle name="Normal 7 2 3 2 3 5" xfId="2943"/>
    <cellStyle name="Normal 7 2 3 2 4" xfId="2944"/>
    <cellStyle name="Normal 7 2 3 2 4 2" xfId="2945"/>
    <cellStyle name="Normal 7 2 3 2 4 2 2" xfId="2946"/>
    <cellStyle name="Normal 7 2 3 2 4 2 3" xfId="2947"/>
    <cellStyle name="Normal 7 2 3 2 4 3" xfId="2948"/>
    <cellStyle name="Normal 7 2 3 2 4 4" xfId="2949"/>
    <cellStyle name="Normal 7 2 3 2 5" xfId="2950"/>
    <cellStyle name="Normal 7 2 3 2 5 2" xfId="2951"/>
    <cellStyle name="Normal 7 2 3 2 5 3" xfId="2952"/>
    <cellStyle name="Normal 7 2 3 2 6" xfId="2953"/>
    <cellStyle name="Normal 7 2 3 2 7" xfId="2954"/>
    <cellStyle name="Normal 7 2 3 3" xfId="2955"/>
    <cellStyle name="Normal 7 2 3 3 2" xfId="2956"/>
    <cellStyle name="Normal 7 2 3 3 2 2" xfId="2957"/>
    <cellStyle name="Normal 7 2 3 3 2 2 2" xfId="2958"/>
    <cellStyle name="Normal 7 2 3 3 2 2 2 2" xfId="2959"/>
    <cellStyle name="Normal 7 2 3 3 2 2 2 3" xfId="2960"/>
    <cellStyle name="Normal 7 2 3 3 2 2 3" xfId="2961"/>
    <cellStyle name="Normal 7 2 3 3 2 2 4" xfId="2962"/>
    <cellStyle name="Normal 7 2 3 3 2 3" xfId="2963"/>
    <cellStyle name="Normal 7 2 3 3 2 3 2" xfId="2964"/>
    <cellStyle name="Normal 7 2 3 3 2 3 3" xfId="2965"/>
    <cellStyle name="Normal 7 2 3 3 2 4" xfId="2966"/>
    <cellStyle name="Normal 7 2 3 3 2 5" xfId="2967"/>
    <cellStyle name="Normal 7 2 3 3 3" xfId="2968"/>
    <cellStyle name="Normal 7 2 3 3 3 2" xfId="2969"/>
    <cellStyle name="Normal 7 2 3 3 3 2 2" xfId="2970"/>
    <cellStyle name="Normal 7 2 3 3 3 2 2 2" xfId="2971"/>
    <cellStyle name="Normal 7 2 3 3 3 2 2 3" xfId="2972"/>
    <cellStyle name="Normal 7 2 3 3 3 2 3" xfId="2973"/>
    <cellStyle name="Normal 7 2 3 3 3 2 4" xfId="2974"/>
    <cellStyle name="Normal 7 2 3 3 3 3" xfId="2975"/>
    <cellStyle name="Normal 7 2 3 3 3 3 2" xfId="2976"/>
    <cellStyle name="Normal 7 2 3 3 3 3 3" xfId="2977"/>
    <cellStyle name="Normal 7 2 3 3 3 4" xfId="2978"/>
    <cellStyle name="Normal 7 2 3 3 3 5" xfId="2979"/>
    <cellStyle name="Normal 7 2 3 3 4" xfId="2980"/>
    <cellStyle name="Normal 7 2 3 3 4 2" xfId="2981"/>
    <cellStyle name="Normal 7 2 3 3 4 2 2" xfId="2982"/>
    <cellStyle name="Normal 7 2 3 3 4 2 3" xfId="2983"/>
    <cellStyle name="Normal 7 2 3 3 4 3" xfId="2984"/>
    <cellStyle name="Normal 7 2 3 3 4 4" xfId="2985"/>
    <cellStyle name="Normal 7 2 3 3 5" xfId="2986"/>
    <cellStyle name="Normal 7 2 3 3 5 2" xfId="2987"/>
    <cellStyle name="Normal 7 2 3 3 5 3" xfId="2988"/>
    <cellStyle name="Normal 7 2 3 3 6" xfId="2989"/>
    <cellStyle name="Normal 7 2 3 3 7" xfId="2990"/>
    <cellStyle name="Normal 7 2 3 4" xfId="2991"/>
    <cellStyle name="Normal 7 2 3 4 2" xfId="2992"/>
    <cellStyle name="Normal 7 2 3 4 2 2" xfId="2993"/>
    <cellStyle name="Normal 7 2 3 4 2 2 2" xfId="2994"/>
    <cellStyle name="Normal 7 2 3 4 2 2 3" xfId="2995"/>
    <cellStyle name="Normal 7 2 3 4 2 3" xfId="2996"/>
    <cellStyle name="Normal 7 2 3 4 2 4" xfId="2997"/>
    <cellStyle name="Normal 7 2 3 4 3" xfId="2998"/>
    <cellStyle name="Normal 7 2 3 4 3 2" xfId="2999"/>
    <cellStyle name="Normal 7 2 3 4 3 3" xfId="3000"/>
    <cellStyle name="Normal 7 2 3 4 4" xfId="3001"/>
    <cellStyle name="Normal 7 2 3 4 5" xfId="3002"/>
    <cellStyle name="Normal 7 2 3 5" xfId="3003"/>
    <cellStyle name="Normal 7 2 3 5 2" xfId="3004"/>
    <cellStyle name="Normal 7 2 3 5 2 2" xfId="3005"/>
    <cellStyle name="Normal 7 2 3 5 2 2 2" xfId="3006"/>
    <cellStyle name="Normal 7 2 3 5 2 2 3" xfId="3007"/>
    <cellStyle name="Normal 7 2 3 5 2 3" xfId="3008"/>
    <cellStyle name="Normal 7 2 3 5 2 4" xfId="3009"/>
    <cellStyle name="Normal 7 2 3 5 3" xfId="3010"/>
    <cellStyle name="Normal 7 2 3 5 3 2" xfId="3011"/>
    <cellStyle name="Normal 7 2 3 5 3 3" xfId="3012"/>
    <cellStyle name="Normal 7 2 3 5 4" xfId="3013"/>
    <cellStyle name="Normal 7 2 3 5 5" xfId="3014"/>
    <cellStyle name="Normal 7 2 3 6" xfId="3015"/>
    <cellStyle name="Normal 7 2 3 6 2" xfId="3016"/>
    <cellStyle name="Normal 7 2 3 6 2 2" xfId="3017"/>
    <cellStyle name="Normal 7 2 3 6 2 3" xfId="3018"/>
    <cellStyle name="Normal 7 2 3 6 3" xfId="3019"/>
    <cellStyle name="Normal 7 2 3 6 4" xfId="3020"/>
    <cellStyle name="Normal 7 2 3 7" xfId="3021"/>
    <cellStyle name="Normal 7 2 3 7 2" xfId="3022"/>
    <cellStyle name="Normal 7 2 3 7 3" xfId="3023"/>
    <cellStyle name="Normal 7 2 3 8" xfId="3024"/>
    <cellStyle name="Normal 7 2 3 9" xfId="3025"/>
    <cellStyle name="Normal 7 2 4" xfId="3026"/>
    <cellStyle name="Normal 7 2 4 2" xfId="3027"/>
    <cellStyle name="Normal 7 2 4 2 2" xfId="3028"/>
    <cellStyle name="Normal 7 2 4 2 2 2" xfId="3029"/>
    <cellStyle name="Normal 7 2 4 2 2 2 2" xfId="3030"/>
    <cellStyle name="Normal 7 2 4 2 2 2 2 2" xfId="3031"/>
    <cellStyle name="Normal 7 2 4 2 2 2 2 3" xfId="3032"/>
    <cellStyle name="Normal 7 2 4 2 2 2 3" xfId="3033"/>
    <cellStyle name="Normal 7 2 4 2 2 2 4" xfId="3034"/>
    <cellStyle name="Normal 7 2 4 2 2 3" xfId="3035"/>
    <cellStyle name="Normal 7 2 4 2 2 3 2" xfId="3036"/>
    <cellStyle name="Normal 7 2 4 2 2 3 3" xfId="3037"/>
    <cellStyle name="Normal 7 2 4 2 2 4" xfId="3038"/>
    <cellStyle name="Normal 7 2 4 2 2 5" xfId="3039"/>
    <cellStyle name="Normal 7 2 4 2 3" xfId="3040"/>
    <cellStyle name="Normal 7 2 4 2 3 2" xfId="3041"/>
    <cellStyle name="Normal 7 2 4 2 3 2 2" xfId="3042"/>
    <cellStyle name="Normal 7 2 4 2 3 2 2 2" xfId="3043"/>
    <cellStyle name="Normal 7 2 4 2 3 2 2 3" xfId="3044"/>
    <cellStyle name="Normal 7 2 4 2 3 2 3" xfId="3045"/>
    <cellStyle name="Normal 7 2 4 2 3 2 4" xfId="3046"/>
    <cellStyle name="Normal 7 2 4 2 3 3" xfId="3047"/>
    <cellStyle name="Normal 7 2 4 2 3 3 2" xfId="3048"/>
    <cellStyle name="Normal 7 2 4 2 3 3 3" xfId="3049"/>
    <cellStyle name="Normal 7 2 4 2 3 4" xfId="3050"/>
    <cellStyle name="Normal 7 2 4 2 3 5" xfId="3051"/>
    <cellStyle name="Normal 7 2 4 2 4" xfId="3052"/>
    <cellStyle name="Normal 7 2 4 2 4 2" xfId="3053"/>
    <cellStyle name="Normal 7 2 4 2 4 2 2" xfId="3054"/>
    <cellStyle name="Normal 7 2 4 2 4 2 3" xfId="3055"/>
    <cellStyle name="Normal 7 2 4 2 4 3" xfId="3056"/>
    <cellStyle name="Normal 7 2 4 2 4 4" xfId="3057"/>
    <cellStyle name="Normal 7 2 4 2 5" xfId="3058"/>
    <cellStyle name="Normal 7 2 4 2 5 2" xfId="3059"/>
    <cellStyle name="Normal 7 2 4 2 5 3" xfId="3060"/>
    <cellStyle name="Normal 7 2 4 2 6" xfId="3061"/>
    <cellStyle name="Normal 7 2 4 2 7" xfId="3062"/>
    <cellStyle name="Normal 7 2 4 3" xfId="3063"/>
    <cellStyle name="Normal 7 2 4 3 2" xfId="3064"/>
    <cellStyle name="Normal 7 2 4 3 2 2" xfId="3065"/>
    <cellStyle name="Normal 7 2 4 3 2 2 2" xfId="3066"/>
    <cellStyle name="Normal 7 2 4 3 2 2 2 2" xfId="3067"/>
    <cellStyle name="Normal 7 2 4 3 2 2 2 3" xfId="3068"/>
    <cellStyle name="Normal 7 2 4 3 2 2 3" xfId="3069"/>
    <cellStyle name="Normal 7 2 4 3 2 2 4" xfId="3070"/>
    <cellStyle name="Normal 7 2 4 3 2 3" xfId="3071"/>
    <cellStyle name="Normal 7 2 4 3 2 3 2" xfId="3072"/>
    <cellStyle name="Normal 7 2 4 3 2 3 3" xfId="3073"/>
    <cellStyle name="Normal 7 2 4 3 2 4" xfId="3074"/>
    <cellStyle name="Normal 7 2 4 3 2 5" xfId="3075"/>
    <cellStyle name="Normal 7 2 4 3 3" xfId="3076"/>
    <cellStyle name="Normal 7 2 4 3 3 2" xfId="3077"/>
    <cellStyle name="Normal 7 2 4 3 3 2 2" xfId="3078"/>
    <cellStyle name="Normal 7 2 4 3 3 2 2 2" xfId="3079"/>
    <cellStyle name="Normal 7 2 4 3 3 2 2 3" xfId="3080"/>
    <cellStyle name="Normal 7 2 4 3 3 2 3" xfId="3081"/>
    <cellStyle name="Normal 7 2 4 3 3 2 4" xfId="3082"/>
    <cellStyle name="Normal 7 2 4 3 3 3" xfId="3083"/>
    <cellStyle name="Normal 7 2 4 3 3 3 2" xfId="3084"/>
    <cellStyle name="Normal 7 2 4 3 3 3 3" xfId="3085"/>
    <cellStyle name="Normal 7 2 4 3 3 4" xfId="3086"/>
    <cellStyle name="Normal 7 2 4 3 3 5" xfId="3087"/>
    <cellStyle name="Normal 7 2 4 3 4" xfId="3088"/>
    <cellStyle name="Normal 7 2 4 3 4 2" xfId="3089"/>
    <cellStyle name="Normal 7 2 4 3 4 2 2" xfId="3090"/>
    <cellStyle name="Normal 7 2 4 3 4 2 3" xfId="3091"/>
    <cellStyle name="Normal 7 2 4 3 4 3" xfId="3092"/>
    <cellStyle name="Normal 7 2 4 3 4 4" xfId="3093"/>
    <cellStyle name="Normal 7 2 4 3 5" xfId="3094"/>
    <cellStyle name="Normal 7 2 4 3 5 2" xfId="3095"/>
    <cellStyle name="Normal 7 2 4 3 5 3" xfId="3096"/>
    <cellStyle name="Normal 7 2 4 3 6" xfId="3097"/>
    <cellStyle name="Normal 7 2 4 3 7" xfId="3098"/>
    <cellStyle name="Normal 7 2 4 4" xfId="3099"/>
    <cellStyle name="Normal 7 2 4 4 2" xfId="3100"/>
    <cellStyle name="Normal 7 2 4 4 2 2" xfId="3101"/>
    <cellStyle name="Normal 7 2 4 4 2 2 2" xfId="3102"/>
    <cellStyle name="Normal 7 2 4 4 2 2 3" xfId="3103"/>
    <cellStyle name="Normal 7 2 4 4 2 3" xfId="3104"/>
    <cellStyle name="Normal 7 2 4 4 2 4" xfId="3105"/>
    <cellStyle name="Normal 7 2 4 4 3" xfId="3106"/>
    <cellStyle name="Normal 7 2 4 4 3 2" xfId="3107"/>
    <cellStyle name="Normal 7 2 4 4 3 3" xfId="3108"/>
    <cellStyle name="Normal 7 2 4 4 4" xfId="3109"/>
    <cellStyle name="Normal 7 2 4 4 5" xfId="3110"/>
    <cellStyle name="Normal 7 2 4 5" xfId="3111"/>
    <cellStyle name="Normal 7 2 4 5 2" xfId="3112"/>
    <cellStyle name="Normal 7 2 4 5 2 2" xfId="3113"/>
    <cellStyle name="Normal 7 2 4 5 2 2 2" xfId="3114"/>
    <cellStyle name="Normal 7 2 4 5 2 2 3" xfId="3115"/>
    <cellStyle name="Normal 7 2 4 5 2 3" xfId="3116"/>
    <cellStyle name="Normal 7 2 4 5 2 4" xfId="3117"/>
    <cellStyle name="Normal 7 2 4 5 3" xfId="3118"/>
    <cellStyle name="Normal 7 2 4 5 3 2" xfId="3119"/>
    <cellStyle name="Normal 7 2 4 5 3 3" xfId="3120"/>
    <cellStyle name="Normal 7 2 4 5 4" xfId="3121"/>
    <cellStyle name="Normal 7 2 4 5 5" xfId="3122"/>
    <cellStyle name="Normal 7 2 4 6" xfId="3123"/>
    <cellStyle name="Normal 7 2 4 6 2" xfId="3124"/>
    <cellStyle name="Normal 7 2 4 6 2 2" xfId="3125"/>
    <cellStyle name="Normal 7 2 4 6 2 3" xfId="3126"/>
    <cellStyle name="Normal 7 2 4 6 3" xfId="3127"/>
    <cellStyle name="Normal 7 2 4 6 4" xfId="3128"/>
    <cellStyle name="Normal 7 2 4 7" xfId="3129"/>
    <cellStyle name="Normal 7 2 4 7 2" xfId="3130"/>
    <cellStyle name="Normal 7 2 4 7 3" xfId="3131"/>
    <cellStyle name="Normal 7 2 4 8" xfId="3132"/>
    <cellStyle name="Normal 7 2 4 9" xfId="3133"/>
    <cellStyle name="Normal 7 2 5" xfId="3134"/>
    <cellStyle name="Normal 7 2 5 2" xfId="3135"/>
    <cellStyle name="Normal 7 2 5 2 2" xfId="3136"/>
    <cellStyle name="Normal 7 2 5 2 2 2" xfId="3137"/>
    <cellStyle name="Normal 7 2 5 2 2 2 2" xfId="3138"/>
    <cellStyle name="Normal 7 2 5 2 2 2 3" xfId="3139"/>
    <cellStyle name="Normal 7 2 5 2 2 3" xfId="3140"/>
    <cellStyle name="Normal 7 2 5 2 2 4" xfId="3141"/>
    <cellStyle name="Normal 7 2 5 2 3" xfId="3142"/>
    <cellStyle name="Normal 7 2 5 2 3 2" xfId="3143"/>
    <cellStyle name="Normal 7 2 5 2 3 3" xfId="3144"/>
    <cellStyle name="Normal 7 2 5 2 4" xfId="3145"/>
    <cellStyle name="Normal 7 2 5 2 5" xfId="3146"/>
    <cellStyle name="Normal 7 2 5 3" xfId="3147"/>
    <cellStyle name="Normal 7 2 5 3 2" xfId="3148"/>
    <cellStyle name="Normal 7 2 5 3 2 2" xfId="3149"/>
    <cellStyle name="Normal 7 2 5 3 2 2 2" xfId="3150"/>
    <cellStyle name="Normal 7 2 5 3 2 2 3" xfId="3151"/>
    <cellStyle name="Normal 7 2 5 3 2 3" xfId="3152"/>
    <cellStyle name="Normal 7 2 5 3 2 4" xfId="3153"/>
    <cellStyle name="Normal 7 2 5 3 3" xfId="3154"/>
    <cellStyle name="Normal 7 2 5 3 3 2" xfId="3155"/>
    <cellStyle name="Normal 7 2 5 3 3 3" xfId="3156"/>
    <cellStyle name="Normal 7 2 5 3 4" xfId="3157"/>
    <cellStyle name="Normal 7 2 5 3 5" xfId="3158"/>
    <cellStyle name="Normal 7 2 5 4" xfId="3159"/>
    <cellStyle name="Normal 7 2 5 4 2" xfId="3160"/>
    <cellStyle name="Normal 7 2 5 4 2 2" xfId="3161"/>
    <cellStyle name="Normal 7 2 5 4 2 3" xfId="3162"/>
    <cellStyle name="Normal 7 2 5 4 3" xfId="3163"/>
    <cellStyle name="Normal 7 2 5 4 4" xfId="3164"/>
    <cellStyle name="Normal 7 2 5 5" xfId="3165"/>
    <cellStyle name="Normal 7 2 5 5 2" xfId="3166"/>
    <cellStyle name="Normal 7 2 5 5 3" xfId="3167"/>
    <cellStyle name="Normal 7 2 5 6" xfId="3168"/>
    <cellStyle name="Normal 7 2 5 7" xfId="3169"/>
    <cellStyle name="Normal 7 2 6" xfId="3170"/>
    <cellStyle name="Normal 7 2 6 2" xfId="3171"/>
    <cellStyle name="Normal 7 2 6 2 2" xfId="3172"/>
    <cellStyle name="Normal 7 2 6 2 2 2" xfId="3173"/>
    <cellStyle name="Normal 7 2 6 2 2 2 2" xfId="3174"/>
    <cellStyle name="Normal 7 2 6 2 2 2 3" xfId="3175"/>
    <cellStyle name="Normal 7 2 6 2 2 3" xfId="3176"/>
    <cellStyle name="Normal 7 2 6 2 2 4" xfId="3177"/>
    <cellStyle name="Normal 7 2 6 2 3" xfId="3178"/>
    <cellStyle name="Normal 7 2 6 2 3 2" xfId="3179"/>
    <cellStyle name="Normal 7 2 6 2 3 3" xfId="3180"/>
    <cellStyle name="Normal 7 2 6 2 4" xfId="3181"/>
    <cellStyle name="Normal 7 2 6 2 5" xfId="3182"/>
    <cellStyle name="Normal 7 2 6 3" xfId="3183"/>
    <cellStyle name="Normal 7 2 6 3 2" xfId="3184"/>
    <cellStyle name="Normal 7 2 6 3 2 2" xfId="3185"/>
    <cellStyle name="Normal 7 2 6 3 2 2 2" xfId="3186"/>
    <cellStyle name="Normal 7 2 6 3 2 2 3" xfId="3187"/>
    <cellStyle name="Normal 7 2 6 3 2 3" xfId="3188"/>
    <cellStyle name="Normal 7 2 6 3 2 4" xfId="3189"/>
    <cellStyle name="Normal 7 2 6 3 3" xfId="3190"/>
    <cellStyle name="Normal 7 2 6 3 3 2" xfId="3191"/>
    <cellStyle name="Normal 7 2 6 3 3 3" xfId="3192"/>
    <cellStyle name="Normal 7 2 6 3 4" xfId="3193"/>
    <cellStyle name="Normal 7 2 6 3 5" xfId="3194"/>
    <cellStyle name="Normal 7 2 6 4" xfId="3195"/>
    <cellStyle name="Normal 7 2 6 4 2" xfId="3196"/>
    <cellStyle name="Normal 7 2 6 4 2 2" xfId="3197"/>
    <cellStyle name="Normal 7 2 6 4 2 3" xfId="3198"/>
    <cellStyle name="Normal 7 2 6 4 3" xfId="3199"/>
    <cellStyle name="Normal 7 2 6 4 4" xfId="3200"/>
    <cellStyle name="Normal 7 2 6 5" xfId="3201"/>
    <cellStyle name="Normal 7 2 6 5 2" xfId="3202"/>
    <cellStyle name="Normal 7 2 6 5 3" xfId="3203"/>
    <cellStyle name="Normal 7 2 6 6" xfId="3204"/>
    <cellStyle name="Normal 7 2 6 7" xfId="3205"/>
    <cellStyle name="Normal 7 2 7" xfId="3206"/>
    <cellStyle name="Normal 7 2 7 2" xfId="3207"/>
    <cellStyle name="Normal 7 2 7 2 2" xfId="3208"/>
    <cellStyle name="Normal 7 2 7 2 2 2" xfId="3209"/>
    <cellStyle name="Normal 7 2 7 2 2 2 2" xfId="3210"/>
    <cellStyle name="Normal 7 2 7 2 2 2 3" xfId="3211"/>
    <cellStyle name="Normal 7 2 7 2 2 3" xfId="3212"/>
    <cellStyle name="Normal 7 2 7 2 2 4" xfId="3213"/>
    <cellStyle name="Normal 7 2 7 2 3" xfId="3214"/>
    <cellStyle name="Normal 7 2 7 2 3 2" xfId="3215"/>
    <cellStyle name="Normal 7 2 7 2 3 3" xfId="3216"/>
    <cellStyle name="Normal 7 2 7 2 4" xfId="3217"/>
    <cellStyle name="Normal 7 2 7 2 5" xfId="3218"/>
    <cellStyle name="Normal 7 2 7 3" xfId="3219"/>
    <cellStyle name="Normal 7 2 7 3 2" xfId="3220"/>
    <cellStyle name="Normal 7 2 7 3 2 2" xfId="3221"/>
    <cellStyle name="Normal 7 2 7 3 2 2 2" xfId="3222"/>
    <cellStyle name="Normal 7 2 7 3 2 2 3" xfId="3223"/>
    <cellStyle name="Normal 7 2 7 3 2 3" xfId="3224"/>
    <cellStyle name="Normal 7 2 7 3 2 4" xfId="3225"/>
    <cellStyle name="Normal 7 2 7 3 3" xfId="3226"/>
    <cellStyle name="Normal 7 2 7 3 3 2" xfId="3227"/>
    <cellStyle name="Normal 7 2 7 3 3 3" xfId="3228"/>
    <cellStyle name="Normal 7 2 7 3 4" xfId="3229"/>
    <cellStyle name="Normal 7 2 7 3 5" xfId="3230"/>
    <cellStyle name="Normal 7 2 7 4" xfId="3231"/>
    <cellStyle name="Normal 7 2 7 4 2" xfId="3232"/>
    <cellStyle name="Normal 7 2 7 4 2 2" xfId="3233"/>
    <cellStyle name="Normal 7 2 7 4 2 3" xfId="3234"/>
    <cellStyle name="Normal 7 2 7 4 3" xfId="3235"/>
    <cellStyle name="Normal 7 2 7 4 4" xfId="3236"/>
    <cellStyle name="Normal 7 2 7 5" xfId="3237"/>
    <cellStyle name="Normal 7 2 7 5 2" xfId="3238"/>
    <cellStyle name="Normal 7 2 7 5 3" xfId="3239"/>
    <cellStyle name="Normal 7 2 7 6" xfId="3240"/>
    <cellStyle name="Normal 7 2 7 7" xfId="3241"/>
    <cellStyle name="Normal 7 2 8" xfId="3242"/>
    <cellStyle name="Normal 7 2 8 2" xfId="3243"/>
    <cellStyle name="Normal 7 2 8 2 2" xfId="3244"/>
    <cellStyle name="Normal 7 2 8 2 2 2" xfId="3245"/>
    <cellStyle name="Normal 7 2 8 2 2 2 2" xfId="3246"/>
    <cellStyle name="Normal 7 2 8 2 2 2 3" xfId="3247"/>
    <cellStyle name="Normal 7 2 8 2 2 3" xfId="3248"/>
    <cellStyle name="Normal 7 2 8 2 2 4" xfId="3249"/>
    <cellStyle name="Normal 7 2 8 2 3" xfId="3250"/>
    <cellStyle name="Normal 7 2 8 2 3 2" xfId="3251"/>
    <cellStyle name="Normal 7 2 8 2 3 3" xfId="3252"/>
    <cellStyle name="Normal 7 2 8 2 4" xfId="3253"/>
    <cellStyle name="Normal 7 2 8 2 5" xfId="3254"/>
    <cellStyle name="Normal 7 2 8 3" xfId="3255"/>
    <cellStyle name="Normal 7 2 8 3 2" xfId="3256"/>
    <cellStyle name="Normal 7 2 8 3 2 2" xfId="3257"/>
    <cellStyle name="Normal 7 2 8 3 2 2 2" xfId="3258"/>
    <cellStyle name="Normal 7 2 8 3 2 2 3" xfId="3259"/>
    <cellStyle name="Normal 7 2 8 3 2 3" xfId="3260"/>
    <cellStyle name="Normal 7 2 8 3 2 4" xfId="3261"/>
    <cellStyle name="Normal 7 2 8 3 3" xfId="3262"/>
    <cellStyle name="Normal 7 2 8 3 3 2" xfId="3263"/>
    <cellStyle name="Normal 7 2 8 3 3 3" xfId="3264"/>
    <cellStyle name="Normal 7 2 8 3 4" xfId="3265"/>
    <cellStyle name="Normal 7 2 8 3 5" xfId="3266"/>
    <cellStyle name="Normal 7 2 8 4" xfId="3267"/>
    <cellStyle name="Normal 7 2 8 4 2" xfId="3268"/>
    <cellStyle name="Normal 7 2 8 4 2 2" xfId="3269"/>
    <cellStyle name="Normal 7 2 8 4 2 3" xfId="3270"/>
    <cellStyle name="Normal 7 2 8 4 3" xfId="3271"/>
    <cellStyle name="Normal 7 2 8 4 4" xfId="3272"/>
    <cellStyle name="Normal 7 2 8 5" xfId="3273"/>
    <cellStyle name="Normal 7 2 8 5 2" xfId="3274"/>
    <cellStyle name="Normal 7 2 8 5 3" xfId="3275"/>
    <cellStyle name="Normal 7 2 8 6" xfId="3276"/>
    <cellStyle name="Normal 7 2 8 7" xfId="3277"/>
    <cellStyle name="Normal 7 2 9" xfId="3278"/>
    <cellStyle name="Normal 7 2 9 2" xfId="3279"/>
    <cellStyle name="Normal 7 2 9 2 2" xfId="3280"/>
    <cellStyle name="Normal 7 2 9 2 2 2" xfId="3281"/>
    <cellStyle name="Normal 7 2 9 2 2 2 2" xfId="3282"/>
    <cellStyle name="Normal 7 2 9 2 2 2 3" xfId="3283"/>
    <cellStyle name="Normal 7 2 9 2 2 3" xfId="3284"/>
    <cellStyle name="Normal 7 2 9 2 2 4" xfId="3285"/>
    <cellStyle name="Normal 7 2 9 2 3" xfId="3286"/>
    <cellStyle name="Normal 7 2 9 2 3 2" xfId="3287"/>
    <cellStyle name="Normal 7 2 9 2 3 3" xfId="3288"/>
    <cellStyle name="Normal 7 2 9 2 4" xfId="3289"/>
    <cellStyle name="Normal 7 2 9 2 5" xfId="3290"/>
    <cellStyle name="Normal 7 2 9 3" xfId="3291"/>
    <cellStyle name="Normal 7 2 9 3 2" xfId="3292"/>
    <cellStyle name="Normal 7 2 9 3 2 2" xfId="3293"/>
    <cellStyle name="Normal 7 2 9 3 2 2 2" xfId="3294"/>
    <cellStyle name="Normal 7 2 9 3 2 2 3" xfId="3295"/>
    <cellStyle name="Normal 7 2 9 3 2 3" xfId="3296"/>
    <cellStyle name="Normal 7 2 9 3 2 4" xfId="3297"/>
    <cellStyle name="Normal 7 2 9 3 3" xfId="3298"/>
    <cellStyle name="Normal 7 2 9 3 3 2" xfId="3299"/>
    <cellStyle name="Normal 7 2 9 3 3 3" xfId="3300"/>
    <cellStyle name="Normal 7 2 9 3 4" xfId="3301"/>
    <cellStyle name="Normal 7 2 9 3 5" xfId="3302"/>
    <cellStyle name="Normal 7 2 9 4" xfId="3303"/>
    <cellStyle name="Normal 7 2 9 4 2" xfId="3304"/>
    <cellStyle name="Normal 7 2 9 4 2 2" xfId="3305"/>
    <cellStyle name="Normal 7 2 9 4 2 3" xfId="3306"/>
    <cellStyle name="Normal 7 2 9 4 3" xfId="3307"/>
    <cellStyle name="Normal 7 2 9 4 4" xfId="3308"/>
    <cellStyle name="Normal 7 2 9 5" xfId="3309"/>
    <cellStyle name="Normal 7 2 9 5 2" xfId="3310"/>
    <cellStyle name="Normal 7 2 9 5 3" xfId="3311"/>
    <cellStyle name="Normal 7 2 9 6" xfId="3312"/>
    <cellStyle name="Normal 7 2 9 7" xfId="3313"/>
    <cellStyle name="Normal 7 20" xfId="3314"/>
    <cellStyle name="Normal 7 20 2" xfId="3315"/>
    <cellStyle name="Normal 7 20 2 2" xfId="3316"/>
    <cellStyle name="Normal 7 20 2 3" xfId="3317"/>
    <cellStyle name="Normal 7 20 3" xfId="3318"/>
    <cellStyle name="Normal 7 20 4" xfId="3319"/>
    <cellStyle name="Normal 7 21" xfId="3320"/>
    <cellStyle name="Normal 7 21 2" xfId="3321"/>
    <cellStyle name="Normal 7 21 3" xfId="3322"/>
    <cellStyle name="Normal 7 22" xfId="3323"/>
    <cellStyle name="Normal 7 22 2" xfId="3324"/>
    <cellStyle name="Normal 7 22 3" xfId="3325"/>
    <cellStyle name="Normal 7 23" xfId="3326"/>
    <cellStyle name="Normal 7 23 2" xfId="3327"/>
    <cellStyle name="Normal 7 24" xfId="3328"/>
    <cellStyle name="Normal 7 3" xfId="3329"/>
    <cellStyle name="Normal 7 3 10" xfId="3330"/>
    <cellStyle name="Normal 7 3 2" xfId="3331"/>
    <cellStyle name="Normal 7 3 2 2" xfId="3332"/>
    <cellStyle name="Normal 7 3 2 2 2" xfId="3333"/>
    <cellStyle name="Normal 7 3 2 2 2 2" xfId="3334"/>
    <cellStyle name="Normal 7 3 2 2 2 2 2" xfId="3335"/>
    <cellStyle name="Normal 7 3 2 2 2 2 2 2" xfId="3336"/>
    <cellStyle name="Normal 7 3 2 2 2 2 2 3" xfId="3337"/>
    <cellStyle name="Normal 7 3 2 2 2 2 3" xfId="3338"/>
    <cellStyle name="Normal 7 3 2 2 2 2 4" xfId="3339"/>
    <cellStyle name="Normal 7 3 2 2 2 3" xfId="3340"/>
    <cellStyle name="Normal 7 3 2 2 2 3 2" xfId="3341"/>
    <cellStyle name="Normal 7 3 2 2 2 3 3" xfId="3342"/>
    <cellStyle name="Normal 7 3 2 2 2 4" xfId="3343"/>
    <cellStyle name="Normal 7 3 2 2 2 5" xfId="3344"/>
    <cellStyle name="Normal 7 3 2 2 3" xfId="3345"/>
    <cellStyle name="Normal 7 3 2 2 3 2" xfId="3346"/>
    <cellStyle name="Normal 7 3 2 2 3 2 2" xfId="3347"/>
    <cellStyle name="Normal 7 3 2 2 3 2 2 2" xfId="3348"/>
    <cellStyle name="Normal 7 3 2 2 3 2 2 3" xfId="3349"/>
    <cellStyle name="Normal 7 3 2 2 3 2 3" xfId="3350"/>
    <cellStyle name="Normal 7 3 2 2 3 2 4" xfId="3351"/>
    <cellStyle name="Normal 7 3 2 2 3 3" xfId="3352"/>
    <cellStyle name="Normal 7 3 2 2 3 3 2" xfId="3353"/>
    <cellStyle name="Normal 7 3 2 2 3 3 3" xfId="3354"/>
    <cellStyle name="Normal 7 3 2 2 3 4" xfId="3355"/>
    <cellStyle name="Normal 7 3 2 2 3 5" xfId="3356"/>
    <cellStyle name="Normal 7 3 2 2 4" xfId="3357"/>
    <cellStyle name="Normal 7 3 2 2 4 2" xfId="3358"/>
    <cellStyle name="Normal 7 3 2 2 4 2 2" xfId="3359"/>
    <cellStyle name="Normal 7 3 2 2 4 2 3" xfId="3360"/>
    <cellStyle name="Normal 7 3 2 2 4 3" xfId="3361"/>
    <cellStyle name="Normal 7 3 2 2 4 4" xfId="3362"/>
    <cellStyle name="Normal 7 3 2 2 5" xfId="3363"/>
    <cellStyle name="Normal 7 3 2 2 5 2" xfId="3364"/>
    <cellStyle name="Normal 7 3 2 2 5 3" xfId="3365"/>
    <cellStyle name="Normal 7 3 2 2 6" xfId="3366"/>
    <cellStyle name="Normal 7 3 2 2 7" xfId="3367"/>
    <cellStyle name="Normal 7 3 2 3" xfId="3368"/>
    <cellStyle name="Normal 7 3 2 3 2" xfId="3369"/>
    <cellStyle name="Normal 7 3 2 3 2 2" xfId="3370"/>
    <cellStyle name="Normal 7 3 2 3 2 2 2" xfId="3371"/>
    <cellStyle name="Normal 7 3 2 3 2 2 2 2" xfId="3372"/>
    <cellStyle name="Normal 7 3 2 3 2 2 2 3" xfId="3373"/>
    <cellStyle name="Normal 7 3 2 3 2 2 3" xfId="3374"/>
    <cellStyle name="Normal 7 3 2 3 2 2 4" xfId="3375"/>
    <cellStyle name="Normal 7 3 2 3 2 3" xfId="3376"/>
    <cellStyle name="Normal 7 3 2 3 2 3 2" xfId="3377"/>
    <cellStyle name="Normal 7 3 2 3 2 3 3" xfId="3378"/>
    <cellStyle name="Normal 7 3 2 3 2 4" xfId="3379"/>
    <cellStyle name="Normal 7 3 2 3 2 5" xfId="3380"/>
    <cellStyle name="Normal 7 3 2 3 3" xfId="3381"/>
    <cellStyle name="Normal 7 3 2 3 3 2" xfId="3382"/>
    <cellStyle name="Normal 7 3 2 3 3 2 2" xfId="3383"/>
    <cellStyle name="Normal 7 3 2 3 3 2 2 2" xfId="3384"/>
    <cellStyle name="Normal 7 3 2 3 3 2 2 3" xfId="3385"/>
    <cellStyle name="Normal 7 3 2 3 3 2 3" xfId="3386"/>
    <cellStyle name="Normal 7 3 2 3 3 2 4" xfId="3387"/>
    <cellStyle name="Normal 7 3 2 3 3 3" xfId="3388"/>
    <cellStyle name="Normal 7 3 2 3 3 3 2" xfId="3389"/>
    <cellStyle name="Normal 7 3 2 3 3 3 3" xfId="3390"/>
    <cellStyle name="Normal 7 3 2 3 3 4" xfId="3391"/>
    <cellStyle name="Normal 7 3 2 3 3 5" xfId="3392"/>
    <cellStyle name="Normal 7 3 2 3 4" xfId="3393"/>
    <cellStyle name="Normal 7 3 2 3 4 2" xfId="3394"/>
    <cellStyle name="Normal 7 3 2 3 4 2 2" xfId="3395"/>
    <cellStyle name="Normal 7 3 2 3 4 2 3" xfId="3396"/>
    <cellStyle name="Normal 7 3 2 3 4 3" xfId="3397"/>
    <cellStyle name="Normal 7 3 2 3 4 4" xfId="3398"/>
    <cellStyle name="Normal 7 3 2 3 5" xfId="3399"/>
    <cellStyle name="Normal 7 3 2 3 5 2" xfId="3400"/>
    <cellStyle name="Normal 7 3 2 3 5 3" xfId="3401"/>
    <cellStyle name="Normal 7 3 2 3 6" xfId="3402"/>
    <cellStyle name="Normal 7 3 2 3 7" xfId="3403"/>
    <cellStyle name="Normal 7 3 2 4" xfId="3404"/>
    <cellStyle name="Normal 7 3 2 4 2" xfId="3405"/>
    <cellStyle name="Normal 7 3 2 4 2 2" xfId="3406"/>
    <cellStyle name="Normal 7 3 2 4 2 2 2" xfId="3407"/>
    <cellStyle name="Normal 7 3 2 4 2 2 3" xfId="3408"/>
    <cellStyle name="Normal 7 3 2 4 2 3" xfId="3409"/>
    <cellStyle name="Normal 7 3 2 4 2 4" xfId="3410"/>
    <cellStyle name="Normal 7 3 2 4 3" xfId="3411"/>
    <cellStyle name="Normal 7 3 2 4 3 2" xfId="3412"/>
    <cellStyle name="Normal 7 3 2 4 3 3" xfId="3413"/>
    <cellStyle name="Normal 7 3 2 4 4" xfId="3414"/>
    <cellStyle name="Normal 7 3 2 4 5" xfId="3415"/>
    <cellStyle name="Normal 7 3 2 5" xfId="3416"/>
    <cellStyle name="Normal 7 3 2 5 2" xfId="3417"/>
    <cellStyle name="Normal 7 3 2 5 2 2" xfId="3418"/>
    <cellStyle name="Normal 7 3 2 5 2 2 2" xfId="3419"/>
    <cellStyle name="Normal 7 3 2 5 2 2 3" xfId="3420"/>
    <cellStyle name="Normal 7 3 2 5 2 3" xfId="3421"/>
    <cellStyle name="Normal 7 3 2 5 2 4" xfId="3422"/>
    <cellStyle name="Normal 7 3 2 5 3" xfId="3423"/>
    <cellStyle name="Normal 7 3 2 5 3 2" xfId="3424"/>
    <cellStyle name="Normal 7 3 2 5 3 3" xfId="3425"/>
    <cellStyle name="Normal 7 3 2 5 4" xfId="3426"/>
    <cellStyle name="Normal 7 3 2 5 5" xfId="3427"/>
    <cellStyle name="Normal 7 3 2 6" xfId="3428"/>
    <cellStyle name="Normal 7 3 2 6 2" xfId="3429"/>
    <cellStyle name="Normal 7 3 2 6 2 2" xfId="3430"/>
    <cellStyle name="Normal 7 3 2 6 2 3" xfId="3431"/>
    <cellStyle name="Normal 7 3 2 6 3" xfId="3432"/>
    <cellStyle name="Normal 7 3 2 6 4" xfId="3433"/>
    <cellStyle name="Normal 7 3 2 7" xfId="3434"/>
    <cellStyle name="Normal 7 3 2 7 2" xfId="3435"/>
    <cellStyle name="Normal 7 3 2 7 3" xfId="3436"/>
    <cellStyle name="Normal 7 3 2 8" xfId="3437"/>
    <cellStyle name="Normal 7 3 2 9" xfId="3438"/>
    <cellStyle name="Normal 7 3 3" xfId="3439"/>
    <cellStyle name="Normal 7 3 3 2" xfId="3440"/>
    <cellStyle name="Normal 7 3 3 2 2" xfId="3441"/>
    <cellStyle name="Normal 7 3 3 2 2 2" xfId="3442"/>
    <cellStyle name="Normal 7 3 3 2 2 2 2" xfId="3443"/>
    <cellStyle name="Normal 7 3 3 2 2 2 3" xfId="3444"/>
    <cellStyle name="Normal 7 3 3 2 2 3" xfId="3445"/>
    <cellStyle name="Normal 7 3 3 2 2 4" xfId="3446"/>
    <cellStyle name="Normal 7 3 3 2 3" xfId="3447"/>
    <cellStyle name="Normal 7 3 3 2 3 2" xfId="3448"/>
    <cellStyle name="Normal 7 3 3 2 3 3" xfId="3449"/>
    <cellStyle name="Normal 7 3 3 2 4" xfId="3450"/>
    <cellStyle name="Normal 7 3 3 2 5" xfId="3451"/>
    <cellStyle name="Normal 7 3 3 3" xfId="3452"/>
    <cellStyle name="Normal 7 3 3 3 2" xfId="3453"/>
    <cellStyle name="Normal 7 3 3 3 2 2" xfId="3454"/>
    <cellStyle name="Normal 7 3 3 3 2 2 2" xfId="3455"/>
    <cellStyle name="Normal 7 3 3 3 2 2 3" xfId="3456"/>
    <cellStyle name="Normal 7 3 3 3 2 3" xfId="3457"/>
    <cellStyle name="Normal 7 3 3 3 2 4" xfId="3458"/>
    <cellStyle name="Normal 7 3 3 3 3" xfId="3459"/>
    <cellStyle name="Normal 7 3 3 3 3 2" xfId="3460"/>
    <cellStyle name="Normal 7 3 3 3 3 3" xfId="3461"/>
    <cellStyle name="Normal 7 3 3 3 4" xfId="3462"/>
    <cellStyle name="Normal 7 3 3 3 5" xfId="3463"/>
    <cellStyle name="Normal 7 3 3 4" xfId="3464"/>
    <cellStyle name="Normal 7 3 3 4 2" xfId="3465"/>
    <cellStyle name="Normal 7 3 3 4 2 2" xfId="3466"/>
    <cellStyle name="Normal 7 3 3 4 2 3" xfId="3467"/>
    <cellStyle name="Normal 7 3 3 4 3" xfId="3468"/>
    <cellStyle name="Normal 7 3 3 4 4" xfId="3469"/>
    <cellStyle name="Normal 7 3 3 5" xfId="3470"/>
    <cellStyle name="Normal 7 3 3 5 2" xfId="3471"/>
    <cellStyle name="Normal 7 3 3 5 3" xfId="3472"/>
    <cellStyle name="Normal 7 3 3 6" xfId="3473"/>
    <cellStyle name="Normal 7 3 3 7" xfId="3474"/>
    <cellStyle name="Normal 7 3 4" xfId="3475"/>
    <cellStyle name="Normal 7 3 4 2" xfId="3476"/>
    <cellStyle name="Normal 7 3 4 2 2" xfId="3477"/>
    <cellStyle name="Normal 7 3 4 2 2 2" xfId="3478"/>
    <cellStyle name="Normal 7 3 4 2 2 2 2" xfId="3479"/>
    <cellStyle name="Normal 7 3 4 2 2 2 3" xfId="3480"/>
    <cellStyle name="Normal 7 3 4 2 2 3" xfId="3481"/>
    <cellStyle name="Normal 7 3 4 2 2 4" xfId="3482"/>
    <cellStyle name="Normal 7 3 4 2 3" xfId="3483"/>
    <cellStyle name="Normal 7 3 4 2 3 2" xfId="3484"/>
    <cellStyle name="Normal 7 3 4 2 3 3" xfId="3485"/>
    <cellStyle name="Normal 7 3 4 2 4" xfId="3486"/>
    <cellStyle name="Normal 7 3 4 2 5" xfId="3487"/>
    <cellStyle name="Normal 7 3 4 3" xfId="3488"/>
    <cellStyle name="Normal 7 3 4 3 2" xfId="3489"/>
    <cellStyle name="Normal 7 3 4 3 2 2" xfId="3490"/>
    <cellStyle name="Normal 7 3 4 3 2 2 2" xfId="3491"/>
    <cellStyle name="Normal 7 3 4 3 2 2 3" xfId="3492"/>
    <cellStyle name="Normal 7 3 4 3 2 3" xfId="3493"/>
    <cellStyle name="Normal 7 3 4 3 2 4" xfId="3494"/>
    <cellStyle name="Normal 7 3 4 3 3" xfId="3495"/>
    <cellStyle name="Normal 7 3 4 3 3 2" xfId="3496"/>
    <cellStyle name="Normal 7 3 4 3 3 3" xfId="3497"/>
    <cellStyle name="Normal 7 3 4 3 4" xfId="3498"/>
    <cellStyle name="Normal 7 3 4 3 5" xfId="3499"/>
    <cellStyle name="Normal 7 3 4 4" xfId="3500"/>
    <cellStyle name="Normal 7 3 4 4 2" xfId="3501"/>
    <cellStyle name="Normal 7 3 4 4 2 2" xfId="3502"/>
    <cellStyle name="Normal 7 3 4 4 2 3" xfId="3503"/>
    <cellStyle name="Normal 7 3 4 4 3" xfId="3504"/>
    <cellStyle name="Normal 7 3 4 4 4" xfId="3505"/>
    <cellStyle name="Normal 7 3 4 5" xfId="3506"/>
    <cellStyle name="Normal 7 3 4 5 2" xfId="3507"/>
    <cellStyle name="Normal 7 3 4 5 3" xfId="3508"/>
    <cellStyle name="Normal 7 3 4 6" xfId="3509"/>
    <cellStyle name="Normal 7 3 4 7" xfId="3510"/>
    <cellStyle name="Normal 7 3 5" xfId="3511"/>
    <cellStyle name="Normal 7 3 5 2" xfId="3512"/>
    <cellStyle name="Normal 7 3 5 2 2" xfId="3513"/>
    <cellStyle name="Normal 7 3 5 2 2 2" xfId="3514"/>
    <cellStyle name="Normal 7 3 5 2 2 3" xfId="3515"/>
    <cellStyle name="Normal 7 3 5 2 3" xfId="3516"/>
    <cellStyle name="Normal 7 3 5 2 4" xfId="3517"/>
    <cellStyle name="Normal 7 3 5 3" xfId="3518"/>
    <cellStyle name="Normal 7 3 5 3 2" xfId="3519"/>
    <cellStyle name="Normal 7 3 5 3 3" xfId="3520"/>
    <cellStyle name="Normal 7 3 5 4" xfId="3521"/>
    <cellStyle name="Normal 7 3 5 5" xfId="3522"/>
    <cellStyle name="Normal 7 3 6" xfId="3523"/>
    <cellStyle name="Normal 7 3 6 2" xfId="3524"/>
    <cellStyle name="Normal 7 3 6 2 2" xfId="3525"/>
    <cellStyle name="Normal 7 3 6 2 2 2" xfId="3526"/>
    <cellStyle name="Normal 7 3 6 2 2 3" xfId="3527"/>
    <cellStyle name="Normal 7 3 6 2 3" xfId="3528"/>
    <cellStyle name="Normal 7 3 6 2 4" xfId="3529"/>
    <cellStyle name="Normal 7 3 6 3" xfId="3530"/>
    <cellStyle name="Normal 7 3 6 3 2" xfId="3531"/>
    <cellStyle name="Normal 7 3 6 3 3" xfId="3532"/>
    <cellStyle name="Normal 7 3 6 4" xfId="3533"/>
    <cellStyle name="Normal 7 3 6 5" xfId="3534"/>
    <cellStyle name="Normal 7 3 7" xfId="3535"/>
    <cellStyle name="Normal 7 3 7 2" xfId="3536"/>
    <cellStyle name="Normal 7 3 7 2 2" xfId="3537"/>
    <cellStyle name="Normal 7 3 7 2 3" xfId="3538"/>
    <cellStyle name="Normal 7 3 7 3" xfId="3539"/>
    <cellStyle name="Normal 7 3 7 4" xfId="3540"/>
    <cellStyle name="Normal 7 3 8" xfId="3541"/>
    <cellStyle name="Normal 7 3 8 2" xfId="3542"/>
    <cellStyle name="Normal 7 3 8 3" xfId="3543"/>
    <cellStyle name="Normal 7 3 9" xfId="3544"/>
    <cellStyle name="Normal 7 4" xfId="3545"/>
    <cellStyle name="Normal 7 4 2" xfId="3546"/>
    <cellStyle name="Normal 7 4 2 2" xfId="3547"/>
    <cellStyle name="Normal 7 4 2 2 2" xfId="3548"/>
    <cellStyle name="Normal 7 4 2 2 2 2" xfId="3549"/>
    <cellStyle name="Normal 7 4 2 2 2 2 2" xfId="3550"/>
    <cellStyle name="Normal 7 4 2 2 2 2 3" xfId="3551"/>
    <cellStyle name="Normal 7 4 2 2 2 3" xfId="3552"/>
    <cellStyle name="Normal 7 4 2 2 2 4" xfId="3553"/>
    <cellStyle name="Normal 7 4 2 2 3" xfId="3554"/>
    <cellStyle name="Normal 7 4 2 2 3 2" xfId="3555"/>
    <cellStyle name="Normal 7 4 2 2 3 3" xfId="3556"/>
    <cellStyle name="Normal 7 4 2 2 4" xfId="3557"/>
    <cellStyle name="Normal 7 4 2 2 5" xfId="3558"/>
    <cellStyle name="Normal 7 4 2 3" xfId="3559"/>
    <cellStyle name="Normal 7 4 2 3 2" xfId="3560"/>
    <cellStyle name="Normal 7 4 2 3 2 2" xfId="3561"/>
    <cellStyle name="Normal 7 4 2 3 2 2 2" xfId="3562"/>
    <cellStyle name="Normal 7 4 2 3 2 2 3" xfId="3563"/>
    <cellStyle name="Normal 7 4 2 3 2 3" xfId="3564"/>
    <cellStyle name="Normal 7 4 2 3 2 4" xfId="3565"/>
    <cellStyle name="Normal 7 4 2 3 3" xfId="3566"/>
    <cellStyle name="Normal 7 4 2 3 3 2" xfId="3567"/>
    <cellStyle name="Normal 7 4 2 3 3 3" xfId="3568"/>
    <cellStyle name="Normal 7 4 2 3 4" xfId="3569"/>
    <cellStyle name="Normal 7 4 2 3 5" xfId="3570"/>
    <cellStyle name="Normal 7 4 2 4" xfId="3571"/>
    <cellStyle name="Normal 7 4 2 4 2" xfId="3572"/>
    <cellStyle name="Normal 7 4 2 4 2 2" xfId="3573"/>
    <cellStyle name="Normal 7 4 2 4 2 3" xfId="3574"/>
    <cellStyle name="Normal 7 4 2 4 3" xfId="3575"/>
    <cellStyle name="Normal 7 4 2 4 4" xfId="3576"/>
    <cellStyle name="Normal 7 4 2 5" xfId="3577"/>
    <cellStyle name="Normal 7 4 2 5 2" xfId="3578"/>
    <cellStyle name="Normal 7 4 2 5 3" xfId="3579"/>
    <cellStyle name="Normal 7 4 2 6" xfId="3580"/>
    <cellStyle name="Normal 7 4 2 7" xfId="3581"/>
    <cellStyle name="Normal 7 4 3" xfId="3582"/>
    <cellStyle name="Normal 7 4 3 2" xfId="3583"/>
    <cellStyle name="Normal 7 4 3 2 2" xfId="3584"/>
    <cellStyle name="Normal 7 4 3 2 2 2" xfId="3585"/>
    <cellStyle name="Normal 7 4 3 2 2 2 2" xfId="3586"/>
    <cellStyle name="Normal 7 4 3 2 2 2 3" xfId="3587"/>
    <cellStyle name="Normal 7 4 3 2 2 3" xfId="3588"/>
    <cellStyle name="Normal 7 4 3 2 2 4" xfId="3589"/>
    <cellStyle name="Normal 7 4 3 2 3" xfId="3590"/>
    <cellStyle name="Normal 7 4 3 2 3 2" xfId="3591"/>
    <cellStyle name="Normal 7 4 3 2 3 3" xfId="3592"/>
    <cellStyle name="Normal 7 4 3 2 4" xfId="3593"/>
    <cellStyle name="Normal 7 4 3 2 5" xfId="3594"/>
    <cellStyle name="Normal 7 4 3 3" xfId="3595"/>
    <cellStyle name="Normal 7 4 3 3 2" xfId="3596"/>
    <cellStyle name="Normal 7 4 3 3 2 2" xfId="3597"/>
    <cellStyle name="Normal 7 4 3 3 2 2 2" xfId="3598"/>
    <cellStyle name="Normal 7 4 3 3 2 2 3" xfId="3599"/>
    <cellStyle name="Normal 7 4 3 3 2 3" xfId="3600"/>
    <cellStyle name="Normal 7 4 3 3 2 4" xfId="3601"/>
    <cellStyle name="Normal 7 4 3 3 3" xfId="3602"/>
    <cellStyle name="Normal 7 4 3 3 3 2" xfId="3603"/>
    <cellStyle name="Normal 7 4 3 3 3 3" xfId="3604"/>
    <cellStyle name="Normal 7 4 3 3 4" xfId="3605"/>
    <cellStyle name="Normal 7 4 3 3 5" xfId="3606"/>
    <cellStyle name="Normal 7 4 3 4" xfId="3607"/>
    <cellStyle name="Normal 7 4 3 4 2" xfId="3608"/>
    <cellStyle name="Normal 7 4 3 4 2 2" xfId="3609"/>
    <cellStyle name="Normal 7 4 3 4 2 3" xfId="3610"/>
    <cellStyle name="Normal 7 4 3 4 3" xfId="3611"/>
    <cellStyle name="Normal 7 4 3 4 4" xfId="3612"/>
    <cellStyle name="Normal 7 4 3 5" xfId="3613"/>
    <cellStyle name="Normal 7 4 3 5 2" xfId="3614"/>
    <cellStyle name="Normal 7 4 3 5 3" xfId="3615"/>
    <cellStyle name="Normal 7 4 3 6" xfId="3616"/>
    <cellStyle name="Normal 7 4 3 7" xfId="3617"/>
    <cellStyle name="Normal 7 4 4" xfId="3618"/>
    <cellStyle name="Normal 7 4 4 2" xfId="3619"/>
    <cellStyle name="Normal 7 4 4 2 2" xfId="3620"/>
    <cellStyle name="Normal 7 4 4 2 2 2" xfId="3621"/>
    <cellStyle name="Normal 7 4 4 2 2 3" xfId="3622"/>
    <cellStyle name="Normal 7 4 4 2 3" xfId="3623"/>
    <cellStyle name="Normal 7 4 4 2 4" xfId="3624"/>
    <cellStyle name="Normal 7 4 4 3" xfId="3625"/>
    <cellStyle name="Normal 7 4 4 3 2" xfId="3626"/>
    <cellStyle name="Normal 7 4 4 3 3" xfId="3627"/>
    <cellStyle name="Normal 7 4 4 4" xfId="3628"/>
    <cellStyle name="Normal 7 4 4 5" xfId="3629"/>
    <cellStyle name="Normal 7 4 5" xfId="3630"/>
    <cellStyle name="Normal 7 4 5 2" xfId="3631"/>
    <cellStyle name="Normal 7 4 5 2 2" xfId="3632"/>
    <cellStyle name="Normal 7 4 5 2 2 2" xfId="3633"/>
    <cellStyle name="Normal 7 4 5 2 2 3" xfId="3634"/>
    <cellStyle name="Normal 7 4 5 2 3" xfId="3635"/>
    <cellStyle name="Normal 7 4 5 2 4" xfId="3636"/>
    <cellStyle name="Normal 7 4 5 3" xfId="3637"/>
    <cellStyle name="Normal 7 4 5 3 2" xfId="3638"/>
    <cellStyle name="Normal 7 4 5 3 3" xfId="3639"/>
    <cellStyle name="Normal 7 4 5 4" xfId="3640"/>
    <cellStyle name="Normal 7 4 5 5" xfId="3641"/>
    <cellStyle name="Normal 7 4 6" xfId="3642"/>
    <cellStyle name="Normal 7 4 6 2" xfId="3643"/>
    <cellStyle name="Normal 7 4 6 2 2" xfId="3644"/>
    <cellStyle name="Normal 7 4 6 2 3" xfId="3645"/>
    <cellStyle name="Normal 7 4 6 3" xfId="3646"/>
    <cellStyle name="Normal 7 4 6 4" xfId="3647"/>
    <cellStyle name="Normal 7 4 7" xfId="3648"/>
    <cellStyle name="Normal 7 4 7 2" xfId="3649"/>
    <cellStyle name="Normal 7 4 7 3" xfId="3650"/>
    <cellStyle name="Normal 7 4 8" xfId="3651"/>
    <cellStyle name="Normal 7 4 9" xfId="3652"/>
    <cellStyle name="Normal 7 5" xfId="3653"/>
    <cellStyle name="Normal 7 5 2" xfId="3654"/>
    <cellStyle name="Normal 7 5 2 2" xfId="3655"/>
    <cellStyle name="Normal 7 5 2 2 2" xfId="3656"/>
    <cellStyle name="Normal 7 5 2 2 2 2" xfId="3657"/>
    <cellStyle name="Normal 7 5 2 2 2 2 2" xfId="3658"/>
    <cellStyle name="Normal 7 5 2 2 2 2 3" xfId="3659"/>
    <cellStyle name="Normal 7 5 2 2 2 3" xfId="3660"/>
    <cellStyle name="Normal 7 5 2 2 2 4" xfId="3661"/>
    <cellStyle name="Normal 7 5 2 2 3" xfId="3662"/>
    <cellStyle name="Normal 7 5 2 2 3 2" xfId="3663"/>
    <cellStyle name="Normal 7 5 2 2 3 3" xfId="3664"/>
    <cellStyle name="Normal 7 5 2 2 4" xfId="3665"/>
    <cellStyle name="Normal 7 5 2 2 5" xfId="3666"/>
    <cellStyle name="Normal 7 5 2 3" xfId="3667"/>
    <cellStyle name="Normal 7 5 2 3 2" xfId="3668"/>
    <cellStyle name="Normal 7 5 2 3 2 2" xfId="3669"/>
    <cellStyle name="Normal 7 5 2 3 2 2 2" xfId="3670"/>
    <cellStyle name="Normal 7 5 2 3 2 2 3" xfId="3671"/>
    <cellStyle name="Normal 7 5 2 3 2 3" xfId="3672"/>
    <cellStyle name="Normal 7 5 2 3 2 4" xfId="3673"/>
    <cellStyle name="Normal 7 5 2 3 3" xfId="3674"/>
    <cellStyle name="Normal 7 5 2 3 3 2" xfId="3675"/>
    <cellStyle name="Normal 7 5 2 3 3 3" xfId="3676"/>
    <cellStyle name="Normal 7 5 2 3 4" xfId="3677"/>
    <cellStyle name="Normal 7 5 2 3 5" xfId="3678"/>
    <cellStyle name="Normal 7 5 2 4" xfId="3679"/>
    <cellStyle name="Normal 7 5 2 4 2" xfId="3680"/>
    <cellStyle name="Normal 7 5 2 4 2 2" xfId="3681"/>
    <cellStyle name="Normal 7 5 2 4 2 3" xfId="3682"/>
    <cellStyle name="Normal 7 5 2 4 3" xfId="3683"/>
    <cellStyle name="Normal 7 5 2 4 4" xfId="3684"/>
    <cellStyle name="Normal 7 5 2 5" xfId="3685"/>
    <cellStyle name="Normal 7 5 2 5 2" xfId="3686"/>
    <cellStyle name="Normal 7 5 2 5 3" xfId="3687"/>
    <cellStyle name="Normal 7 5 2 6" xfId="3688"/>
    <cellStyle name="Normal 7 5 2 7" xfId="3689"/>
    <cellStyle name="Normal 7 5 3" xfId="3690"/>
    <cellStyle name="Normal 7 5 3 2" xfId="3691"/>
    <cellStyle name="Normal 7 5 3 2 2" xfId="3692"/>
    <cellStyle name="Normal 7 5 3 2 2 2" xfId="3693"/>
    <cellStyle name="Normal 7 5 3 2 2 2 2" xfId="3694"/>
    <cellStyle name="Normal 7 5 3 2 2 2 3" xfId="3695"/>
    <cellStyle name="Normal 7 5 3 2 2 3" xfId="3696"/>
    <cellStyle name="Normal 7 5 3 2 2 4" xfId="3697"/>
    <cellStyle name="Normal 7 5 3 2 3" xfId="3698"/>
    <cellStyle name="Normal 7 5 3 2 3 2" xfId="3699"/>
    <cellStyle name="Normal 7 5 3 2 3 3" xfId="3700"/>
    <cellStyle name="Normal 7 5 3 2 4" xfId="3701"/>
    <cellStyle name="Normal 7 5 3 2 5" xfId="3702"/>
    <cellStyle name="Normal 7 5 3 3" xfId="3703"/>
    <cellStyle name="Normal 7 5 3 3 2" xfId="3704"/>
    <cellStyle name="Normal 7 5 3 3 2 2" xfId="3705"/>
    <cellStyle name="Normal 7 5 3 3 2 2 2" xfId="3706"/>
    <cellStyle name="Normal 7 5 3 3 2 2 3" xfId="3707"/>
    <cellStyle name="Normal 7 5 3 3 2 3" xfId="3708"/>
    <cellStyle name="Normal 7 5 3 3 2 4" xfId="3709"/>
    <cellStyle name="Normal 7 5 3 3 3" xfId="3710"/>
    <cellStyle name="Normal 7 5 3 3 3 2" xfId="3711"/>
    <cellStyle name="Normal 7 5 3 3 3 3" xfId="3712"/>
    <cellStyle name="Normal 7 5 3 3 4" xfId="3713"/>
    <cellStyle name="Normal 7 5 3 3 5" xfId="3714"/>
    <cellStyle name="Normal 7 5 3 4" xfId="3715"/>
    <cellStyle name="Normal 7 5 3 4 2" xfId="3716"/>
    <cellStyle name="Normal 7 5 3 4 2 2" xfId="3717"/>
    <cellStyle name="Normal 7 5 3 4 2 3" xfId="3718"/>
    <cellStyle name="Normal 7 5 3 4 3" xfId="3719"/>
    <cellStyle name="Normal 7 5 3 4 4" xfId="3720"/>
    <cellStyle name="Normal 7 5 3 5" xfId="3721"/>
    <cellStyle name="Normal 7 5 3 5 2" xfId="3722"/>
    <cellStyle name="Normal 7 5 3 5 3" xfId="3723"/>
    <cellStyle name="Normal 7 5 3 6" xfId="3724"/>
    <cellStyle name="Normal 7 5 3 7" xfId="3725"/>
    <cellStyle name="Normal 7 5 4" xfId="3726"/>
    <cellStyle name="Normal 7 5 4 2" xfId="3727"/>
    <cellStyle name="Normal 7 5 4 2 2" xfId="3728"/>
    <cellStyle name="Normal 7 5 4 2 2 2" xfId="3729"/>
    <cellStyle name="Normal 7 5 4 2 2 3" xfId="3730"/>
    <cellStyle name="Normal 7 5 4 2 3" xfId="3731"/>
    <cellStyle name="Normal 7 5 4 2 4" xfId="3732"/>
    <cellStyle name="Normal 7 5 4 3" xfId="3733"/>
    <cellStyle name="Normal 7 5 4 3 2" xfId="3734"/>
    <cellStyle name="Normal 7 5 4 3 3" xfId="3735"/>
    <cellStyle name="Normal 7 5 4 4" xfId="3736"/>
    <cellStyle name="Normal 7 5 4 5" xfId="3737"/>
    <cellStyle name="Normal 7 5 5" xfId="3738"/>
    <cellStyle name="Normal 7 5 5 2" xfId="3739"/>
    <cellStyle name="Normal 7 5 5 2 2" xfId="3740"/>
    <cellStyle name="Normal 7 5 5 2 2 2" xfId="3741"/>
    <cellStyle name="Normal 7 5 5 2 2 3" xfId="3742"/>
    <cellStyle name="Normal 7 5 5 2 3" xfId="3743"/>
    <cellStyle name="Normal 7 5 5 2 4" xfId="3744"/>
    <cellStyle name="Normal 7 5 5 3" xfId="3745"/>
    <cellStyle name="Normal 7 5 5 3 2" xfId="3746"/>
    <cellStyle name="Normal 7 5 5 3 3" xfId="3747"/>
    <cellStyle name="Normal 7 5 5 4" xfId="3748"/>
    <cellStyle name="Normal 7 5 5 5" xfId="3749"/>
    <cellStyle name="Normal 7 5 6" xfId="3750"/>
    <cellStyle name="Normal 7 5 6 2" xfId="3751"/>
    <cellStyle name="Normal 7 5 6 2 2" xfId="3752"/>
    <cellStyle name="Normal 7 5 6 2 3" xfId="3753"/>
    <cellStyle name="Normal 7 5 6 3" xfId="3754"/>
    <cellStyle name="Normal 7 5 6 4" xfId="3755"/>
    <cellStyle name="Normal 7 5 7" xfId="3756"/>
    <cellStyle name="Normal 7 5 7 2" xfId="3757"/>
    <cellStyle name="Normal 7 5 7 3" xfId="3758"/>
    <cellStyle name="Normal 7 5 8" xfId="3759"/>
    <cellStyle name="Normal 7 5 9" xfId="3760"/>
    <cellStyle name="Normal 7 6" xfId="3761"/>
    <cellStyle name="Normal 7 6 2" xfId="3762"/>
    <cellStyle name="Normal 7 6 2 2" xfId="3763"/>
    <cellStyle name="Normal 7 6 2 2 2" xfId="3764"/>
    <cellStyle name="Normal 7 6 2 2 2 2" xfId="3765"/>
    <cellStyle name="Normal 7 6 2 2 2 3" xfId="3766"/>
    <cellStyle name="Normal 7 6 2 2 3" xfId="3767"/>
    <cellStyle name="Normal 7 6 2 2 4" xfId="3768"/>
    <cellStyle name="Normal 7 6 2 3" xfId="3769"/>
    <cellStyle name="Normal 7 6 2 3 2" xfId="3770"/>
    <cellStyle name="Normal 7 6 2 3 3" xfId="3771"/>
    <cellStyle name="Normal 7 6 2 4" xfId="3772"/>
    <cellStyle name="Normal 7 6 2 5" xfId="3773"/>
    <cellStyle name="Normal 7 6 3" xfId="3774"/>
    <cellStyle name="Normal 7 6 3 2" xfId="3775"/>
    <cellStyle name="Normal 7 6 3 2 2" xfId="3776"/>
    <cellStyle name="Normal 7 6 3 2 2 2" xfId="3777"/>
    <cellStyle name="Normal 7 6 3 2 2 3" xfId="3778"/>
    <cellStyle name="Normal 7 6 3 2 3" xfId="3779"/>
    <cellStyle name="Normal 7 6 3 2 4" xfId="3780"/>
    <cellStyle name="Normal 7 6 3 3" xfId="3781"/>
    <cellStyle name="Normal 7 6 3 3 2" xfId="3782"/>
    <cellStyle name="Normal 7 6 3 3 3" xfId="3783"/>
    <cellStyle name="Normal 7 6 3 4" xfId="3784"/>
    <cellStyle name="Normal 7 6 3 5" xfId="3785"/>
    <cellStyle name="Normal 7 6 4" xfId="3786"/>
    <cellStyle name="Normal 7 6 4 2" xfId="3787"/>
    <cellStyle name="Normal 7 6 4 2 2" xfId="3788"/>
    <cellStyle name="Normal 7 6 4 2 3" xfId="3789"/>
    <cellStyle name="Normal 7 6 4 3" xfId="3790"/>
    <cellStyle name="Normal 7 6 4 4" xfId="3791"/>
    <cellStyle name="Normal 7 6 5" xfId="3792"/>
    <cellStyle name="Normal 7 6 5 2" xfId="3793"/>
    <cellStyle name="Normal 7 6 5 3" xfId="3794"/>
    <cellStyle name="Normal 7 6 6" xfId="3795"/>
    <cellStyle name="Normal 7 6 7" xfId="3796"/>
    <cellStyle name="Normal 7 7" xfId="3797"/>
    <cellStyle name="Normal 7 7 2" xfId="3798"/>
    <cellStyle name="Normal 7 7 2 2" xfId="3799"/>
    <cellStyle name="Normal 7 7 2 2 2" xfId="3800"/>
    <cellStyle name="Normal 7 7 2 2 2 2" xfId="3801"/>
    <cellStyle name="Normal 7 7 2 2 2 3" xfId="3802"/>
    <cellStyle name="Normal 7 7 2 2 3" xfId="3803"/>
    <cellStyle name="Normal 7 7 2 2 4" xfId="3804"/>
    <cellStyle name="Normal 7 7 2 3" xfId="3805"/>
    <cellStyle name="Normal 7 7 2 3 2" xfId="3806"/>
    <cellStyle name="Normal 7 7 2 3 3" xfId="3807"/>
    <cellStyle name="Normal 7 7 2 4" xfId="3808"/>
    <cellStyle name="Normal 7 7 2 5" xfId="3809"/>
    <cellStyle name="Normal 7 7 3" xfId="3810"/>
    <cellStyle name="Normal 7 7 3 2" xfId="3811"/>
    <cellStyle name="Normal 7 7 3 2 2" xfId="3812"/>
    <cellStyle name="Normal 7 7 3 2 2 2" xfId="3813"/>
    <cellStyle name="Normal 7 7 3 2 2 3" xfId="3814"/>
    <cellStyle name="Normal 7 7 3 2 3" xfId="3815"/>
    <cellStyle name="Normal 7 7 3 2 4" xfId="3816"/>
    <cellStyle name="Normal 7 7 3 3" xfId="3817"/>
    <cellStyle name="Normal 7 7 3 3 2" xfId="3818"/>
    <cellStyle name="Normal 7 7 3 3 3" xfId="3819"/>
    <cellStyle name="Normal 7 7 3 4" xfId="3820"/>
    <cellStyle name="Normal 7 7 3 5" xfId="3821"/>
    <cellStyle name="Normal 7 7 4" xfId="3822"/>
    <cellStyle name="Normal 7 7 4 2" xfId="3823"/>
    <cellStyle name="Normal 7 7 4 2 2" xfId="3824"/>
    <cellStyle name="Normal 7 7 4 2 3" xfId="3825"/>
    <cellStyle name="Normal 7 7 4 3" xfId="3826"/>
    <cellStyle name="Normal 7 7 4 4" xfId="3827"/>
    <cellStyle name="Normal 7 7 5" xfId="3828"/>
    <cellStyle name="Normal 7 7 5 2" xfId="3829"/>
    <cellStyle name="Normal 7 7 5 3" xfId="3830"/>
    <cellStyle name="Normal 7 7 6" xfId="3831"/>
    <cellStyle name="Normal 7 7 7" xfId="3832"/>
    <cellStyle name="Normal 7 8" xfId="3833"/>
    <cellStyle name="Normal 7 8 2" xfId="3834"/>
    <cellStyle name="Normal 7 8 2 2" xfId="3835"/>
    <cellStyle name="Normal 7 8 2 2 2" xfId="3836"/>
    <cellStyle name="Normal 7 8 2 2 2 2" xfId="3837"/>
    <cellStyle name="Normal 7 8 2 2 2 3" xfId="3838"/>
    <cellStyle name="Normal 7 8 2 2 3" xfId="3839"/>
    <cellStyle name="Normal 7 8 2 2 4" xfId="3840"/>
    <cellStyle name="Normal 7 8 2 3" xfId="3841"/>
    <cellStyle name="Normal 7 8 2 3 2" xfId="3842"/>
    <cellStyle name="Normal 7 8 2 3 3" xfId="3843"/>
    <cellStyle name="Normal 7 8 2 4" xfId="3844"/>
    <cellStyle name="Normal 7 8 2 5" xfId="3845"/>
    <cellStyle name="Normal 7 8 3" xfId="3846"/>
    <cellStyle name="Normal 7 8 3 2" xfId="3847"/>
    <cellStyle name="Normal 7 8 3 2 2" xfId="3848"/>
    <cellStyle name="Normal 7 8 3 2 2 2" xfId="3849"/>
    <cellStyle name="Normal 7 8 3 2 2 3" xfId="3850"/>
    <cellStyle name="Normal 7 8 3 2 3" xfId="3851"/>
    <cellStyle name="Normal 7 8 3 2 4" xfId="3852"/>
    <cellStyle name="Normal 7 8 3 3" xfId="3853"/>
    <cellStyle name="Normal 7 8 3 3 2" xfId="3854"/>
    <cellStyle name="Normal 7 8 3 3 3" xfId="3855"/>
    <cellStyle name="Normal 7 8 3 4" xfId="3856"/>
    <cellStyle name="Normal 7 8 3 5" xfId="3857"/>
    <cellStyle name="Normal 7 8 4" xfId="3858"/>
    <cellStyle name="Normal 7 8 4 2" xfId="3859"/>
    <cellStyle name="Normal 7 8 4 2 2" xfId="3860"/>
    <cellStyle name="Normal 7 8 4 2 3" xfId="3861"/>
    <cellStyle name="Normal 7 8 4 3" xfId="3862"/>
    <cellStyle name="Normal 7 8 4 4" xfId="3863"/>
    <cellStyle name="Normal 7 8 5" xfId="3864"/>
    <cellStyle name="Normal 7 8 5 2" xfId="3865"/>
    <cellStyle name="Normal 7 8 5 3" xfId="3866"/>
    <cellStyle name="Normal 7 8 6" xfId="3867"/>
    <cellStyle name="Normal 7 8 7" xfId="3868"/>
    <cellStyle name="Normal 7 9" xfId="3869"/>
    <cellStyle name="Normal 7 9 2" xfId="3870"/>
    <cellStyle name="Normal 7 9 2 2" xfId="3871"/>
    <cellStyle name="Normal 7 9 2 2 2" xfId="3872"/>
    <cellStyle name="Normal 7 9 2 2 2 2" xfId="3873"/>
    <cellStyle name="Normal 7 9 2 2 2 3" xfId="3874"/>
    <cellStyle name="Normal 7 9 2 2 3" xfId="3875"/>
    <cellStyle name="Normal 7 9 2 2 4" xfId="3876"/>
    <cellStyle name="Normal 7 9 2 3" xfId="3877"/>
    <cellStyle name="Normal 7 9 2 3 2" xfId="3878"/>
    <cellStyle name="Normal 7 9 2 3 3" xfId="3879"/>
    <cellStyle name="Normal 7 9 2 4" xfId="3880"/>
    <cellStyle name="Normal 7 9 2 5" xfId="3881"/>
    <cellStyle name="Normal 7 9 3" xfId="3882"/>
    <cellStyle name="Normal 7 9 3 2" xfId="3883"/>
    <cellStyle name="Normal 7 9 3 2 2" xfId="3884"/>
    <cellStyle name="Normal 7 9 3 2 2 2" xfId="3885"/>
    <cellStyle name="Normal 7 9 3 2 2 3" xfId="3886"/>
    <cellStyle name="Normal 7 9 3 2 3" xfId="3887"/>
    <cellStyle name="Normal 7 9 3 2 4" xfId="3888"/>
    <cellStyle name="Normal 7 9 3 3" xfId="3889"/>
    <cellStyle name="Normal 7 9 3 3 2" xfId="3890"/>
    <cellStyle name="Normal 7 9 3 3 3" xfId="3891"/>
    <cellStyle name="Normal 7 9 3 4" xfId="3892"/>
    <cellStyle name="Normal 7 9 3 5" xfId="3893"/>
    <cellStyle name="Normal 7 9 4" xfId="3894"/>
    <cellStyle name="Normal 7 9 4 2" xfId="3895"/>
    <cellStyle name="Normal 7 9 4 2 2" xfId="3896"/>
    <cellStyle name="Normal 7 9 4 2 3" xfId="3897"/>
    <cellStyle name="Normal 7 9 4 3" xfId="3898"/>
    <cellStyle name="Normal 7 9 4 4" xfId="3899"/>
    <cellStyle name="Normal 7 9 5" xfId="3900"/>
    <cellStyle name="Normal 7 9 5 2" xfId="3901"/>
    <cellStyle name="Normal 7 9 5 3" xfId="3902"/>
    <cellStyle name="Normal 7 9 6" xfId="3903"/>
    <cellStyle name="Normal 7 9 7" xfId="3904"/>
    <cellStyle name="Normal 8" xfId="3905"/>
    <cellStyle name="Normal 8 2" xfId="3906"/>
    <cellStyle name="Normal 8 2 2" xfId="3907"/>
    <cellStyle name="Normal 8 2 2 2" xfId="3908"/>
    <cellStyle name="Normal 8 2 2 2 2" xfId="3909"/>
    <cellStyle name="Normal 8 2 2 2 2 2" xfId="3910"/>
    <cellStyle name="Normal 8 2 2 2 2 3" xfId="3911"/>
    <cellStyle name="Normal 8 2 2 2 3" xfId="3912"/>
    <cellStyle name="Normal 8 2 2 2 4" xfId="3913"/>
    <cellStyle name="Normal 8 2 2 3" xfId="3914"/>
    <cellStyle name="Normal 8 2 2 3 2" xfId="3915"/>
    <cellStyle name="Normal 8 2 2 3 3" xfId="3916"/>
    <cellStyle name="Normal 8 2 2 4" xfId="3917"/>
    <cellStyle name="Normal 8 2 2 5" xfId="3918"/>
    <cellStyle name="Normal 8 2 3" xfId="3919"/>
    <cellStyle name="Normal 8 2 3 2" xfId="3920"/>
    <cellStyle name="Normal 8 2 3 2 2" xfId="3921"/>
    <cellStyle name="Normal 8 2 3 2 3" xfId="3922"/>
    <cellStyle name="Normal 8 2 3 3" xfId="3923"/>
    <cellStyle name="Normal 8 2 3 4" xfId="3924"/>
    <cellStyle name="Normal 8 2 4" xfId="3925"/>
    <cellStyle name="Normal 8 2 4 2" xfId="3926"/>
    <cellStyle name="Normal 8 2 4 3" xfId="3927"/>
    <cellStyle name="Normal 8 2 5" xfId="3928"/>
    <cellStyle name="Normal 8 2 6" xfId="3929"/>
    <cellStyle name="Normal 8 3" xfId="3930"/>
    <cellStyle name="Normal 8 3 2" xfId="3931"/>
    <cellStyle name="Normal 8 3 2 2" xfId="3932"/>
    <cellStyle name="Normal 8 3 2 2 2" xfId="3933"/>
    <cellStyle name="Normal 8 3 2 2 3" xfId="3934"/>
    <cellStyle name="Normal 8 3 2 3" xfId="3935"/>
    <cellStyle name="Normal 8 3 2 4" xfId="3936"/>
    <cellStyle name="Normal 8 3 3" xfId="3937"/>
    <cellStyle name="Normal 8 3 3 2" xfId="3938"/>
    <cellStyle name="Normal 8 3 3 3" xfId="3939"/>
    <cellStyle name="Normal 8 3 4" xfId="3940"/>
    <cellStyle name="Normal 8 3 5" xfId="3941"/>
    <cellStyle name="Normal 8 4" xfId="3942"/>
    <cellStyle name="Normal 9" xfId="3943"/>
    <cellStyle name="Normal 9 2" xfId="3944"/>
    <cellStyle name="Normal 9 2 2" xfId="3945"/>
    <cellStyle name="Normal 9 2 2 2" xfId="3946"/>
    <cellStyle name="Normal 9 2 2 2 2" xfId="3947"/>
    <cellStyle name="Normal 9 2 2 2 3" xfId="3948"/>
    <cellStyle name="Normal 9 2 2 3" xfId="3949"/>
    <cellStyle name="Normal 9 2 2 4" xfId="3950"/>
    <cellStyle name="Normal 9 2 3" xfId="3951"/>
    <cellStyle name="Normal 9 2 3 2" xfId="3952"/>
    <cellStyle name="Normal 9 2 3 3" xfId="3953"/>
    <cellStyle name="Normal 9 2 4" xfId="3954"/>
    <cellStyle name="Normal 9 2 5" xfId="3955"/>
    <cellStyle name="Normal 9 3" xfId="3956"/>
    <cellStyle name="Normal 9 3 2" xfId="3957"/>
    <cellStyle name="Normal 9 3 2 2" xfId="3958"/>
    <cellStyle name="Normal 9 3 2 3" xfId="3959"/>
    <cellStyle name="Normal 9 3 3" xfId="3960"/>
    <cellStyle name="Normal 9 3 4" xfId="3961"/>
    <cellStyle name="Normal 9 4" xfId="3962"/>
    <cellStyle name="Normal 9 4 2" xfId="3963"/>
    <cellStyle name="Normal 9 4 2 2" xfId="3964"/>
    <cellStyle name="Normal 9 4 2 3" xfId="3965"/>
    <cellStyle name="Normal 9 4 3" xfId="3966"/>
    <cellStyle name="Normal 9 4 4" xfId="3967"/>
    <cellStyle name="Normal 9 5" xfId="3968"/>
    <cellStyle name="Normal 9 5 2" xfId="3969"/>
    <cellStyle name="Normal 9 5 2 2" xfId="3970"/>
    <cellStyle name="Normal 9 5 2 3" xfId="3971"/>
    <cellStyle name="Normal 9 5 3" xfId="3972"/>
    <cellStyle name="Normal 9 5 4" xfId="3973"/>
    <cellStyle name="Normal 9 6" xfId="3974"/>
    <cellStyle name="Normal 9 6 2" xfId="3975"/>
    <cellStyle name="Normal 9 6 2 2" xfId="3976"/>
    <cellStyle name="Normal 9 6 2 3" xfId="3977"/>
    <cellStyle name="Normal 9 6 3" xfId="3978"/>
    <cellStyle name="Normal 9 6 4" xfId="3979"/>
    <cellStyle name="Normal 9 7" xfId="3980"/>
    <cellStyle name="Normal 9 7 2" xfId="3981"/>
    <cellStyle name="Normal 9 7 3" xfId="3982"/>
    <cellStyle name="Normal 9 8" xfId="3983"/>
    <cellStyle name="Normal 9 9" xfId="3984"/>
    <cellStyle name="Normal_Budzet RS za 2008. godinu 2" xfId="2"/>
    <cellStyle name="Note 2" xfId="3985"/>
    <cellStyle name="Note 2 2" xfId="3986"/>
    <cellStyle name="Note 2 2 2" xfId="3987"/>
    <cellStyle name="Note 2 2 2 2" xfId="3988"/>
    <cellStyle name="Note 2 2 3" xfId="3989"/>
    <cellStyle name="Note 2 2 3 2" xfId="3990"/>
    <cellStyle name="Note 2 2 4" xfId="3991"/>
    <cellStyle name="Note 2 3" xfId="3992"/>
    <cellStyle name="Note 2 3 2" xfId="3993"/>
    <cellStyle name="Note 2 4" xfId="3994"/>
    <cellStyle name="Note 2 4 2" xfId="3995"/>
    <cellStyle name="Note 2 5" xfId="3996"/>
    <cellStyle name="Note 3" xfId="3997"/>
    <cellStyle name="Note 3 2" xfId="3998"/>
    <cellStyle name="Note 3 2 2" xfId="3999"/>
    <cellStyle name="Note 3 2 2 2" xfId="4000"/>
    <cellStyle name="Note 3 2 2 2 2" xfId="4001"/>
    <cellStyle name="Note 3 2 2 2 2 2" xfId="4002"/>
    <cellStyle name="Note 3 2 2 2 2 3" xfId="4003"/>
    <cellStyle name="Note 3 2 2 2 3" xfId="4004"/>
    <cellStyle name="Note 3 2 2 2 4" xfId="4005"/>
    <cellStyle name="Note 3 2 2 3" xfId="4006"/>
    <cellStyle name="Note 3 2 2 3 2" xfId="4007"/>
    <cellStyle name="Note 3 2 2 3 3" xfId="4008"/>
    <cellStyle name="Note 3 2 2 4" xfId="4009"/>
    <cellStyle name="Note 3 2 2 5" xfId="4010"/>
    <cellStyle name="Note 3 2 3" xfId="4011"/>
    <cellStyle name="Note 3 2 3 2" xfId="4012"/>
    <cellStyle name="Note 3 2 3 2 2" xfId="4013"/>
    <cellStyle name="Note 3 2 3 2 3" xfId="4014"/>
    <cellStyle name="Note 3 2 3 3" xfId="4015"/>
    <cellStyle name="Note 3 2 3 4" xfId="4016"/>
    <cellStyle name="Note 3 2 4" xfId="4017"/>
    <cellStyle name="Note 3 2 4 2" xfId="4018"/>
    <cellStyle name="Note 3 2 4 3" xfId="4019"/>
    <cellStyle name="Note 3 2 5" xfId="4020"/>
    <cellStyle name="Note 3 2 6" xfId="4021"/>
    <cellStyle name="Note 3 3" xfId="4022"/>
    <cellStyle name="Note 3 3 2" xfId="4023"/>
    <cellStyle name="Note 3 3 2 2" xfId="4024"/>
    <cellStyle name="Note 3 3 2 2 2" xfId="4025"/>
    <cellStyle name="Note 3 3 2 2 3" xfId="4026"/>
    <cellStyle name="Note 3 3 2 3" xfId="4027"/>
    <cellStyle name="Note 3 3 2 4" xfId="4028"/>
    <cellStyle name="Note 3 3 3" xfId="4029"/>
    <cellStyle name="Note 3 3 3 2" xfId="4030"/>
    <cellStyle name="Note 3 3 3 3" xfId="4031"/>
    <cellStyle name="Note 3 3 4" xfId="4032"/>
    <cellStyle name="Note 3 3 5" xfId="4033"/>
    <cellStyle name="Note 3 4" xfId="4034"/>
    <cellStyle name="Note 3 4 2" xfId="4035"/>
    <cellStyle name="Note 3 4 2 2" xfId="4036"/>
    <cellStyle name="Note 3 4 2 3" xfId="4037"/>
    <cellStyle name="Note 3 4 3" xfId="4038"/>
    <cellStyle name="Note 3 4 4" xfId="4039"/>
    <cellStyle name="Note 3 5" xfId="4040"/>
    <cellStyle name="Note 3 5 2" xfId="4041"/>
    <cellStyle name="Note 3 5 3" xfId="4042"/>
    <cellStyle name="Note 3 6" xfId="4043"/>
    <cellStyle name="Note 3 7" xfId="4044"/>
    <cellStyle name="Note 4" xfId="4045"/>
    <cellStyle name="Note 4 2" xfId="4046"/>
    <cellStyle name="Note 4 2 2" xfId="4047"/>
    <cellStyle name="Note 4 2 2 2" xfId="4048"/>
    <cellStyle name="Note 4 2 2 2 2" xfId="4049"/>
    <cellStyle name="Note 4 2 2 2 2 2" xfId="4050"/>
    <cellStyle name="Note 4 2 2 2 2 3" xfId="4051"/>
    <cellStyle name="Note 4 2 2 2 3" xfId="4052"/>
    <cellStyle name="Note 4 2 2 2 4" xfId="4053"/>
    <cellStyle name="Note 4 2 2 3" xfId="4054"/>
    <cellStyle name="Note 4 2 2 3 2" xfId="4055"/>
    <cellStyle name="Note 4 2 2 3 3" xfId="4056"/>
    <cellStyle name="Note 4 2 2 4" xfId="4057"/>
    <cellStyle name="Note 4 2 2 5" xfId="4058"/>
    <cellStyle name="Note 4 2 3" xfId="4059"/>
    <cellStyle name="Note 4 2 3 2" xfId="4060"/>
    <cellStyle name="Note 4 2 3 2 2" xfId="4061"/>
    <cellStyle name="Note 4 2 3 2 3" xfId="4062"/>
    <cellStyle name="Note 4 2 3 3" xfId="4063"/>
    <cellStyle name="Note 4 2 3 4" xfId="4064"/>
    <cellStyle name="Note 4 2 4" xfId="4065"/>
    <cellStyle name="Note 4 2 4 2" xfId="4066"/>
    <cellStyle name="Note 4 2 4 3" xfId="4067"/>
    <cellStyle name="Note 4 2 5" xfId="4068"/>
    <cellStyle name="Note 4 2 6" xfId="4069"/>
    <cellStyle name="Note 4 3" xfId="4070"/>
    <cellStyle name="Note 4 3 2" xfId="4071"/>
    <cellStyle name="Note 4 3 2 2" xfId="4072"/>
    <cellStyle name="Note 4 3 2 2 2" xfId="4073"/>
    <cellStyle name="Note 4 3 2 2 3" xfId="4074"/>
    <cellStyle name="Note 4 3 2 3" xfId="4075"/>
    <cellStyle name="Note 4 3 2 4" xfId="4076"/>
    <cellStyle name="Note 4 3 3" xfId="4077"/>
    <cellStyle name="Note 4 3 3 2" xfId="4078"/>
    <cellStyle name="Note 4 3 3 3" xfId="4079"/>
    <cellStyle name="Note 4 3 4" xfId="4080"/>
    <cellStyle name="Note 4 3 5" xfId="4081"/>
    <cellStyle name="Note 4 4" xfId="4082"/>
    <cellStyle name="Note 4 4 2" xfId="4083"/>
    <cellStyle name="Note 4 4 2 2" xfId="4084"/>
    <cellStyle name="Note 4 4 2 3" xfId="4085"/>
    <cellStyle name="Note 4 4 3" xfId="4086"/>
    <cellStyle name="Note 4 4 4" xfId="4087"/>
    <cellStyle name="Note 4 5" xfId="4088"/>
    <cellStyle name="Note 4 5 2" xfId="4089"/>
    <cellStyle name="Note 4 5 3" xfId="4090"/>
    <cellStyle name="Note 4 6" xfId="4091"/>
    <cellStyle name="Note 4 7" xfId="4092"/>
    <cellStyle name="Note 5" xfId="4093"/>
    <cellStyle name="Note 5 2" xfId="4094"/>
    <cellStyle name="Note 5 2 2" xfId="4095"/>
    <cellStyle name="Note 5 2 2 2" xfId="4096"/>
    <cellStyle name="Note 5 2 2 2 2" xfId="4097"/>
    <cellStyle name="Note 5 2 2 2 3" xfId="4098"/>
    <cellStyle name="Note 5 2 2 3" xfId="4099"/>
    <cellStyle name="Note 5 2 2 4" xfId="4100"/>
    <cellStyle name="Note 5 2 3" xfId="4101"/>
    <cellStyle name="Note 5 2 3 2" xfId="4102"/>
    <cellStyle name="Note 5 2 3 3" xfId="4103"/>
    <cellStyle name="Note 5 2 4" xfId="4104"/>
    <cellStyle name="Note 5 2 5" xfId="4105"/>
    <cellStyle name="Note 5 3" xfId="4106"/>
    <cellStyle name="Note 5 3 2" xfId="4107"/>
    <cellStyle name="Note 5 3 2 2" xfId="4108"/>
    <cellStyle name="Note 5 3 2 3" xfId="4109"/>
    <cellStyle name="Note 5 3 3" xfId="4110"/>
    <cellStyle name="Note 5 3 4" xfId="4111"/>
    <cellStyle name="Note 5 4" xfId="4112"/>
    <cellStyle name="Note 5 4 2" xfId="4113"/>
    <cellStyle name="Note 5 4 3" xfId="4114"/>
    <cellStyle name="Note 5 5" xfId="4115"/>
    <cellStyle name="Note 5 6" xfId="4116"/>
    <cellStyle name="Obično_List1" xfId="10"/>
    <cellStyle name="Output 2" xfId="4117"/>
    <cellStyle name="Output 2 2" xfId="4118"/>
    <cellStyle name="Output 2 2 2" xfId="4119"/>
    <cellStyle name="Output 2 3" xfId="4120"/>
    <cellStyle name="Output 2 3 2" xfId="4121"/>
    <cellStyle name="Output 2 4" xfId="4122"/>
    <cellStyle name="Percent" xfId="1" builtinId="5"/>
    <cellStyle name="Percent 2" xfId="4123"/>
    <cellStyle name="Percent 2 2" xfId="4124"/>
    <cellStyle name="Percent 2 3" xfId="4125"/>
    <cellStyle name="Percent 2 3 2" xfId="4126"/>
    <cellStyle name="Percent 2 4" xfId="4127"/>
    <cellStyle name="Percent 3" xfId="4128"/>
    <cellStyle name="Percent 3 2" xfId="4129"/>
    <cellStyle name="Percent 3 2 2" xfId="4130"/>
    <cellStyle name="Percent 4" xfId="4131"/>
    <cellStyle name="Percent 4 2" xfId="4132"/>
    <cellStyle name="Percent 4 3" xfId="4133"/>
    <cellStyle name="Percent 5" xfId="4134"/>
    <cellStyle name="percentage difference one decimal" xfId="4135"/>
    <cellStyle name="percentage difference zero decimal" xfId="4136"/>
    <cellStyle name="Presentation" xfId="4137"/>
    <cellStyle name="Title 2" xfId="4138"/>
    <cellStyle name="Total 2" xfId="4139"/>
    <cellStyle name="Total 2 2" xfId="4140"/>
    <cellStyle name="Total 2 2 2" xfId="4141"/>
    <cellStyle name="Total 2 3" xfId="4142"/>
    <cellStyle name="Total 2 3 2" xfId="4143"/>
    <cellStyle name="Total 2 4" xfId="4144"/>
    <cellStyle name="Undefiniert" xfId="4145"/>
    <cellStyle name="Undefiniert 2" xfId="4146"/>
    <cellStyle name="Undefiniert 2 2" xfId="4147"/>
    <cellStyle name="Warning Text 2" xfId="4148"/>
  </cellStyles>
  <dxfs count="0"/>
  <tableStyles count="0" defaultTableStyle="TableStyleMedium2" defaultPivotStyle="PivotStyleLight16"/>
  <colors>
    <mruColors>
      <color rgb="FFFFFF00"/>
      <color rgb="FFFFFFCC"/>
      <color rgb="FFFFCCFF"/>
      <color rgb="FFFFE5FF"/>
      <color rgb="FFF3FFFF"/>
      <color rgb="FFFF9999"/>
      <color rgb="FFFFFFFF"/>
      <color rgb="FFDDEBF7"/>
      <color rgb="FFCC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DKANDA\My%20Local%20Documents\India%20March%2000%20mission\medte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BIH\BOP\BiH-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balans%20i%20DOB\Budzet%20RS%20za%202020\Users\sblagojevic\AppData\Local\Microsoft\Windows\Temporary%20Internet%20Files\Content.Outlook\QVQNZBZG\Plate%20i%20zaposleni%20za%20mart%202013%20god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OC"/>
      <sheetName val="Input"/>
      <sheetName val="WEO Assumptions"/>
      <sheetName val="Key Assumptions"/>
      <sheetName val="Real"/>
      <sheetName val="Realqtr"/>
      <sheetName val="RealCY"/>
      <sheetName val="Inflation"/>
      <sheetName val="External"/>
      <sheetName val="Externalqtr"/>
      <sheetName val="Money"/>
      <sheetName val="Fiscal"/>
      <sheetName val="ControlSheet"/>
      <sheetName val="WEO"/>
      <sheetName val="WEOqtr"/>
      <sheetName val="Output Tables"/>
      <sheetName val="Scenarios"/>
      <sheetName val="Macros"/>
      <sheetName val="SLD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s"/>
      <sheetName val="Inputs_m"/>
      <sheetName val="Output to MT"/>
      <sheetName val="Output to DSA"/>
      <sheetName val="Imp (euro)"/>
      <sheetName val="BOP-SR"/>
      <sheetName val="BOP-SR (euro)"/>
      <sheetName val="Texttable"/>
      <sheetName val="Input trade custom&amp;SA"/>
      <sheetName val="Proj_imp_sa"/>
      <sheetName val="Proj_exp_sa"/>
      <sheetName val="Chart1_euro"/>
      <sheetName val="Chart2_euro"/>
      <sheetName val="Chart1_us$"/>
      <sheetName val="Chart2_us"/>
      <sheetName val="Priv transf"/>
      <sheetName val="Serv &amp; Inc"/>
      <sheetName val="Exp"/>
      <sheetName val="Exp (euro)"/>
      <sheetName val="Imp"/>
      <sheetName val="Input Trade DOT"/>
      <sheetName val=" Input Trade_SA DOT"/>
      <sheetName val="DOT_exports"/>
      <sheetName val="DOT_imp"/>
      <sheetName val="Proj_tb_dot"/>
      <sheetName val="Proj_tb_sa"/>
      <sheetName val="CBBH CA_$"/>
      <sheetName val="CBBH bop"/>
      <sheetName val="ControlSheet"/>
      <sheetName val="Vulnerability-SR"/>
      <sheetName val="Financing-SR"/>
      <sheetName val="Vulnerability-EUR"/>
      <sheetName val="Financing-EU"/>
      <sheetName val="Customs revenues"/>
      <sheetName val="BOP-SR (Copy SR 2005) Art IV)"/>
      <sheetName val="BOP-SR (mission)"/>
      <sheetName val="Output to other files"/>
      <sheetName val="BOP_euro"/>
      <sheetName val="Sheet2"/>
      <sheetName val="vulnerab-SR"/>
      <sheetName val="revision"/>
      <sheetName val="Debt"/>
      <sheetName val="remittances"/>
      <sheetName val="Reserves"/>
      <sheetName val="weights"/>
      <sheetName val="Imp proj."/>
      <sheetName val="Exp proj"/>
      <sheetName val="Cust rev tab"/>
      <sheetName val="XM_Charts"/>
      <sheetName val="Cust rev"/>
      <sheetName val="Dutch"/>
      <sheetName val="Debt-SR"/>
      <sheetName val="BOP-SR (US$)"/>
      <sheetName val="Vul-SR"/>
      <sheetName val="Sheet1"/>
      <sheetName val="Chart1"/>
      <sheetName val="Chart2"/>
      <sheetName val="Chart3"/>
      <sheetName val="Table-transf"/>
      <sheetName val="Vul_E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e 03"/>
      <sheetName val="Zaposleni"/>
      <sheetName val="Plate i zaposleni za mart 2013 "/>
    </sheetNames>
    <definedNames>
      <definedName name="Load_Op" refersTo="#REF!"/>
      <definedName name="Save_Op" refersTo="#REF!"/>
    </definedNames>
    <sheetDataSet>
      <sheetData sheetId="0">
        <row r="19">
          <cell r="AW19">
            <v>1938132.36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"/>
  <sheetViews>
    <sheetView showWhiteSpace="0" view="pageBreakPreview" zoomScaleNormal="100" zoomScaleSheetLayoutView="100" workbookViewId="0">
      <selection activeCell="F125" sqref="F125"/>
    </sheetView>
  </sheetViews>
  <sheetFormatPr defaultRowHeight="18.75" x14ac:dyDescent="0.2"/>
  <cols>
    <col min="1" max="1" width="6" style="152" customWidth="1"/>
    <col min="2" max="2" width="13.7109375" style="152" customWidth="1"/>
    <col min="3" max="3" width="120.7109375" style="152" customWidth="1"/>
    <col min="4" max="4" width="11.140625" style="160" customWidth="1"/>
    <col min="5" max="5" width="7.140625" style="161" customWidth="1"/>
    <col min="6" max="256" width="9.140625" style="152"/>
    <col min="257" max="257" width="7.140625" style="152" customWidth="1"/>
    <col min="258" max="258" width="13.7109375" style="152" customWidth="1"/>
    <col min="259" max="259" width="154.28515625" style="152" customWidth="1"/>
    <col min="260" max="260" width="14.7109375" style="152" customWidth="1"/>
    <col min="261" max="261" width="7.140625" style="152" customWidth="1"/>
    <col min="262" max="512" width="9.140625" style="152"/>
    <col min="513" max="513" width="7.140625" style="152" customWidth="1"/>
    <col min="514" max="514" width="13.7109375" style="152" customWidth="1"/>
    <col min="515" max="515" width="154.28515625" style="152" customWidth="1"/>
    <col min="516" max="516" width="14.7109375" style="152" customWidth="1"/>
    <col min="517" max="517" width="7.140625" style="152" customWidth="1"/>
    <col min="518" max="768" width="9.140625" style="152"/>
    <col min="769" max="769" width="7.140625" style="152" customWidth="1"/>
    <col min="770" max="770" width="13.7109375" style="152" customWidth="1"/>
    <col min="771" max="771" width="154.28515625" style="152" customWidth="1"/>
    <col min="772" max="772" width="14.7109375" style="152" customWidth="1"/>
    <col min="773" max="773" width="7.140625" style="152" customWidth="1"/>
    <col min="774" max="1024" width="9.140625" style="152"/>
    <col min="1025" max="1025" width="7.140625" style="152" customWidth="1"/>
    <col min="1026" max="1026" width="13.7109375" style="152" customWidth="1"/>
    <col min="1027" max="1027" width="154.28515625" style="152" customWidth="1"/>
    <col min="1028" max="1028" width="14.7109375" style="152" customWidth="1"/>
    <col min="1029" max="1029" width="7.140625" style="152" customWidth="1"/>
    <col min="1030" max="1280" width="9.140625" style="152"/>
    <col min="1281" max="1281" width="7.140625" style="152" customWidth="1"/>
    <col min="1282" max="1282" width="13.7109375" style="152" customWidth="1"/>
    <col min="1283" max="1283" width="154.28515625" style="152" customWidth="1"/>
    <col min="1284" max="1284" width="14.7109375" style="152" customWidth="1"/>
    <col min="1285" max="1285" width="7.140625" style="152" customWidth="1"/>
    <col min="1286" max="1536" width="9.140625" style="152"/>
    <col min="1537" max="1537" width="7.140625" style="152" customWidth="1"/>
    <col min="1538" max="1538" width="13.7109375" style="152" customWidth="1"/>
    <col min="1539" max="1539" width="154.28515625" style="152" customWidth="1"/>
    <col min="1540" max="1540" width="14.7109375" style="152" customWidth="1"/>
    <col min="1541" max="1541" width="7.140625" style="152" customWidth="1"/>
    <col min="1542" max="1792" width="9.140625" style="152"/>
    <col min="1793" max="1793" width="7.140625" style="152" customWidth="1"/>
    <col min="1794" max="1794" width="13.7109375" style="152" customWidth="1"/>
    <col min="1795" max="1795" width="154.28515625" style="152" customWidth="1"/>
    <col min="1796" max="1796" width="14.7109375" style="152" customWidth="1"/>
    <col min="1797" max="1797" width="7.140625" style="152" customWidth="1"/>
    <col min="1798" max="2048" width="9.140625" style="152"/>
    <col min="2049" max="2049" width="7.140625" style="152" customWidth="1"/>
    <col min="2050" max="2050" width="13.7109375" style="152" customWidth="1"/>
    <col min="2051" max="2051" width="154.28515625" style="152" customWidth="1"/>
    <col min="2052" max="2052" width="14.7109375" style="152" customWidth="1"/>
    <col min="2053" max="2053" width="7.140625" style="152" customWidth="1"/>
    <col min="2054" max="2304" width="9.140625" style="152"/>
    <col min="2305" max="2305" width="7.140625" style="152" customWidth="1"/>
    <col min="2306" max="2306" width="13.7109375" style="152" customWidth="1"/>
    <col min="2307" max="2307" width="154.28515625" style="152" customWidth="1"/>
    <col min="2308" max="2308" width="14.7109375" style="152" customWidth="1"/>
    <col min="2309" max="2309" width="7.140625" style="152" customWidth="1"/>
    <col min="2310" max="2560" width="9.140625" style="152"/>
    <col min="2561" max="2561" width="7.140625" style="152" customWidth="1"/>
    <col min="2562" max="2562" width="13.7109375" style="152" customWidth="1"/>
    <col min="2563" max="2563" width="154.28515625" style="152" customWidth="1"/>
    <col min="2564" max="2564" width="14.7109375" style="152" customWidth="1"/>
    <col min="2565" max="2565" width="7.140625" style="152" customWidth="1"/>
    <col min="2566" max="2816" width="9.140625" style="152"/>
    <col min="2817" max="2817" width="7.140625" style="152" customWidth="1"/>
    <col min="2818" max="2818" width="13.7109375" style="152" customWidth="1"/>
    <col min="2819" max="2819" width="154.28515625" style="152" customWidth="1"/>
    <col min="2820" max="2820" width="14.7109375" style="152" customWidth="1"/>
    <col min="2821" max="2821" width="7.140625" style="152" customWidth="1"/>
    <col min="2822" max="3072" width="9.140625" style="152"/>
    <col min="3073" max="3073" width="7.140625" style="152" customWidth="1"/>
    <col min="3074" max="3074" width="13.7109375" style="152" customWidth="1"/>
    <col min="3075" max="3075" width="154.28515625" style="152" customWidth="1"/>
    <col min="3076" max="3076" width="14.7109375" style="152" customWidth="1"/>
    <col min="3077" max="3077" width="7.140625" style="152" customWidth="1"/>
    <col min="3078" max="3328" width="9.140625" style="152"/>
    <col min="3329" max="3329" width="7.140625" style="152" customWidth="1"/>
    <col min="3330" max="3330" width="13.7109375" style="152" customWidth="1"/>
    <col min="3331" max="3331" width="154.28515625" style="152" customWidth="1"/>
    <col min="3332" max="3332" width="14.7109375" style="152" customWidth="1"/>
    <col min="3333" max="3333" width="7.140625" style="152" customWidth="1"/>
    <col min="3334" max="3584" width="9.140625" style="152"/>
    <col min="3585" max="3585" width="7.140625" style="152" customWidth="1"/>
    <col min="3586" max="3586" width="13.7109375" style="152" customWidth="1"/>
    <col min="3587" max="3587" width="154.28515625" style="152" customWidth="1"/>
    <col min="3588" max="3588" width="14.7109375" style="152" customWidth="1"/>
    <col min="3589" max="3589" width="7.140625" style="152" customWidth="1"/>
    <col min="3590" max="3840" width="9.140625" style="152"/>
    <col min="3841" max="3841" width="7.140625" style="152" customWidth="1"/>
    <col min="3842" max="3842" width="13.7109375" style="152" customWidth="1"/>
    <col min="3843" max="3843" width="154.28515625" style="152" customWidth="1"/>
    <col min="3844" max="3844" width="14.7109375" style="152" customWidth="1"/>
    <col min="3845" max="3845" width="7.140625" style="152" customWidth="1"/>
    <col min="3846" max="4096" width="9.140625" style="152"/>
    <col min="4097" max="4097" width="7.140625" style="152" customWidth="1"/>
    <col min="4098" max="4098" width="13.7109375" style="152" customWidth="1"/>
    <col min="4099" max="4099" width="154.28515625" style="152" customWidth="1"/>
    <col min="4100" max="4100" width="14.7109375" style="152" customWidth="1"/>
    <col min="4101" max="4101" width="7.140625" style="152" customWidth="1"/>
    <col min="4102" max="4352" width="9.140625" style="152"/>
    <col min="4353" max="4353" width="7.140625" style="152" customWidth="1"/>
    <col min="4354" max="4354" width="13.7109375" style="152" customWidth="1"/>
    <col min="4355" max="4355" width="154.28515625" style="152" customWidth="1"/>
    <col min="4356" max="4356" width="14.7109375" style="152" customWidth="1"/>
    <col min="4357" max="4357" width="7.140625" style="152" customWidth="1"/>
    <col min="4358" max="4608" width="9.140625" style="152"/>
    <col min="4609" max="4609" width="7.140625" style="152" customWidth="1"/>
    <col min="4610" max="4610" width="13.7109375" style="152" customWidth="1"/>
    <col min="4611" max="4611" width="154.28515625" style="152" customWidth="1"/>
    <col min="4612" max="4612" width="14.7109375" style="152" customWidth="1"/>
    <col min="4613" max="4613" width="7.140625" style="152" customWidth="1"/>
    <col min="4614" max="4864" width="9.140625" style="152"/>
    <col min="4865" max="4865" width="7.140625" style="152" customWidth="1"/>
    <col min="4866" max="4866" width="13.7109375" style="152" customWidth="1"/>
    <col min="4867" max="4867" width="154.28515625" style="152" customWidth="1"/>
    <col min="4868" max="4868" width="14.7109375" style="152" customWidth="1"/>
    <col min="4869" max="4869" width="7.140625" style="152" customWidth="1"/>
    <col min="4870" max="5120" width="9.140625" style="152"/>
    <col min="5121" max="5121" width="7.140625" style="152" customWidth="1"/>
    <col min="5122" max="5122" width="13.7109375" style="152" customWidth="1"/>
    <col min="5123" max="5123" width="154.28515625" style="152" customWidth="1"/>
    <col min="5124" max="5124" width="14.7109375" style="152" customWidth="1"/>
    <col min="5125" max="5125" width="7.140625" style="152" customWidth="1"/>
    <col min="5126" max="5376" width="9.140625" style="152"/>
    <col min="5377" max="5377" width="7.140625" style="152" customWidth="1"/>
    <col min="5378" max="5378" width="13.7109375" style="152" customWidth="1"/>
    <col min="5379" max="5379" width="154.28515625" style="152" customWidth="1"/>
    <col min="5380" max="5380" width="14.7109375" style="152" customWidth="1"/>
    <col min="5381" max="5381" width="7.140625" style="152" customWidth="1"/>
    <col min="5382" max="5632" width="9.140625" style="152"/>
    <col min="5633" max="5633" width="7.140625" style="152" customWidth="1"/>
    <col min="5634" max="5634" width="13.7109375" style="152" customWidth="1"/>
    <col min="5635" max="5635" width="154.28515625" style="152" customWidth="1"/>
    <col min="5636" max="5636" width="14.7109375" style="152" customWidth="1"/>
    <col min="5637" max="5637" width="7.140625" style="152" customWidth="1"/>
    <col min="5638" max="5888" width="9.140625" style="152"/>
    <col min="5889" max="5889" width="7.140625" style="152" customWidth="1"/>
    <col min="5890" max="5890" width="13.7109375" style="152" customWidth="1"/>
    <col min="5891" max="5891" width="154.28515625" style="152" customWidth="1"/>
    <col min="5892" max="5892" width="14.7109375" style="152" customWidth="1"/>
    <col min="5893" max="5893" width="7.140625" style="152" customWidth="1"/>
    <col min="5894" max="6144" width="9.140625" style="152"/>
    <col min="6145" max="6145" width="7.140625" style="152" customWidth="1"/>
    <col min="6146" max="6146" width="13.7109375" style="152" customWidth="1"/>
    <col min="6147" max="6147" width="154.28515625" style="152" customWidth="1"/>
    <col min="6148" max="6148" width="14.7109375" style="152" customWidth="1"/>
    <col min="6149" max="6149" width="7.140625" style="152" customWidth="1"/>
    <col min="6150" max="6400" width="9.140625" style="152"/>
    <col min="6401" max="6401" width="7.140625" style="152" customWidth="1"/>
    <col min="6402" max="6402" width="13.7109375" style="152" customWidth="1"/>
    <col min="6403" max="6403" width="154.28515625" style="152" customWidth="1"/>
    <col min="6404" max="6404" width="14.7109375" style="152" customWidth="1"/>
    <col min="6405" max="6405" width="7.140625" style="152" customWidth="1"/>
    <col min="6406" max="6656" width="9.140625" style="152"/>
    <col min="6657" max="6657" width="7.140625" style="152" customWidth="1"/>
    <col min="6658" max="6658" width="13.7109375" style="152" customWidth="1"/>
    <col min="6659" max="6659" width="154.28515625" style="152" customWidth="1"/>
    <col min="6660" max="6660" width="14.7109375" style="152" customWidth="1"/>
    <col min="6661" max="6661" width="7.140625" style="152" customWidth="1"/>
    <col min="6662" max="6912" width="9.140625" style="152"/>
    <col min="6913" max="6913" width="7.140625" style="152" customWidth="1"/>
    <col min="6914" max="6914" width="13.7109375" style="152" customWidth="1"/>
    <col min="6915" max="6915" width="154.28515625" style="152" customWidth="1"/>
    <col min="6916" max="6916" width="14.7109375" style="152" customWidth="1"/>
    <col min="6917" max="6917" width="7.140625" style="152" customWidth="1"/>
    <col min="6918" max="7168" width="9.140625" style="152"/>
    <col min="7169" max="7169" width="7.140625" style="152" customWidth="1"/>
    <col min="7170" max="7170" width="13.7109375" style="152" customWidth="1"/>
    <col min="7171" max="7171" width="154.28515625" style="152" customWidth="1"/>
    <col min="7172" max="7172" width="14.7109375" style="152" customWidth="1"/>
    <col min="7173" max="7173" width="7.140625" style="152" customWidth="1"/>
    <col min="7174" max="7424" width="9.140625" style="152"/>
    <col min="7425" max="7425" width="7.140625" style="152" customWidth="1"/>
    <col min="7426" max="7426" width="13.7109375" style="152" customWidth="1"/>
    <col min="7427" max="7427" width="154.28515625" style="152" customWidth="1"/>
    <col min="7428" max="7428" width="14.7109375" style="152" customWidth="1"/>
    <col min="7429" max="7429" width="7.140625" style="152" customWidth="1"/>
    <col min="7430" max="7680" width="9.140625" style="152"/>
    <col min="7681" max="7681" width="7.140625" style="152" customWidth="1"/>
    <col min="7682" max="7682" width="13.7109375" style="152" customWidth="1"/>
    <col min="7683" max="7683" width="154.28515625" style="152" customWidth="1"/>
    <col min="7684" max="7684" width="14.7109375" style="152" customWidth="1"/>
    <col min="7685" max="7685" width="7.140625" style="152" customWidth="1"/>
    <col min="7686" max="7936" width="9.140625" style="152"/>
    <col min="7937" max="7937" width="7.140625" style="152" customWidth="1"/>
    <col min="7938" max="7938" width="13.7109375" style="152" customWidth="1"/>
    <col min="7939" max="7939" width="154.28515625" style="152" customWidth="1"/>
    <col min="7940" max="7940" width="14.7109375" style="152" customWidth="1"/>
    <col min="7941" max="7941" width="7.140625" style="152" customWidth="1"/>
    <col min="7942" max="8192" width="9.140625" style="152"/>
    <col min="8193" max="8193" width="7.140625" style="152" customWidth="1"/>
    <col min="8194" max="8194" width="13.7109375" style="152" customWidth="1"/>
    <col min="8195" max="8195" width="154.28515625" style="152" customWidth="1"/>
    <col min="8196" max="8196" width="14.7109375" style="152" customWidth="1"/>
    <col min="8197" max="8197" width="7.140625" style="152" customWidth="1"/>
    <col min="8198" max="8448" width="9.140625" style="152"/>
    <col min="8449" max="8449" width="7.140625" style="152" customWidth="1"/>
    <col min="8450" max="8450" width="13.7109375" style="152" customWidth="1"/>
    <col min="8451" max="8451" width="154.28515625" style="152" customWidth="1"/>
    <col min="8452" max="8452" width="14.7109375" style="152" customWidth="1"/>
    <col min="8453" max="8453" width="7.140625" style="152" customWidth="1"/>
    <col min="8454" max="8704" width="9.140625" style="152"/>
    <col min="8705" max="8705" width="7.140625" style="152" customWidth="1"/>
    <col min="8706" max="8706" width="13.7109375" style="152" customWidth="1"/>
    <col min="8707" max="8707" width="154.28515625" style="152" customWidth="1"/>
    <col min="8708" max="8708" width="14.7109375" style="152" customWidth="1"/>
    <col min="8709" max="8709" width="7.140625" style="152" customWidth="1"/>
    <col min="8710" max="8960" width="9.140625" style="152"/>
    <col min="8961" max="8961" width="7.140625" style="152" customWidth="1"/>
    <col min="8962" max="8962" width="13.7109375" style="152" customWidth="1"/>
    <col min="8963" max="8963" width="154.28515625" style="152" customWidth="1"/>
    <col min="8964" max="8964" width="14.7109375" style="152" customWidth="1"/>
    <col min="8965" max="8965" width="7.140625" style="152" customWidth="1"/>
    <col min="8966" max="9216" width="9.140625" style="152"/>
    <col min="9217" max="9217" width="7.140625" style="152" customWidth="1"/>
    <col min="9218" max="9218" width="13.7109375" style="152" customWidth="1"/>
    <col min="9219" max="9219" width="154.28515625" style="152" customWidth="1"/>
    <col min="9220" max="9220" width="14.7109375" style="152" customWidth="1"/>
    <col min="9221" max="9221" width="7.140625" style="152" customWidth="1"/>
    <col min="9222" max="9472" width="9.140625" style="152"/>
    <col min="9473" max="9473" width="7.140625" style="152" customWidth="1"/>
    <col min="9474" max="9474" width="13.7109375" style="152" customWidth="1"/>
    <col min="9475" max="9475" width="154.28515625" style="152" customWidth="1"/>
    <col min="9476" max="9476" width="14.7109375" style="152" customWidth="1"/>
    <col min="9477" max="9477" width="7.140625" style="152" customWidth="1"/>
    <col min="9478" max="9728" width="9.140625" style="152"/>
    <col min="9729" max="9729" width="7.140625" style="152" customWidth="1"/>
    <col min="9730" max="9730" width="13.7109375" style="152" customWidth="1"/>
    <col min="9731" max="9731" width="154.28515625" style="152" customWidth="1"/>
    <col min="9732" max="9732" width="14.7109375" style="152" customWidth="1"/>
    <col min="9733" max="9733" width="7.140625" style="152" customWidth="1"/>
    <col min="9734" max="9984" width="9.140625" style="152"/>
    <col min="9985" max="9985" width="7.140625" style="152" customWidth="1"/>
    <col min="9986" max="9986" width="13.7109375" style="152" customWidth="1"/>
    <col min="9987" max="9987" width="154.28515625" style="152" customWidth="1"/>
    <col min="9988" max="9988" width="14.7109375" style="152" customWidth="1"/>
    <col min="9989" max="9989" width="7.140625" style="152" customWidth="1"/>
    <col min="9990" max="10240" width="9.140625" style="152"/>
    <col min="10241" max="10241" width="7.140625" style="152" customWidth="1"/>
    <col min="10242" max="10242" width="13.7109375" style="152" customWidth="1"/>
    <col min="10243" max="10243" width="154.28515625" style="152" customWidth="1"/>
    <col min="10244" max="10244" width="14.7109375" style="152" customWidth="1"/>
    <col min="10245" max="10245" width="7.140625" style="152" customWidth="1"/>
    <col min="10246" max="10496" width="9.140625" style="152"/>
    <col min="10497" max="10497" width="7.140625" style="152" customWidth="1"/>
    <col min="10498" max="10498" width="13.7109375" style="152" customWidth="1"/>
    <col min="10499" max="10499" width="154.28515625" style="152" customWidth="1"/>
    <col min="10500" max="10500" width="14.7109375" style="152" customWidth="1"/>
    <col min="10501" max="10501" width="7.140625" style="152" customWidth="1"/>
    <col min="10502" max="10752" width="9.140625" style="152"/>
    <col min="10753" max="10753" width="7.140625" style="152" customWidth="1"/>
    <col min="10754" max="10754" width="13.7109375" style="152" customWidth="1"/>
    <col min="10755" max="10755" width="154.28515625" style="152" customWidth="1"/>
    <col min="10756" max="10756" width="14.7109375" style="152" customWidth="1"/>
    <col min="10757" max="10757" width="7.140625" style="152" customWidth="1"/>
    <col min="10758" max="11008" width="9.140625" style="152"/>
    <col min="11009" max="11009" width="7.140625" style="152" customWidth="1"/>
    <col min="11010" max="11010" width="13.7109375" style="152" customWidth="1"/>
    <col min="11011" max="11011" width="154.28515625" style="152" customWidth="1"/>
    <col min="11012" max="11012" width="14.7109375" style="152" customWidth="1"/>
    <col min="11013" max="11013" width="7.140625" style="152" customWidth="1"/>
    <col min="11014" max="11264" width="9.140625" style="152"/>
    <col min="11265" max="11265" width="7.140625" style="152" customWidth="1"/>
    <col min="11266" max="11266" width="13.7109375" style="152" customWidth="1"/>
    <col min="11267" max="11267" width="154.28515625" style="152" customWidth="1"/>
    <col min="11268" max="11268" width="14.7109375" style="152" customWidth="1"/>
    <col min="11269" max="11269" width="7.140625" style="152" customWidth="1"/>
    <col min="11270" max="11520" width="9.140625" style="152"/>
    <col min="11521" max="11521" width="7.140625" style="152" customWidth="1"/>
    <col min="11522" max="11522" width="13.7109375" style="152" customWidth="1"/>
    <col min="11523" max="11523" width="154.28515625" style="152" customWidth="1"/>
    <col min="11524" max="11524" width="14.7109375" style="152" customWidth="1"/>
    <col min="11525" max="11525" width="7.140625" style="152" customWidth="1"/>
    <col min="11526" max="11776" width="9.140625" style="152"/>
    <col min="11777" max="11777" width="7.140625" style="152" customWidth="1"/>
    <col min="11778" max="11778" width="13.7109375" style="152" customWidth="1"/>
    <col min="11779" max="11779" width="154.28515625" style="152" customWidth="1"/>
    <col min="11780" max="11780" width="14.7109375" style="152" customWidth="1"/>
    <col min="11781" max="11781" width="7.140625" style="152" customWidth="1"/>
    <col min="11782" max="12032" width="9.140625" style="152"/>
    <col min="12033" max="12033" width="7.140625" style="152" customWidth="1"/>
    <col min="12034" max="12034" width="13.7109375" style="152" customWidth="1"/>
    <col min="12035" max="12035" width="154.28515625" style="152" customWidth="1"/>
    <col min="12036" max="12036" width="14.7109375" style="152" customWidth="1"/>
    <col min="12037" max="12037" width="7.140625" style="152" customWidth="1"/>
    <col min="12038" max="12288" width="9.140625" style="152"/>
    <col min="12289" max="12289" width="7.140625" style="152" customWidth="1"/>
    <col min="12290" max="12290" width="13.7109375" style="152" customWidth="1"/>
    <col min="12291" max="12291" width="154.28515625" style="152" customWidth="1"/>
    <col min="12292" max="12292" width="14.7109375" style="152" customWidth="1"/>
    <col min="12293" max="12293" width="7.140625" style="152" customWidth="1"/>
    <col min="12294" max="12544" width="9.140625" style="152"/>
    <col min="12545" max="12545" width="7.140625" style="152" customWidth="1"/>
    <col min="12546" max="12546" width="13.7109375" style="152" customWidth="1"/>
    <col min="12547" max="12547" width="154.28515625" style="152" customWidth="1"/>
    <col min="12548" max="12548" width="14.7109375" style="152" customWidth="1"/>
    <col min="12549" max="12549" width="7.140625" style="152" customWidth="1"/>
    <col min="12550" max="12800" width="9.140625" style="152"/>
    <col min="12801" max="12801" width="7.140625" style="152" customWidth="1"/>
    <col min="12802" max="12802" width="13.7109375" style="152" customWidth="1"/>
    <col min="12803" max="12803" width="154.28515625" style="152" customWidth="1"/>
    <col min="12804" max="12804" width="14.7109375" style="152" customWidth="1"/>
    <col min="12805" max="12805" width="7.140625" style="152" customWidth="1"/>
    <col min="12806" max="13056" width="9.140625" style="152"/>
    <col min="13057" max="13057" width="7.140625" style="152" customWidth="1"/>
    <col min="13058" max="13058" width="13.7109375" style="152" customWidth="1"/>
    <col min="13059" max="13059" width="154.28515625" style="152" customWidth="1"/>
    <col min="13060" max="13060" width="14.7109375" style="152" customWidth="1"/>
    <col min="13061" max="13061" width="7.140625" style="152" customWidth="1"/>
    <col min="13062" max="13312" width="9.140625" style="152"/>
    <col min="13313" max="13313" width="7.140625" style="152" customWidth="1"/>
    <col min="13314" max="13314" width="13.7109375" style="152" customWidth="1"/>
    <col min="13315" max="13315" width="154.28515625" style="152" customWidth="1"/>
    <col min="13316" max="13316" width="14.7109375" style="152" customWidth="1"/>
    <col min="13317" max="13317" width="7.140625" style="152" customWidth="1"/>
    <col min="13318" max="13568" width="9.140625" style="152"/>
    <col min="13569" max="13569" width="7.140625" style="152" customWidth="1"/>
    <col min="13570" max="13570" width="13.7109375" style="152" customWidth="1"/>
    <col min="13571" max="13571" width="154.28515625" style="152" customWidth="1"/>
    <col min="13572" max="13572" width="14.7109375" style="152" customWidth="1"/>
    <col min="13573" max="13573" width="7.140625" style="152" customWidth="1"/>
    <col min="13574" max="13824" width="9.140625" style="152"/>
    <col min="13825" max="13825" width="7.140625" style="152" customWidth="1"/>
    <col min="13826" max="13826" width="13.7109375" style="152" customWidth="1"/>
    <col min="13827" max="13827" width="154.28515625" style="152" customWidth="1"/>
    <col min="13828" max="13828" width="14.7109375" style="152" customWidth="1"/>
    <col min="13829" max="13829" width="7.140625" style="152" customWidth="1"/>
    <col min="13830" max="14080" width="9.140625" style="152"/>
    <col min="14081" max="14081" width="7.140625" style="152" customWidth="1"/>
    <col min="14082" max="14082" width="13.7109375" style="152" customWidth="1"/>
    <col min="14083" max="14083" width="154.28515625" style="152" customWidth="1"/>
    <col min="14084" max="14084" width="14.7109375" style="152" customWidth="1"/>
    <col min="14085" max="14085" width="7.140625" style="152" customWidth="1"/>
    <col min="14086" max="14336" width="9.140625" style="152"/>
    <col min="14337" max="14337" width="7.140625" style="152" customWidth="1"/>
    <col min="14338" max="14338" width="13.7109375" style="152" customWidth="1"/>
    <col min="14339" max="14339" width="154.28515625" style="152" customWidth="1"/>
    <col min="14340" max="14340" width="14.7109375" style="152" customWidth="1"/>
    <col min="14341" max="14341" width="7.140625" style="152" customWidth="1"/>
    <col min="14342" max="14592" width="9.140625" style="152"/>
    <col min="14593" max="14593" width="7.140625" style="152" customWidth="1"/>
    <col min="14594" max="14594" width="13.7109375" style="152" customWidth="1"/>
    <col min="14595" max="14595" width="154.28515625" style="152" customWidth="1"/>
    <col min="14596" max="14596" width="14.7109375" style="152" customWidth="1"/>
    <col min="14597" max="14597" width="7.140625" style="152" customWidth="1"/>
    <col min="14598" max="14848" width="9.140625" style="152"/>
    <col min="14849" max="14849" width="7.140625" style="152" customWidth="1"/>
    <col min="14850" max="14850" width="13.7109375" style="152" customWidth="1"/>
    <col min="14851" max="14851" width="154.28515625" style="152" customWidth="1"/>
    <col min="14852" max="14852" width="14.7109375" style="152" customWidth="1"/>
    <col min="14853" max="14853" width="7.140625" style="152" customWidth="1"/>
    <col min="14854" max="15104" width="9.140625" style="152"/>
    <col min="15105" max="15105" width="7.140625" style="152" customWidth="1"/>
    <col min="15106" max="15106" width="13.7109375" style="152" customWidth="1"/>
    <col min="15107" max="15107" width="154.28515625" style="152" customWidth="1"/>
    <col min="15108" max="15108" width="14.7109375" style="152" customWidth="1"/>
    <col min="15109" max="15109" width="7.140625" style="152" customWidth="1"/>
    <col min="15110" max="15360" width="9.140625" style="152"/>
    <col min="15361" max="15361" width="7.140625" style="152" customWidth="1"/>
    <col min="15362" max="15362" width="13.7109375" style="152" customWidth="1"/>
    <col min="15363" max="15363" width="154.28515625" style="152" customWidth="1"/>
    <col min="15364" max="15364" width="14.7109375" style="152" customWidth="1"/>
    <col min="15365" max="15365" width="7.140625" style="152" customWidth="1"/>
    <col min="15366" max="15616" width="9.140625" style="152"/>
    <col min="15617" max="15617" width="7.140625" style="152" customWidth="1"/>
    <col min="15618" max="15618" width="13.7109375" style="152" customWidth="1"/>
    <col min="15619" max="15619" width="154.28515625" style="152" customWidth="1"/>
    <col min="15620" max="15620" width="14.7109375" style="152" customWidth="1"/>
    <col min="15621" max="15621" width="7.140625" style="152" customWidth="1"/>
    <col min="15622" max="15872" width="9.140625" style="152"/>
    <col min="15873" max="15873" width="7.140625" style="152" customWidth="1"/>
    <col min="15874" max="15874" width="13.7109375" style="152" customWidth="1"/>
    <col min="15875" max="15875" width="154.28515625" style="152" customWidth="1"/>
    <col min="15876" max="15876" width="14.7109375" style="152" customWidth="1"/>
    <col min="15877" max="15877" width="7.140625" style="152" customWidth="1"/>
    <col min="15878" max="16128" width="9.140625" style="152"/>
    <col min="16129" max="16129" width="7.140625" style="152" customWidth="1"/>
    <col min="16130" max="16130" width="13.7109375" style="152" customWidth="1"/>
    <col min="16131" max="16131" width="154.28515625" style="152" customWidth="1"/>
    <col min="16132" max="16132" width="14.7109375" style="152" customWidth="1"/>
    <col min="16133" max="16133" width="7.140625" style="152" customWidth="1"/>
    <col min="16134" max="16384" width="9.140625" style="152"/>
  </cols>
  <sheetData>
    <row r="1" spans="1:5" ht="26.25" customHeight="1" x14ac:dyDescent="0.2">
      <c r="A1" s="258" t="s">
        <v>148</v>
      </c>
      <c r="B1" s="258"/>
      <c r="C1" s="258"/>
      <c r="D1" s="258"/>
      <c r="E1" s="258"/>
    </row>
    <row r="2" spans="1:5" ht="18.75" customHeight="1" x14ac:dyDescent="0.2">
      <c r="B2" s="153" t="s">
        <v>15</v>
      </c>
      <c r="C2" s="154" t="s">
        <v>252</v>
      </c>
      <c r="D2" s="155">
        <v>4</v>
      </c>
      <c r="E2" s="156"/>
    </row>
    <row r="3" spans="1:5" ht="18.75" customHeight="1" x14ac:dyDescent="0.2">
      <c r="B3" s="153" t="s">
        <v>16</v>
      </c>
      <c r="C3" s="154" t="s">
        <v>204</v>
      </c>
      <c r="D3" s="155">
        <v>5</v>
      </c>
      <c r="E3" s="156"/>
    </row>
    <row r="4" spans="1:5" ht="18.75" customHeight="1" x14ac:dyDescent="0.2">
      <c r="B4" s="153" t="s">
        <v>17</v>
      </c>
      <c r="C4" s="154" t="s">
        <v>205</v>
      </c>
      <c r="D4" s="155">
        <v>6</v>
      </c>
      <c r="E4" s="156"/>
    </row>
    <row r="5" spans="1:5" ht="18.75" customHeight="1" x14ac:dyDescent="0.2">
      <c r="B5" s="153" t="s">
        <v>18</v>
      </c>
      <c r="C5" s="154" t="s">
        <v>152</v>
      </c>
      <c r="D5" s="155">
        <v>8</v>
      </c>
      <c r="E5" s="156"/>
    </row>
    <row r="6" spans="1:5" ht="18.75" customHeight="1" x14ac:dyDescent="0.2">
      <c r="B6" s="153" t="s">
        <v>19</v>
      </c>
      <c r="C6" s="154" t="s">
        <v>206</v>
      </c>
      <c r="D6" s="155">
        <v>8</v>
      </c>
      <c r="E6" s="156"/>
    </row>
    <row r="7" spans="1:5" ht="18.75" customHeight="1" x14ac:dyDescent="0.2">
      <c r="B7" s="157" t="s">
        <v>20</v>
      </c>
      <c r="C7" s="158" t="s">
        <v>157</v>
      </c>
      <c r="D7" s="155">
        <v>9</v>
      </c>
      <c r="E7" s="156"/>
    </row>
    <row r="8" spans="1:5" ht="18.75" customHeight="1" x14ac:dyDescent="0.2">
      <c r="B8" s="157" t="s">
        <v>21</v>
      </c>
      <c r="C8" s="158" t="s">
        <v>253</v>
      </c>
      <c r="D8" s="155">
        <v>10</v>
      </c>
      <c r="E8" s="156"/>
    </row>
    <row r="9" spans="1:5" ht="18.75" customHeight="1" x14ac:dyDescent="0.2">
      <c r="B9" s="157" t="s">
        <v>22</v>
      </c>
      <c r="C9" s="158" t="s">
        <v>158</v>
      </c>
      <c r="D9" s="155">
        <v>11</v>
      </c>
      <c r="E9" s="156"/>
    </row>
    <row r="10" spans="1:5" ht="18.75" customHeight="1" x14ac:dyDescent="0.2">
      <c r="B10" s="159" t="s">
        <v>23</v>
      </c>
      <c r="C10" s="158" t="s">
        <v>228</v>
      </c>
      <c r="D10" s="155">
        <v>12</v>
      </c>
      <c r="E10" s="156"/>
    </row>
    <row r="11" spans="1:5" ht="18.75" customHeight="1" x14ac:dyDescent="0.2">
      <c r="B11" s="159" t="s">
        <v>24</v>
      </c>
      <c r="C11" s="158" t="s">
        <v>207</v>
      </c>
      <c r="D11" s="155">
        <v>12</v>
      </c>
      <c r="E11" s="156"/>
    </row>
    <row r="12" spans="1:5" ht="18.75" customHeight="1" x14ac:dyDescent="0.2">
      <c r="B12" s="159" t="s">
        <v>25</v>
      </c>
      <c r="C12" s="158" t="s">
        <v>153</v>
      </c>
      <c r="D12" s="155">
        <v>13</v>
      </c>
      <c r="E12" s="156"/>
    </row>
    <row r="13" spans="1:5" ht="18.75" customHeight="1" x14ac:dyDescent="0.2">
      <c r="B13" s="159" t="s">
        <v>26</v>
      </c>
      <c r="C13" s="158" t="s">
        <v>229</v>
      </c>
      <c r="D13" s="155">
        <v>13</v>
      </c>
      <c r="E13" s="156"/>
    </row>
    <row r="14" spans="1:5" ht="18.75" customHeight="1" x14ac:dyDescent="0.2">
      <c r="B14" s="159" t="s">
        <v>27</v>
      </c>
      <c r="C14" s="158" t="s">
        <v>159</v>
      </c>
      <c r="D14" s="155">
        <v>14</v>
      </c>
      <c r="E14" s="156"/>
    </row>
    <row r="15" spans="1:5" ht="18.75" customHeight="1" x14ac:dyDescent="0.2">
      <c r="B15" s="157" t="s">
        <v>28</v>
      </c>
      <c r="C15" s="158" t="s">
        <v>160</v>
      </c>
      <c r="D15" s="155">
        <v>14</v>
      </c>
      <c r="E15" s="156"/>
    </row>
    <row r="16" spans="1:5" ht="18.75" customHeight="1" x14ac:dyDescent="0.2">
      <c r="B16" s="157" t="s">
        <v>29</v>
      </c>
      <c r="C16" s="158" t="s">
        <v>161</v>
      </c>
      <c r="D16" s="155">
        <v>15</v>
      </c>
      <c r="E16" s="156"/>
    </row>
    <row r="17" spans="2:5" ht="18.75" customHeight="1" x14ac:dyDescent="0.2">
      <c r="B17" s="157" t="s">
        <v>30</v>
      </c>
      <c r="C17" s="158" t="s">
        <v>200</v>
      </c>
      <c r="D17" s="155">
        <v>16</v>
      </c>
      <c r="E17" s="156"/>
    </row>
    <row r="18" spans="2:5" ht="18.75" customHeight="1" x14ac:dyDescent="0.2">
      <c r="B18" s="157" t="s">
        <v>31</v>
      </c>
      <c r="C18" s="158" t="s">
        <v>230</v>
      </c>
      <c r="D18" s="155">
        <v>16</v>
      </c>
      <c r="E18" s="156"/>
    </row>
    <row r="19" spans="2:5" ht="18.75" customHeight="1" x14ac:dyDescent="0.2">
      <c r="B19" s="157" t="s">
        <v>32</v>
      </c>
      <c r="C19" s="158" t="s">
        <v>231</v>
      </c>
      <c r="D19" s="155">
        <v>17</v>
      </c>
      <c r="E19" s="156"/>
    </row>
    <row r="20" spans="2:5" ht="18.75" customHeight="1" x14ac:dyDescent="0.2">
      <c r="B20" s="157" t="s">
        <v>33</v>
      </c>
      <c r="C20" s="158" t="s">
        <v>208</v>
      </c>
      <c r="D20" s="155">
        <v>17</v>
      </c>
      <c r="E20" s="156"/>
    </row>
    <row r="21" spans="2:5" ht="18.75" customHeight="1" x14ac:dyDescent="0.2">
      <c r="B21" s="159" t="s">
        <v>34</v>
      </c>
      <c r="C21" s="158" t="s">
        <v>162</v>
      </c>
      <c r="D21" s="155">
        <v>18</v>
      </c>
      <c r="E21" s="156"/>
    </row>
    <row r="22" spans="2:5" ht="18.75" customHeight="1" x14ac:dyDescent="0.2">
      <c r="B22" s="157" t="s">
        <v>35</v>
      </c>
      <c r="C22" s="158" t="s">
        <v>209</v>
      </c>
      <c r="D22" s="155">
        <v>18</v>
      </c>
      <c r="E22" s="156"/>
    </row>
    <row r="23" spans="2:5" ht="18.75" customHeight="1" x14ac:dyDescent="0.2">
      <c r="B23" s="157" t="s">
        <v>36</v>
      </c>
      <c r="C23" s="158" t="s">
        <v>210</v>
      </c>
      <c r="D23" s="155">
        <v>19</v>
      </c>
      <c r="E23" s="156"/>
    </row>
    <row r="24" spans="2:5" ht="18.75" customHeight="1" x14ac:dyDescent="0.2">
      <c r="B24" s="157" t="s">
        <v>37</v>
      </c>
      <c r="C24" s="158" t="s">
        <v>232</v>
      </c>
      <c r="D24" s="155">
        <v>19</v>
      </c>
      <c r="E24" s="156"/>
    </row>
    <row r="25" spans="2:5" ht="18.75" customHeight="1" x14ac:dyDescent="0.2">
      <c r="B25" s="157" t="s">
        <v>38</v>
      </c>
      <c r="C25" s="158" t="s">
        <v>233</v>
      </c>
      <c r="D25" s="155">
        <v>20</v>
      </c>
      <c r="E25" s="156"/>
    </row>
    <row r="26" spans="2:5" ht="18.75" customHeight="1" x14ac:dyDescent="0.2">
      <c r="B26" s="157" t="s">
        <v>39</v>
      </c>
      <c r="C26" s="158" t="s">
        <v>154</v>
      </c>
      <c r="D26" s="155">
        <v>20</v>
      </c>
      <c r="E26" s="156"/>
    </row>
    <row r="27" spans="2:5" ht="18.75" customHeight="1" x14ac:dyDescent="0.2">
      <c r="B27" s="157" t="s">
        <v>40</v>
      </c>
      <c r="C27" s="158" t="s">
        <v>254</v>
      </c>
      <c r="D27" s="155">
        <v>21</v>
      </c>
      <c r="E27" s="156"/>
    </row>
    <row r="28" spans="2:5" ht="18.75" customHeight="1" x14ac:dyDescent="0.2">
      <c r="B28" s="157" t="s">
        <v>41</v>
      </c>
      <c r="C28" s="158" t="s">
        <v>234</v>
      </c>
      <c r="D28" s="155">
        <v>21</v>
      </c>
      <c r="E28" s="156"/>
    </row>
    <row r="29" spans="2:5" ht="18.75" customHeight="1" x14ac:dyDescent="0.2">
      <c r="B29" s="157" t="s">
        <v>42</v>
      </c>
      <c r="C29" s="158" t="s">
        <v>235</v>
      </c>
      <c r="D29" s="155">
        <v>22</v>
      </c>
      <c r="E29" s="156"/>
    </row>
    <row r="30" spans="2:5" ht="18.75" customHeight="1" x14ac:dyDescent="0.2">
      <c r="B30" s="157" t="s">
        <v>43</v>
      </c>
      <c r="C30" s="158" t="s">
        <v>163</v>
      </c>
      <c r="D30" s="155">
        <v>23</v>
      </c>
      <c r="E30" s="156"/>
    </row>
    <row r="31" spans="2:5" ht="18.75" customHeight="1" x14ac:dyDescent="0.2">
      <c r="B31" s="157" t="s">
        <v>44</v>
      </c>
      <c r="C31" s="158" t="s">
        <v>164</v>
      </c>
      <c r="D31" s="155">
        <v>23</v>
      </c>
      <c r="E31" s="156"/>
    </row>
    <row r="32" spans="2:5" ht="18.75" customHeight="1" x14ac:dyDescent="0.2">
      <c r="B32" s="157" t="s">
        <v>45</v>
      </c>
      <c r="C32" s="158" t="s">
        <v>255</v>
      </c>
      <c r="D32" s="155">
        <v>24</v>
      </c>
      <c r="E32" s="156"/>
    </row>
    <row r="33" spans="2:5" ht="18.75" customHeight="1" x14ac:dyDescent="0.2">
      <c r="B33" s="157" t="s">
        <v>46</v>
      </c>
      <c r="C33" s="158" t="s">
        <v>165</v>
      </c>
      <c r="D33" s="155">
        <v>25</v>
      </c>
      <c r="E33" s="156"/>
    </row>
    <row r="34" spans="2:5" ht="18.75" customHeight="1" x14ac:dyDescent="0.2">
      <c r="B34" s="157" t="s">
        <v>47</v>
      </c>
      <c r="C34" s="158" t="s">
        <v>256</v>
      </c>
      <c r="D34" s="155">
        <v>26</v>
      </c>
      <c r="E34" s="156"/>
    </row>
    <row r="35" spans="2:5" ht="18.75" customHeight="1" x14ac:dyDescent="0.2">
      <c r="B35" s="159" t="s">
        <v>48</v>
      </c>
      <c r="C35" s="158" t="s">
        <v>257</v>
      </c>
      <c r="D35" s="155">
        <v>26</v>
      </c>
      <c r="E35" s="156"/>
    </row>
    <row r="36" spans="2:5" ht="18.75" customHeight="1" x14ac:dyDescent="0.2">
      <c r="B36" s="159" t="s">
        <v>49</v>
      </c>
      <c r="C36" s="158" t="s">
        <v>258</v>
      </c>
      <c r="D36" s="155">
        <v>27</v>
      </c>
      <c r="E36" s="156"/>
    </row>
    <row r="37" spans="2:5" ht="18.75" customHeight="1" x14ac:dyDescent="0.2">
      <c r="B37" s="157" t="s">
        <v>50</v>
      </c>
      <c r="C37" s="158" t="s">
        <v>211</v>
      </c>
      <c r="D37" s="155">
        <v>27</v>
      </c>
      <c r="E37" s="156"/>
    </row>
    <row r="38" spans="2:5" ht="18.75" customHeight="1" x14ac:dyDescent="0.2">
      <c r="B38" s="159" t="s">
        <v>51</v>
      </c>
      <c r="C38" s="158" t="s">
        <v>259</v>
      </c>
      <c r="D38" s="155">
        <v>28</v>
      </c>
      <c r="E38" s="156"/>
    </row>
    <row r="39" spans="2:5" ht="18.75" customHeight="1" x14ac:dyDescent="0.2">
      <c r="B39" s="159" t="s">
        <v>52</v>
      </c>
      <c r="C39" s="158" t="s">
        <v>201</v>
      </c>
      <c r="D39" s="155">
        <v>28</v>
      </c>
      <c r="E39" s="156"/>
    </row>
    <row r="40" spans="2:5" ht="18.75" customHeight="1" x14ac:dyDescent="0.2">
      <c r="B40" s="157" t="s">
        <v>53</v>
      </c>
      <c r="C40" s="158" t="s">
        <v>236</v>
      </c>
      <c r="D40" s="155">
        <v>29</v>
      </c>
      <c r="E40" s="156"/>
    </row>
    <row r="41" spans="2:5" ht="18.75" customHeight="1" x14ac:dyDescent="0.2">
      <c r="B41" s="157" t="s">
        <v>54</v>
      </c>
      <c r="C41" s="158" t="s">
        <v>237</v>
      </c>
      <c r="D41" s="155">
        <v>29</v>
      </c>
      <c r="E41" s="156"/>
    </row>
    <row r="42" spans="2:5" ht="18.75" customHeight="1" x14ac:dyDescent="0.2">
      <c r="B42" s="157" t="s">
        <v>55</v>
      </c>
      <c r="C42" s="158" t="s">
        <v>238</v>
      </c>
      <c r="D42" s="155">
        <v>30</v>
      </c>
      <c r="E42" s="156"/>
    </row>
    <row r="43" spans="2:5" ht="18.75" customHeight="1" x14ac:dyDescent="0.2">
      <c r="B43" s="159" t="s">
        <v>56</v>
      </c>
      <c r="C43" s="158" t="s">
        <v>202</v>
      </c>
      <c r="D43" s="155">
        <v>30</v>
      </c>
      <c r="E43" s="156"/>
    </row>
    <row r="44" spans="2:5" ht="18.75" customHeight="1" x14ac:dyDescent="0.2">
      <c r="B44" s="159" t="s">
        <v>57</v>
      </c>
      <c r="C44" s="158" t="s">
        <v>199</v>
      </c>
      <c r="D44" s="155">
        <v>31</v>
      </c>
      <c r="E44" s="156"/>
    </row>
    <row r="45" spans="2:5" ht="18.75" customHeight="1" x14ac:dyDescent="0.2">
      <c r="B45" s="159" t="s">
        <v>58</v>
      </c>
      <c r="C45" s="158" t="s">
        <v>166</v>
      </c>
      <c r="D45" s="155">
        <v>32</v>
      </c>
      <c r="E45" s="156"/>
    </row>
    <row r="46" spans="2:5" ht="18.75" customHeight="1" x14ac:dyDescent="0.2">
      <c r="B46" s="157" t="s">
        <v>59</v>
      </c>
      <c r="C46" s="158" t="s">
        <v>239</v>
      </c>
      <c r="D46" s="155">
        <v>33</v>
      </c>
      <c r="E46" s="156"/>
    </row>
    <row r="47" spans="2:5" ht="18.75" customHeight="1" x14ac:dyDescent="0.2">
      <c r="B47" s="159" t="s">
        <v>60</v>
      </c>
      <c r="C47" s="158" t="s">
        <v>240</v>
      </c>
      <c r="D47" s="155">
        <v>33</v>
      </c>
      <c r="E47" s="156"/>
    </row>
    <row r="48" spans="2:5" ht="18.75" customHeight="1" x14ac:dyDescent="0.2">
      <c r="B48" s="159" t="s">
        <v>61</v>
      </c>
      <c r="C48" s="158" t="s">
        <v>155</v>
      </c>
      <c r="D48" s="155">
        <v>34</v>
      </c>
      <c r="E48" s="156"/>
    </row>
    <row r="49" spans="2:5" ht="18.75" customHeight="1" x14ac:dyDescent="0.2">
      <c r="B49" s="159" t="s">
        <v>62</v>
      </c>
      <c r="C49" s="158" t="s">
        <v>203</v>
      </c>
      <c r="D49" s="155">
        <v>34</v>
      </c>
      <c r="E49" s="156"/>
    </row>
    <row r="50" spans="2:5" ht="18.75" customHeight="1" x14ac:dyDescent="0.2">
      <c r="B50" s="159" t="s">
        <v>63</v>
      </c>
      <c r="C50" s="158" t="s">
        <v>260</v>
      </c>
      <c r="D50" s="155">
        <v>35</v>
      </c>
      <c r="E50" s="156"/>
    </row>
    <row r="51" spans="2:5" ht="18.75" customHeight="1" x14ac:dyDescent="0.2">
      <c r="B51" s="159" t="s">
        <v>64</v>
      </c>
      <c r="C51" s="158" t="s">
        <v>261</v>
      </c>
      <c r="D51" s="155">
        <v>36</v>
      </c>
      <c r="E51" s="156"/>
    </row>
    <row r="52" spans="2:5" ht="18.75" customHeight="1" x14ac:dyDescent="0.2">
      <c r="B52" s="159" t="s">
        <v>65</v>
      </c>
      <c r="C52" s="158" t="s">
        <v>212</v>
      </c>
      <c r="D52" s="155">
        <v>37</v>
      </c>
      <c r="E52" s="156"/>
    </row>
    <row r="53" spans="2:5" ht="18.75" customHeight="1" x14ac:dyDescent="0.2">
      <c r="B53" s="159" t="s">
        <v>66</v>
      </c>
      <c r="C53" s="158" t="s">
        <v>213</v>
      </c>
      <c r="D53" s="155">
        <v>37</v>
      </c>
      <c r="E53" s="156"/>
    </row>
    <row r="54" spans="2:5" ht="18.75" customHeight="1" x14ac:dyDescent="0.2">
      <c r="B54" s="159" t="s">
        <v>67</v>
      </c>
      <c r="C54" s="158" t="s">
        <v>262</v>
      </c>
      <c r="D54" s="155">
        <v>38</v>
      </c>
      <c r="E54" s="156"/>
    </row>
    <row r="55" spans="2:5" ht="18.75" customHeight="1" x14ac:dyDescent="0.2">
      <c r="B55" s="159" t="s">
        <v>68</v>
      </c>
      <c r="C55" s="158" t="s">
        <v>263</v>
      </c>
      <c r="D55" s="155">
        <v>38</v>
      </c>
      <c r="E55" s="156"/>
    </row>
    <row r="56" spans="2:5" ht="18.75" customHeight="1" x14ac:dyDescent="0.2">
      <c r="B56" s="159" t="s">
        <v>69</v>
      </c>
      <c r="C56" s="158" t="s">
        <v>264</v>
      </c>
      <c r="D56" s="155">
        <v>39</v>
      </c>
      <c r="E56" s="156"/>
    </row>
    <row r="57" spans="2:5" ht="18.75" customHeight="1" x14ac:dyDescent="0.2">
      <c r="B57" s="159" t="s">
        <v>70</v>
      </c>
      <c r="C57" s="158" t="s">
        <v>265</v>
      </c>
      <c r="D57" s="155">
        <v>39</v>
      </c>
      <c r="E57" s="156"/>
    </row>
    <row r="58" spans="2:5" ht="18.75" customHeight="1" x14ac:dyDescent="0.2">
      <c r="B58" s="159" t="s">
        <v>71</v>
      </c>
      <c r="C58" s="158" t="s">
        <v>266</v>
      </c>
      <c r="D58" s="155">
        <v>40</v>
      </c>
      <c r="E58" s="156"/>
    </row>
    <row r="59" spans="2:5" ht="18.75" customHeight="1" x14ac:dyDescent="0.2">
      <c r="B59" s="159" t="s">
        <v>72</v>
      </c>
      <c r="C59" s="158" t="s">
        <v>167</v>
      </c>
      <c r="D59" s="155">
        <v>40</v>
      </c>
      <c r="E59" s="156"/>
    </row>
    <row r="60" spans="2:5" ht="18.75" customHeight="1" x14ac:dyDescent="0.2">
      <c r="B60" s="159" t="s">
        <v>73</v>
      </c>
      <c r="C60" s="158" t="s">
        <v>168</v>
      </c>
      <c r="D60" s="155">
        <v>41</v>
      </c>
      <c r="E60" s="156"/>
    </row>
    <row r="61" spans="2:5" ht="18.75" customHeight="1" x14ac:dyDescent="0.2">
      <c r="B61" s="159" t="s">
        <v>74</v>
      </c>
      <c r="C61" s="158" t="s">
        <v>169</v>
      </c>
      <c r="D61" s="155">
        <v>41</v>
      </c>
      <c r="E61" s="156"/>
    </row>
    <row r="62" spans="2:5" ht="18.75" customHeight="1" x14ac:dyDescent="0.2">
      <c r="B62" s="159" t="s">
        <v>75</v>
      </c>
      <c r="C62" s="158" t="s">
        <v>241</v>
      </c>
      <c r="D62" s="155">
        <v>42</v>
      </c>
      <c r="E62" s="156"/>
    </row>
    <row r="63" spans="2:5" ht="18.75" customHeight="1" x14ac:dyDescent="0.2">
      <c r="B63" s="159" t="s">
        <v>76</v>
      </c>
      <c r="C63" s="158" t="s">
        <v>170</v>
      </c>
      <c r="D63" s="155">
        <v>42</v>
      </c>
      <c r="E63" s="156"/>
    </row>
    <row r="64" spans="2:5" ht="18.75" customHeight="1" x14ac:dyDescent="0.2">
      <c r="B64" s="159" t="s">
        <v>77</v>
      </c>
      <c r="C64" s="158" t="s">
        <v>171</v>
      </c>
      <c r="D64" s="155">
        <v>43</v>
      </c>
      <c r="E64" s="156"/>
    </row>
    <row r="65" spans="2:5" ht="18.75" customHeight="1" x14ac:dyDescent="0.2">
      <c r="B65" s="159" t="s">
        <v>78</v>
      </c>
      <c r="C65" s="158" t="s">
        <v>242</v>
      </c>
      <c r="D65" s="155">
        <v>44</v>
      </c>
      <c r="E65" s="156"/>
    </row>
    <row r="66" spans="2:5" ht="18.75" customHeight="1" x14ac:dyDescent="0.2">
      <c r="B66" s="159" t="s">
        <v>79</v>
      </c>
      <c r="C66" s="158" t="s">
        <v>149</v>
      </c>
      <c r="D66" s="155">
        <v>45</v>
      </c>
      <c r="E66" s="156"/>
    </row>
    <row r="67" spans="2:5" ht="18.75" customHeight="1" x14ac:dyDescent="0.2">
      <c r="B67" s="159" t="s">
        <v>80</v>
      </c>
      <c r="C67" s="158" t="s">
        <v>150</v>
      </c>
      <c r="D67" s="155">
        <v>46</v>
      </c>
      <c r="E67" s="156"/>
    </row>
    <row r="68" spans="2:5" ht="18.75" customHeight="1" x14ac:dyDescent="0.2">
      <c r="B68" s="159" t="s">
        <v>81</v>
      </c>
      <c r="C68" s="158" t="s">
        <v>243</v>
      </c>
      <c r="D68" s="155">
        <v>46</v>
      </c>
      <c r="E68" s="156"/>
    </row>
    <row r="69" spans="2:5" ht="18.75" customHeight="1" x14ac:dyDescent="0.2">
      <c r="B69" s="159" t="s">
        <v>82</v>
      </c>
      <c r="C69" s="158" t="s">
        <v>151</v>
      </c>
      <c r="D69" s="155">
        <v>47</v>
      </c>
      <c r="E69" s="156"/>
    </row>
    <row r="70" spans="2:5" ht="18.75" customHeight="1" x14ac:dyDescent="0.2">
      <c r="B70" s="159" t="s">
        <v>83</v>
      </c>
      <c r="C70" s="158" t="s">
        <v>172</v>
      </c>
      <c r="D70" s="155">
        <v>47</v>
      </c>
      <c r="E70" s="156"/>
    </row>
    <row r="71" spans="2:5" ht="18.75" customHeight="1" x14ac:dyDescent="0.2">
      <c r="B71" s="159" t="s">
        <v>84</v>
      </c>
      <c r="C71" s="158" t="s">
        <v>173</v>
      </c>
      <c r="D71" s="155">
        <v>48</v>
      </c>
      <c r="E71" s="156"/>
    </row>
    <row r="72" spans="2:5" ht="18.75" customHeight="1" x14ac:dyDescent="0.2">
      <c r="B72" s="159" t="s">
        <v>85</v>
      </c>
      <c r="C72" s="158" t="s">
        <v>174</v>
      </c>
      <c r="D72" s="155">
        <v>48</v>
      </c>
      <c r="E72" s="156"/>
    </row>
    <row r="73" spans="2:5" ht="18.75" customHeight="1" x14ac:dyDescent="0.2">
      <c r="B73" s="159" t="s">
        <v>86</v>
      </c>
      <c r="C73" s="158" t="s">
        <v>267</v>
      </c>
      <c r="D73" s="155">
        <v>49</v>
      </c>
      <c r="E73" s="156"/>
    </row>
    <row r="74" spans="2:5" ht="18.75" customHeight="1" x14ac:dyDescent="0.2">
      <c r="B74" s="159" t="s">
        <v>87</v>
      </c>
      <c r="C74" s="158" t="s">
        <v>175</v>
      </c>
      <c r="D74" s="155">
        <v>49</v>
      </c>
      <c r="E74" s="156"/>
    </row>
    <row r="75" spans="2:5" ht="18.75" customHeight="1" x14ac:dyDescent="0.2">
      <c r="B75" s="159" t="s">
        <v>88</v>
      </c>
      <c r="C75" s="158" t="s">
        <v>176</v>
      </c>
      <c r="D75" s="155">
        <v>50</v>
      </c>
      <c r="E75" s="156"/>
    </row>
    <row r="76" spans="2:5" ht="18.75" customHeight="1" x14ac:dyDescent="0.2">
      <c r="B76" s="159" t="s">
        <v>89</v>
      </c>
      <c r="C76" s="158" t="s">
        <v>268</v>
      </c>
      <c r="D76" s="155">
        <v>50</v>
      </c>
      <c r="E76" s="156"/>
    </row>
    <row r="77" spans="2:5" ht="18.75" customHeight="1" x14ac:dyDescent="0.2">
      <c r="B77" s="159" t="s">
        <v>90</v>
      </c>
      <c r="C77" s="158" t="s">
        <v>177</v>
      </c>
      <c r="D77" s="155">
        <v>51</v>
      </c>
      <c r="E77" s="156"/>
    </row>
    <row r="78" spans="2:5" ht="18.75" customHeight="1" x14ac:dyDescent="0.2">
      <c r="B78" s="159" t="s">
        <v>91</v>
      </c>
      <c r="C78" s="158" t="s">
        <v>178</v>
      </c>
      <c r="D78" s="155">
        <v>51</v>
      </c>
      <c r="E78" s="156"/>
    </row>
    <row r="79" spans="2:5" ht="18.75" customHeight="1" x14ac:dyDescent="0.2">
      <c r="B79" s="159" t="s">
        <v>92</v>
      </c>
      <c r="C79" s="158" t="s">
        <v>179</v>
      </c>
      <c r="D79" s="155">
        <v>52</v>
      </c>
      <c r="E79" s="156"/>
    </row>
    <row r="80" spans="2:5" ht="18.75" customHeight="1" x14ac:dyDescent="0.2">
      <c r="B80" s="159" t="s">
        <v>93</v>
      </c>
      <c r="C80" s="158" t="s">
        <v>244</v>
      </c>
      <c r="D80" s="155">
        <v>52</v>
      </c>
      <c r="E80" s="156"/>
    </row>
    <row r="81" spans="2:5" ht="18.75" customHeight="1" x14ac:dyDescent="0.2">
      <c r="B81" s="159" t="s">
        <v>94</v>
      </c>
      <c r="C81" s="158" t="s">
        <v>180</v>
      </c>
      <c r="D81" s="155">
        <v>53</v>
      </c>
      <c r="E81" s="156"/>
    </row>
    <row r="82" spans="2:5" ht="18.75" customHeight="1" x14ac:dyDescent="0.2">
      <c r="B82" s="159" t="s">
        <v>95</v>
      </c>
      <c r="C82" s="158" t="s">
        <v>181</v>
      </c>
      <c r="D82" s="155">
        <v>53</v>
      </c>
      <c r="E82" s="156"/>
    </row>
    <row r="83" spans="2:5" ht="18.75" customHeight="1" x14ac:dyDescent="0.2">
      <c r="B83" s="159" t="s">
        <v>96</v>
      </c>
      <c r="C83" s="158" t="s">
        <v>182</v>
      </c>
      <c r="D83" s="155">
        <v>54</v>
      </c>
      <c r="E83" s="156"/>
    </row>
    <row r="84" spans="2:5" ht="18.75" customHeight="1" x14ac:dyDescent="0.2">
      <c r="B84" s="159" t="s">
        <v>97</v>
      </c>
      <c r="C84" s="158" t="s">
        <v>245</v>
      </c>
      <c r="D84" s="155">
        <v>54</v>
      </c>
      <c r="E84" s="156"/>
    </row>
    <row r="85" spans="2:5" ht="18.75" customHeight="1" x14ac:dyDescent="0.2">
      <c r="B85" s="159" t="s">
        <v>98</v>
      </c>
      <c r="C85" s="158" t="s">
        <v>214</v>
      </c>
      <c r="D85" s="155">
        <v>55</v>
      </c>
      <c r="E85" s="156"/>
    </row>
    <row r="86" spans="2:5" ht="18.75" customHeight="1" x14ac:dyDescent="0.2">
      <c r="B86" s="159" t="s">
        <v>99</v>
      </c>
      <c r="C86" s="158" t="s">
        <v>215</v>
      </c>
      <c r="D86" s="155">
        <v>55</v>
      </c>
      <c r="E86" s="156"/>
    </row>
    <row r="87" spans="2:5" ht="18.75" customHeight="1" x14ac:dyDescent="0.2">
      <c r="B87" s="159" t="s">
        <v>100</v>
      </c>
      <c r="C87" s="158" t="s">
        <v>269</v>
      </c>
      <c r="D87" s="155">
        <v>56</v>
      </c>
      <c r="E87" s="156"/>
    </row>
    <row r="88" spans="2:5" ht="18.75" customHeight="1" x14ac:dyDescent="0.2">
      <c r="B88" s="159" t="s">
        <v>101</v>
      </c>
      <c r="C88" s="158" t="s">
        <v>216</v>
      </c>
      <c r="D88" s="155">
        <v>56</v>
      </c>
      <c r="E88" s="156"/>
    </row>
    <row r="89" spans="2:5" ht="18.75" customHeight="1" x14ac:dyDescent="0.2">
      <c r="B89" s="159" t="s">
        <v>102</v>
      </c>
      <c r="C89" s="158" t="s">
        <v>217</v>
      </c>
      <c r="D89" s="155">
        <v>57</v>
      </c>
      <c r="E89" s="156"/>
    </row>
    <row r="90" spans="2:5" ht="18.75" customHeight="1" x14ac:dyDescent="0.2">
      <c r="B90" s="159" t="s">
        <v>103</v>
      </c>
      <c r="C90" s="158" t="s">
        <v>183</v>
      </c>
      <c r="D90" s="155">
        <v>57</v>
      </c>
      <c r="E90" s="156"/>
    </row>
    <row r="91" spans="2:5" ht="18.75" customHeight="1" x14ac:dyDescent="0.2">
      <c r="B91" s="159" t="s">
        <v>104</v>
      </c>
      <c r="C91" s="158" t="s">
        <v>246</v>
      </c>
      <c r="D91" s="155">
        <v>58</v>
      </c>
      <c r="E91" s="156"/>
    </row>
    <row r="92" spans="2:5" ht="18.75" customHeight="1" x14ac:dyDescent="0.2">
      <c r="B92" s="159" t="s">
        <v>105</v>
      </c>
      <c r="C92" s="158" t="s">
        <v>218</v>
      </c>
      <c r="D92" s="155">
        <v>58</v>
      </c>
      <c r="E92" s="156"/>
    </row>
    <row r="93" spans="2:5" ht="18.75" customHeight="1" x14ac:dyDescent="0.2">
      <c r="B93" s="159" t="s">
        <v>106</v>
      </c>
      <c r="C93" s="158" t="s">
        <v>270</v>
      </c>
      <c r="D93" s="155">
        <v>59</v>
      </c>
      <c r="E93" s="156"/>
    </row>
    <row r="94" spans="2:5" ht="18.75" customHeight="1" x14ac:dyDescent="0.2">
      <c r="B94" s="159" t="s">
        <v>107</v>
      </c>
      <c r="C94" s="158" t="s">
        <v>184</v>
      </c>
      <c r="D94" s="155">
        <v>59</v>
      </c>
      <c r="E94" s="156"/>
    </row>
    <row r="95" spans="2:5" ht="18.75" customHeight="1" x14ac:dyDescent="0.2">
      <c r="B95" s="159" t="s">
        <v>108</v>
      </c>
      <c r="C95" s="158" t="s">
        <v>185</v>
      </c>
      <c r="D95" s="155">
        <v>60</v>
      </c>
      <c r="E95" s="156"/>
    </row>
    <row r="96" spans="2:5" ht="18.75" customHeight="1" x14ac:dyDescent="0.2">
      <c r="B96" s="159" t="s">
        <v>109</v>
      </c>
      <c r="C96" s="158" t="s">
        <v>186</v>
      </c>
      <c r="D96" s="155">
        <v>60</v>
      </c>
      <c r="E96" s="156"/>
    </row>
    <row r="97" spans="2:5" ht="18.75" customHeight="1" x14ac:dyDescent="0.2">
      <c r="B97" s="159" t="s">
        <v>110</v>
      </c>
      <c r="C97" s="158" t="s">
        <v>247</v>
      </c>
      <c r="D97" s="155">
        <v>61</v>
      </c>
      <c r="E97" s="156"/>
    </row>
    <row r="98" spans="2:5" ht="18.75" customHeight="1" x14ac:dyDescent="0.2">
      <c r="B98" s="159" t="s">
        <v>111</v>
      </c>
      <c r="C98" s="158" t="s">
        <v>187</v>
      </c>
      <c r="D98" s="155">
        <v>61</v>
      </c>
      <c r="E98" s="156"/>
    </row>
    <row r="99" spans="2:5" ht="18.75" customHeight="1" x14ac:dyDescent="0.2">
      <c r="B99" s="159" t="s">
        <v>112</v>
      </c>
      <c r="C99" s="158" t="s">
        <v>188</v>
      </c>
      <c r="D99" s="155">
        <v>62</v>
      </c>
      <c r="E99" s="156"/>
    </row>
    <row r="100" spans="2:5" ht="18.75" customHeight="1" x14ac:dyDescent="0.2">
      <c r="B100" s="159" t="s">
        <v>113</v>
      </c>
      <c r="C100" s="158" t="s">
        <v>271</v>
      </c>
      <c r="D100" s="155">
        <v>62</v>
      </c>
      <c r="E100" s="156"/>
    </row>
    <row r="101" spans="2:5" ht="18.75" customHeight="1" x14ac:dyDescent="0.2">
      <c r="B101" s="159" t="s">
        <v>114</v>
      </c>
      <c r="C101" s="158" t="s">
        <v>189</v>
      </c>
      <c r="D101" s="155">
        <v>63</v>
      </c>
      <c r="E101" s="156"/>
    </row>
    <row r="102" spans="2:5" ht="18.75" customHeight="1" x14ac:dyDescent="0.2">
      <c r="B102" s="159" t="s">
        <v>115</v>
      </c>
      <c r="C102" s="158" t="s">
        <v>219</v>
      </c>
      <c r="D102" s="155">
        <v>63</v>
      </c>
      <c r="E102" s="156"/>
    </row>
    <row r="103" spans="2:5" ht="18.75" customHeight="1" x14ac:dyDescent="0.2">
      <c r="B103" s="159" t="s">
        <v>116</v>
      </c>
      <c r="C103" s="158" t="s">
        <v>190</v>
      </c>
      <c r="D103" s="155">
        <v>64</v>
      </c>
      <c r="E103" s="156"/>
    </row>
    <row r="104" spans="2:5" ht="18.75" customHeight="1" x14ac:dyDescent="0.2">
      <c r="B104" s="159" t="s">
        <v>117</v>
      </c>
      <c r="C104" s="158" t="s">
        <v>272</v>
      </c>
      <c r="D104" s="155">
        <v>65</v>
      </c>
      <c r="E104" s="156"/>
    </row>
    <row r="105" spans="2:5" ht="18.75" customHeight="1" x14ac:dyDescent="0.2">
      <c r="B105" s="159" t="s">
        <v>118</v>
      </c>
      <c r="C105" s="158" t="s">
        <v>220</v>
      </c>
      <c r="D105" s="155">
        <v>66</v>
      </c>
      <c r="E105" s="156"/>
    </row>
    <row r="106" spans="2:5" ht="18.75" customHeight="1" x14ac:dyDescent="0.2">
      <c r="B106" s="159" t="s">
        <v>119</v>
      </c>
      <c r="C106" s="158" t="s">
        <v>248</v>
      </c>
      <c r="D106" s="155">
        <v>67</v>
      </c>
      <c r="E106" s="156"/>
    </row>
    <row r="107" spans="2:5" ht="18.75" customHeight="1" x14ac:dyDescent="0.2">
      <c r="B107" s="159" t="s">
        <v>120</v>
      </c>
      <c r="C107" s="158" t="s">
        <v>273</v>
      </c>
      <c r="D107" s="155">
        <v>68</v>
      </c>
      <c r="E107" s="156"/>
    </row>
    <row r="108" spans="2:5" ht="18.75" customHeight="1" x14ac:dyDescent="0.2">
      <c r="B108" s="159" t="s">
        <v>121</v>
      </c>
      <c r="C108" s="158" t="s">
        <v>274</v>
      </c>
      <c r="D108" s="155">
        <v>68</v>
      </c>
      <c r="E108" s="156"/>
    </row>
    <row r="109" spans="2:5" ht="18.75" customHeight="1" x14ac:dyDescent="0.2">
      <c r="B109" s="159" t="s">
        <v>122</v>
      </c>
      <c r="C109" s="158" t="s">
        <v>191</v>
      </c>
      <c r="D109" s="155">
        <v>69</v>
      </c>
      <c r="E109" s="156"/>
    </row>
    <row r="110" spans="2:5" ht="18.75" customHeight="1" x14ac:dyDescent="0.2">
      <c r="B110" s="159" t="s">
        <v>123</v>
      </c>
      <c r="C110" s="158" t="s">
        <v>275</v>
      </c>
      <c r="D110" s="155">
        <v>70</v>
      </c>
      <c r="E110" s="156"/>
    </row>
    <row r="111" spans="2:5" ht="18.75" customHeight="1" x14ac:dyDescent="0.2">
      <c r="B111" s="159" t="s">
        <v>124</v>
      </c>
      <c r="C111" s="158" t="s">
        <v>221</v>
      </c>
      <c r="D111" s="155">
        <v>71</v>
      </c>
      <c r="E111" s="156"/>
    </row>
    <row r="112" spans="2:5" ht="18.75" customHeight="1" x14ac:dyDescent="0.2">
      <c r="B112" s="159" t="s">
        <v>125</v>
      </c>
      <c r="C112" s="158" t="s">
        <v>222</v>
      </c>
      <c r="D112" s="155">
        <v>72</v>
      </c>
      <c r="E112" s="156"/>
    </row>
    <row r="113" spans="2:5" ht="18.75" customHeight="1" x14ac:dyDescent="0.2">
      <c r="B113" s="159" t="s">
        <v>126</v>
      </c>
      <c r="C113" s="158" t="s">
        <v>192</v>
      </c>
      <c r="D113" s="155">
        <v>73</v>
      </c>
      <c r="E113" s="156"/>
    </row>
    <row r="114" spans="2:5" ht="18.75" customHeight="1" x14ac:dyDescent="0.2">
      <c r="B114" s="159" t="s">
        <v>127</v>
      </c>
      <c r="C114" s="158" t="s">
        <v>249</v>
      </c>
      <c r="D114" s="155">
        <v>74</v>
      </c>
      <c r="E114" s="156"/>
    </row>
    <row r="115" spans="2:5" ht="18.75" customHeight="1" x14ac:dyDescent="0.2">
      <c r="B115" s="159" t="s">
        <v>128</v>
      </c>
      <c r="C115" s="158" t="s">
        <v>193</v>
      </c>
      <c r="D115" s="155">
        <v>75</v>
      </c>
      <c r="E115" s="156"/>
    </row>
    <row r="116" spans="2:5" ht="18.75" customHeight="1" x14ac:dyDescent="0.2">
      <c r="B116" s="159" t="s">
        <v>129</v>
      </c>
      <c r="C116" s="158" t="s">
        <v>276</v>
      </c>
      <c r="D116" s="155">
        <v>76</v>
      </c>
      <c r="E116" s="156"/>
    </row>
    <row r="117" spans="2:5" ht="18.75" customHeight="1" x14ac:dyDescent="0.2">
      <c r="B117" s="159" t="s">
        <v>130</v>
      </c>
      <c r="C117" s="158" t="s">
        <v>277</v>
      </c>
      <c r="D117" s="155">
        <v>77</v>
      </c>
      <c r="E117" s="156"/>
    </row>
    <row r="118" spans="2:5" ht="18.75" customHeight="1" x14ac:dyDescent="0.2">
      <c r="B118" s="159" t="s">
        <v>131</v>
      </c>
      <c r="C118" s="158" t="s">
        <v>278</v>
      </c>
      <c r="D118" s="155">
        <v>78</v>
      </c>
      <c r="E118" s="156"/>
    </row>
    <row r="119" spans="2:5" ht="18.75" customHeight="1" x14ac:dyDescent="0.2">
      <c r="B119" s="159" t="s">
        <v>132</v>
      </c>
      <c r="C119" s="158" t="s">
        <v>223</v>
      </c>
      <c r="D119" s="155">
        <v>79</v>
      </c>
      <c r="E119" s="156"/>
    </row>
    <row r="120" spans="2:5" ht="18.75" customHeight="1" x14ac:dyDescent="0.2">
      <c r="B120" s="159" t="s">
        <v>133</v>
      </c>
      <c r="C120" s="158" t="s">
        <v>156</v>
      </c>
      <c r="D120" s="155">
        <v>80</v>
      </c>
      <c r="E120" s="156"/>
    </row>
    <row r="121" spans="2:5" ht="18.75" customHeight="1" x14ac:dyDescent="0.2">
      <c r="B121" s="159" t="s">
        <v>134</v>
      </c>
      <c r="C121" s="158" t="s">
        <v>224</v>
      </c>
      <c r="D121" s="155">
        <v>81</v>
      </c>
      <c r="E121" s="156"/>
    </row>
    <row r="122" spans="2:5" ht="18.75" customHeight="1" x14ac:dyDescent="0.2">
      <c r="B122" s="159" t="s">
        <v>135</v>
      </c>
      <c r="C122" s="158" t="s">
        <v>279</v>
      </c>
      <c r="D122" s="155">
        <v>82</v>
      </c>
      <c r="E122" s="156"/>
    </row>
    <row r="123" spans="2:5" ht="18.75" customHeight="1" x14ac:dyDescent="0.2">
      <c r="B123" s="159" t="s">
        <v>136</v>
      </c>
      <c r="C123" s="158" t="s">
        <v>250</v>
      </c>
      <c r="D123" s="155">
        <v>83</v>
      </c>
      <c r="E123" s="156"/>
    </row>
    <row r="124" spans="2:5" ht="18.75" customHeight="1" x14ac:dyDescent="0.2">
      <c r="B124" s="159" t="s">
        <v>137</v>
      </c>
      <c r="C124" s="158" t="s">
        <v>194</v>
      </c>
      <c r="D124" s="155">
        <v>84</v>
      </c>
      <c r="E124" s="156"/>
    </row>
    <row r="125" spans="2:5" ht="18.75" customHeight="1" x14ac:dyDescent="0.2">
      <c r="B125" s="159" t="s">
        <v>138</v>
      </c>
      <c r="C125" s="158" t="s">
        <v>195</v>
      </c>
      <c r="D125" s="155">
        <v>85</v>
      </c>
      <c r="E125" s="156"/>
    </row>
    <row r="126" spans="2:5" ht="18.75" customHeight="1" x14ac:dyDescent="0.2">
      <c r="B126" s="159" t="s">
        <v>139</v>
      </c>
      <c r="C126" s="158" t="s">
        <v>251</v>
      </c>
      <c r="D126" s="155">
        <v>86</v>
      </c>
      <c r="E126" s="156"/>
    </row>
    <row r="127" spans="2:5" ht="18.75" customHeight="1" x14ac:dyDescent="0.2">
      <c r="B127" s="159" t="s">
        <v>140</v>
      </c>
      <c r="C127" s="158" t="s">
        <v>280</v>
      </c>
      <c r="D127" s="155">
        <v>87</v>
      </c>
      <c r="E127" s="156"/>
    </row>
    <row r="128" spans="2:5" ht="18.75" customHeight="1" x14ac:dyDescent="0.2">
      <c r="B128" s="159" t="s">
        <v>141</v>
      </c>
      <c r="C128" s="158" t="s">
        <v>196</v>
      </c>
      <c r="D128" s="155">
        <v>88</v>
      </c>
      <c r="E128" s="156"/>
    </row>
    <row r="129" spans="2:5" ht="18.75" customHeight="1" x14ac:dyDescent="0.2">
      <c r="B129" s="159" t="s">
        <v>142</v>
      </c>
      <c r="C129" s="158" t="s">
        <v>225</v>
      </c>
      <c r="D129" s="155">
        <v>89</v>
      </c>
      <c r="E129" s="156"/>
    </row>
    <row r="130" spans="2:5" ht="18.75" customHeight="1" x14ac:dyDescent="0.2">
      <c r="B130" s="159" t="s">
        <v>143</v>
      </c>
      <c r="C130" s="158" t="s">
        <v>197</v>
      </c>
      <c r="D130" s="155">
        <v>90</v>
      </c>
      <c r="E130" s="156"/>
    </row>
    <row r="131" spans="2:5" ht="18.75" customHeight="1" x14ac:dyDescent="0.2">
      <c r="B131" s="159" t="s">
        <v>144</v>
      </c>
      <c r="C131" s="158" t="s">
        <v>226</v>
      </c>
      <c r="D131" s="155">
        <v>91</v>
      </c>
      <c r="E131" s="156"/>
    </row>
    <row r="132" spans="2:5" ht="18.75" customHeight="1" x14ac:dyDescent="0.2">
      <c r="B132" s="159" t="s">
        <v>145</v>
      </c>
      <c r="C132" s="158" t="s">
        <v>281</v>
      </c>
      <c r="D132" s="155">
        <v>93</v>
      </c>
      <c r="E132" s="156"/>
    </row>
    <row r="133" spans="2:5" ht="18.75" customHeight="1" x14ac:dyDescent="0.2">
      <c r="B133" s="153" t="s">
        <v>146</v>
      </c>
      <c r="C133" s="158" t="s">
        <v>227</v>
      </c>
      <c r="D133" s="155">
        <v>96</v>
      </c>
      <c r="E133" s="156"/>
    </row>
    <row r="134" spans="2:5" x14ac:dyDescent="0.2">
      <c r="B134" s="153" t="s">
        <v>147</v>
      </c>
      <c r="C134" s="158" t="s">
        <v>198</v>
      </c>
      <c r="D134" s="160">
        <v>120</v>
      </c>
    </row>
    <row r="135" spans="2:5" x14ac:dyDescent="0.2">
      <c r="C135" s="158"/>
    </row>
    <row r="136" spans="2:5" x14ac:dyDescent="0.2">
      <c r="C136" s="158"/>
    </row>
    <row r="137" spans="2:5" x14ac:dyDescent="0.2">
      <c r="C137" s="158"/>
    </row>
    <row r="138" spans="2:5" x14ac:dyDescent="0.2">
      <c r="C138" s="158"/>
    </row>
    <row r="139" spans="2:5" x14ac:dyDescent="0.2">
      <c r="C139" s="158"/>
    </row>
    <row r="140" spans="2:5" x14ac:dyDescent="0.2">
      <c r="C140" s="158"/>
    </row>
    <row r="141" spans="2:5" x14ac:dyDescent="0.2">
      <c r="C141" s="158"/>
    </row>
    <row r="142" spans="2:5" x14ac:dyDescent="0.2">
      <c r="C142" s="158"/>
    </row>
    <row r="143" spans="2:5" x14ac:dyDescent="0.2">
      <c r="C143" s="158"/>
    </row>
    <row r="144" spans="2:5" x14ac:dyDescent="0.2">
      <c r="C144" s="158"/>
    </row>
    <row r="145" spans="2:5" x14ac:dyDescent="0.2">
      <c r="C145" s="158"/>
    </row>
    <row r="146" spans="2:5" x14ac:dyDescent="0.2">
      <c r="C146" s="158"/>
    </row>
    <row r="147" spans="2:5" x14ac:dyDescent="0.2">
      <c r="C147" s="158"/>
    </row>
    <row r="148" spans="2:5" x14ac:dyDescent="0.2">
      <c r="C148" s="158"/>
    </row>
    <row r="149" spans="2:5" x14ac:dyDescent="0.2">
      <c r="B149" s="162"/>
      <c r="C149" s="158"/>
      <c r="D149" s="155"/>
      <c r="E149" s="162"/>
    </row>
    <row r="150" spans="2:5" x14ac:dyDescent="0.2">
      <c r="B150" s="162"/>
      <c r="C150" s="158"/>
      <c r="D150" s="155"/>
      <c r="E150" s="162"/>
    </row>
    <row r="151" spans="2:5" x14ac:dyDescent="0.2">
      <c r="B151" s="162"/>
      <c r="C151" s="158"/>
      <c r="D151" s="155"/>
      <c r="E151" s="162"/>
    </row>
    <row r="152" spans="2:5" x14ac:dyDescent="0.2">
      <c r="B152" s="162"/>
      <c r="C152" s="158"/>
      <c r="D152" s="155"/>
      <c r="E152" s="162"/>
    </row>
    <row r="153" spans="2:5" s="160" customFormat="1" x14ac:dyDescent="0.2">
      <c r="B153" s="162"/>
      <c r="C153" s="158"/>
      <c r="E153" s="161"/>
    </row>
    <row r="154" spans="2:5" s="160" customFormat="1" x14ac:dyDescent="0.2">
      <c r="B154" s="162"/>
      <c r="C154" s="158"/>
      <c r="E154" s="161"/>
    </row>
    <row r="155" spans="2:5" s="160" customFormat="1" x14ac:dyDescent="0.2">
      <c r="B155" s="162"/>
      <c r="C155" s="158"/>
      <c r="E155" s="161"/>
    </row>
    <row r="156" spans="2:5" s="160" customFormat="1" x14ac:dyDescent="0.2">
      <c r="B156" s="162"/>
      <c r="C156" s="158"/>
      <c r="E156" s="161"/>
    </row>
    <row r="157" spans="2:5" s="160" customFormat="1" x14ac:dyDescent="0.2">
      <c r="B157" s="162"/>
      <c r="C157" s="158"/>
      <c r="E157" s="161"/>
    </row>
    <row r="158" spans="2:5" s="160" customFormat="1" x14ac:dyDescent="0.2">
      <c r="B158" s="162"/>
      <c r="C158" s="158"/>
      <c r="E158" s="161"/>
    </row>
    <row r="159" spans="2:5" s="160" customFormat="1" x14ac:dyDescent="0.2">
      <c r="B159" s="162"/>
      <c r="C159" s="158"/>
      <c r="E159" s="161"/>
    </row>
    <row r="160" spans="2:5" s="160" customFormat="1" x14ac:dyDescent="0.2">
      <c r="B160" s="162"/>
      <c r="C160" s="158"/>
      <c r="E160" s="161"/>
    </row>
    <row r="161" spans="2:5" s="160" customFormat="1" x14ac:dyDescent="0.2">
      <c r="B161" s="162"/>
      <c r="C161" s="158"/>
      <c r="E161" s="161"/>
    </row>
    <row r="162" spans="2:5" s="160" customFormat="1" x14ac:dyDescent="0.2">
      <c r="B162" s="162"/>
      <c r="C162" s="158"/>
      <c r="E162" s="161"/>
    </row>
    <row r="163" spans="2:5" s="160" customFormat="1" x14ac:dyDescent="0.2">
      <c r="B163" s="162"/>
      <c r="C163" s="158"/>
      <c r="E163" s="161"/>
    </row>
    <row r="164" spans="2:5" s="160" customFormat="1" x14ac:dyDescent="0.2">
      <c r="B164" s="162"/>
      <c r="C164" s="158"/>
      <c r="E164" s="161"/>
    </row>
    <row r="165" spans="2:5" s="160" customFormat="1" x14ac:dyDescent="0.2">
      <c r="B165" s="162"/>
      <c r="C165" s="158"/>
      <c r="E165" s="161"/>
    </row>
    <row r="166" spans="2:5" s="160" customFormat="1" x14ac:dyDescent="0.2">
      <c r="B166" s="162"/>
      <c r="C166" s="158"/>
      <c r="E166" s="161"/>
    </row>
    <row r="167" spans="2:5" s="160" customFormat="1" x14ac:dyDescent="0.2">
      <c r="B167" s="162"/>
      <c r="C167" s="158"/>
      <c r="E167" s="161"/>
    </row>
    <row r="168" spans="2:5" s="160" customFormat="1" x14ac:dyDescent="0.2">
      <c r="B168" s="162"/>
      <c r="C168" s="158"/>
      <c r="E168" s="161"/>
    </row>
    <row r="169" spans="2:5" s="160" customFormat="1" x14ac:dyDescent="0.2">
      <c r="B169" s="162"/>
      <c r="C169" s="158"/>
      <c r="E169" s="161"/>
    </row>
    <row r="170" spans="2:5" s="160" customFormat="1" x14ac:dyDescent="0.2">
      <c r="B170" s="162"/>
      <c r="C170" s="158"/>
      <c r="E170" s="161"/>
    </row>
    <row r="171" spans="2:5" s="160" customFormat="1" x14ac:dyDescent="0.2">
      <c r="B171" s="162"/>
      <c r="C171" s="158"/>
      <c r="E171" s="161"/>
    </row>
    <row r="172" spans="2:5" s="160" customFormat="1" x14ac:dyDescent="0.2">
      <c r="B172" s="162"/>
      <c r="C172" s="158"/>
      <c r="E172" s="161"/>
    </row>
    <row r="173" spans="2:5" s="160" customFormat="1" x14ac:dyDescent="0.2">
      <c r="B173" s="162"/>
      <c r="C173" s="158"/>
      <c r="E173" s="161"/>
    </row>
    <row r="174" spans="2:5" s="160" customFormat="1" x14ac:dyDescent="0.2">
      <c r="B174" s="162"/>
      <c r="C174" s="158"/>
      <c r="E174" s="161"/>
    </row>
    <row r="175" spans="2:5" s="160" customFormat="1" x14ac:dyDescent="0.2">
      <c r="B175" s="162"/>
      <c r="C175" s="158"/>
      <c r="E175" s="161"/>
    </row>
    <row r="176" spans="2:5" s="160" customFormat="1" x14ac:dyDescent="0.2">
      <c r="B176" s="162"/>
      <c r="C176" s="158"/>
      <c r="E176" s="161"/>
    </row>
    <row r="177" spans="2:5" s="160" customFormat="1" x14ac:dyDescent="0.2">
      <c r="B177" s="162"/>
      <c r="C177" s="158"/>
      <c r="E177" s="161"/>
    </row>
    <row r="178" spans="2:5" s="160" customFormat="1" x14ac:dyDescent="0.2">
      <c r="B178" s="162"/>
      <c r="C178" s="158"/>
      <c r="E178" s="161"/>
    </row>
    <row r="179" spans="2:5" s="160" customFormat="1" x14ac:dyDescent="0.2">
      <c r="B179" s="162"/>
      <c r="C179" s="158"/>
      <c r="E179" s="161"/>
    </row>
    <row r="180" spans="2:5" s="160" customFormat="1" x14ac:dyDescent="0.2">
      <c r="B180" s="162"/>
      <c r="C180" s="158"/>
      <c r="E180" s="161"/>
    </row>
    <row r="181" spans="2:5" s="160" customFormat="1" x14ac:dyDescent="0.2">
      <c r="B181" s="162"/>
      <c r="C181" s="158"/>
      <c r="E181" s="161"/>
    </row>
    <row r="182" spans="2:5" s="160" customFormat="1" x14ac:dyDescent="0.2">
      <c r="B182" s="162"/>
      <c r="C182" s="158"/>
      <c r="E182" s="161"/>
    </row>
    <row r="183" spans="2:5" s="160" customFormat="1" x14ac:dyDescent="0.2">
      <c r="B183" s="162"/>
      <c r="C183" s="158"/>
      <c r="E183" s="161"/>
    </row>
    <row r="184" spans="2:5" s="160" customFormat="1" x14ac:dyDescent="0.2">
      <c r="B184" s="162"/>
      <c r="C184" s="158"/>
      <c r="E184" s="161"/>
    </row>
    <row r="185" spans="2:5" s="160" customFormat="1" x14ac:dyDescent="0.2">
      <c r="B185" s="162"/>
      <c r="C185" s="158"/>
      <c r="E185" s="161"/>
    </row>
    <row r="186" spans="2:5" s="160" customFormat="1" x14ac:dyDescent="0.2">
      <c r="B186" s="162"/>
      <c r="C186" s="158"/>
      <c r="E186" s="161"/>
    </row>
    <row r="187" spans="2:5" s="160" customFormat="1" x14ac:dyDescent="0.2">
      <c r="B187" s="162"/>
      <c r="C187" s="158"/>
      <c r="E187" s="161"/>
    </row>
    <row r="188" spans="2:5" s="160" customFormat="1" x14ac:dyDescent="0.2">
      <c r="B188" s="162"/>
      <c r="C188" s="158"/>
      <c r="E188" s="161"/>
    </row>
    <row r="189" spans="2:5" s="160" customFormat="1" x14ac:dyDescent="0.2">
      <c r="B189" s="162"/>
      <c r="C189" s="158"/>
      <c r="E189" s="161"/>
    </row>
    <row r="190" spans="2:5" s="160" customFormat="1" x14ac:dyDescent="0.2">
      <c r="B190" s="162"/>
      <c r="C190" s="158"/>
      <c r="E190" s="161"/>
    </row>
    <row r="191" spans="2:5" s="160" customFormat="1" x14ac:dyDescent="0.2">
      <c r="B191" s="162"/>
      <c r="C191" s="158"/>
      <c r="E191" s="161"/>
    </row>
    <row r="192" spans="2:5" s="160" customFormat="1" x14ac:dyDescent="0.2">
      <c r="B192" s="162"/>
      <c r="C192" s="158"/>
      <c r="E192" s="161"/>
    </row>
    <row r="193" spans="2:5" s="160" customFormat="1" x14ac:dyDescent="0.2">
      <c r="B193" s="162"/>
      <c r="C193" s="158"/>
      <c r="E193" s="161"/>
    </row>
    <row r="194" spans="2:5" s="160" customFormat="1" x14ac:dyDescent="0.2">
      <c r="B194" s="162"/>
      <c r="C194" s="158"/>
      <c r="E194" s="161"/>
    </row>
    <row r="195" spans="2:5" s="160" customFormat="1" x14ac:dyDescent="0.2">
      <c r="B195" s="162"/>
      <c r="C195" s="158"/>
      <c r="E195" s="161"/>
    </row>
    <row r="196" spans="2:5" s="160" customFormat="1" x14ac:dyDescent="0.2">
      <c r="B196" s="162"/>
      <c r="C196" s="158"/>
      <c r="E196" s="161"/>
    </row>
    <row r="197" spans="2:5" s="160" customFormat="1" x14ac:dyDescent="0.2">
      <c r="B197" s="162"/>
      <c r="C197" s="158"/>
      <c r="E197" s="161"/>
    </row>
    <row r="198" spans="2:5" s="160" customFormat="1" x14ac:dyDescent="0.2">
      <c r="B198" s="162"/>
      <c r="C198" s="158"/>
      <c r="E198" s="161"/>
    </row>
    <row r="199" spans="2:5" s="160" customFormat="1" x14ac:dyDescent="0.2">
      <c r="B199" s="162"/>
      <c r="C199" s="158"/>
      <c r="E199" s="161"/>
    </row>
    <row r="200" spans="2:5" s="160" customFormat="1" x14ac:dyDescent="0.2">
      <c r="B200" s="162"/>
      <c r="C200" s="158"/>
      <c r="E200" s="161"/>
    </row>
    <row r="201" spans="2:5" s="160" customFormat="1" x14ac:dyDescent="0.2">
      <c r="B201" s="162"/>
      <c r="C201" s="158"/>
      <c r="E201" s="161"/>
    </row>
    <row r="202" spans="2:5" s="160" customFormat="1" x14ac:dyDescent="0.2">
      <c r="B202" s="162"/>
      <c r="C202" s="158"/>
      <c r="E202" s="161"/>
    </row>
    <row r="203" spans="2:5" s="160" customFormat="1" x14ac:dyDescent="0.2">
      <c r="B203" s="162"/>
      <c r="C203" s="158"/>
      <c r="E203" s="161"/>
    </row>
    <row r="204" spans="2:5" s="160" customFormat="1" x14ac:dyDescent="0.2">
      <c r="B204" s="162"/>
      <c r="C204" s="158"/>
      <c r="E204" s="161"/>
    </row>
    <row r="205" spans="2:5" s="160" customFormat="1" x14ac:dyDescent="0.2">
      <c r="B205" s="162"/>
      <c r="C205" s="158"/>
      <c r="E205" s="161"/>
    </row>
    <row r="206" spans="2:5" s="160" customFormat="1" x14ac:dyDescent="0.2">
      <c r="B206" s="162"/>
      <c r="C206" s="158"/>
      <c r="E206" s="161"/>
    </row>
    <row r="207" spans="2:5" s="160" customFormat="1" x14ac:dyDescent="0.2">
      <c r="B207" s="162"/>
      <c r="C207" s="158"/>
      <c r="E207" s="161"/>
    </row>
    <row r="208" spans="2:5" s="160" customFormat="1" x14ac:dyDescent="0.2">
      <c r="B208" s="162"/>
      <c r="C208" s="158"/>
      <c r="E208" s="161"/>
    </row>
    <row r="209" spans="2:5" s="160" customFormat="1" x14ac:dyDescent="0.2">
      <c r="B209" s="162"/>
      <c r="C209" s="158"/>
      <c r="E209" s="161"/>
    </row>
    <row r="210" spans="2:5" s="160" customFormat="1" x14ac:dyDescent="0.2">
      <c r="B210" s="162"/>
      <c r="C210" s="158"/>
      <c r="E210" s="161"/>
    </row>
    <row r="211" spans="2:5" s="160" customFormat="1" x14ac:dyDescent="0.2">
      <c r="B211" s="162"/>
      <c r="C211" s="158"/>
      <c r="E211" s="161"/>
    </row>
    <row r="212" spans="2:5" s="160" customFormat="1" x14ac:dyDescent="0.2">
      <c r="B212" s="162"/>
      <c r="C212" s="158"/>
      <c r="E212" s="161"/>
    </row>
    <row r="213" spans="2:5" s="160" customFormat="1" x14ac:dyDescent="0.2">
      <c r="B213" s="162"/>
      <c r="C213" s="158"/>
      <c r="E213" s="161"/>
    </row>
    <row r="214" spans="2:5" s="160" customFormat="1" x14ac:dyDescent="0.2">
      <c r="B214" s="162"/>
      <c r="C214" s="158"/>
      <c r="E214" s="161"/>
    </row>
    <row r="215" spans="2:5" s="160" customFormat="1" x14ac:dyDescent="0.2">
      <c r="B215" s="162"/>
      <c r="C215" s="158"/>
      <c r="E215" s="161"/>
    </row>
    <row r="216" spans="2:5" s="160" customFormat="1" x14ac:dyDescent="0.2">
      <c r="B216" s="162"/>
      <c r="C216" s="158"/>
      <c r="E216" s="161"/>
    </row>
    <row r="217" spans="2:5" s="160" customFormat="1" x14ac:dyDescent="0.2">
      <c r="B217" s="162"/>
      <c r="C217" s="158"/>
      <c r="E217" s="161"/>
    </row>
    <row r="218" spans="2:5" s="160" customFormat="1" x14ac:dyDescent="0.2">
      <c r="B218" s="162"/>
      <c r="C218" s="158"/>
      <c r="E218" s="161"/>
    </row>
    <row r="219" spans="2:5" s="160" customFormat="1" x14ac:dyDescent="0.2">
      <c r="B219" s="162"/>
      <c r="C219" s="158"/>
      <c r="E219" s="161"/>
    </row>
    <row r="220" spans="2:5" s="160" customFormat="1" x14ac:dyDescent="0.2">
      <c r="B220" s="162"/>
      <c r="C220" s="158"/>
      <c r="E220" s="161"/>
    </row>
    <row r="221" spans="2:5" s="160" customFormat="1" x14ac:dyDescent="0.2">
      <c r="B221" s="162"/>
      <c r="C221" s="158"/>
      <c r="E221" s="161"/>
    </row>
    <row r="222" spans="2:5" s="160" customFormat="1" x14ac:dyDescent="0.2">
      <c r="B222" s="162"/>
      <c r="C222" s="158"/>
      <c r="E222" s="161"/>
    </row>
    <row r="223" spans="2:5" s="160" customFormat="1" x14ac:dyDescent="0.2">
      <c r="B223" s="162"/>
      <c r="C223" s="158"/>
      <c r="E223" s="161"/>
    </row>
    <row r="224" spans="2:5" s="160" customFormat="1" x14ac:dyDescent="0.2">
      <c r="B224" s="162"/>
      <c r="C224" s="158"/>
      <c r="E224" s="161"/>
    </row>
    <row r="225" spans="2:5" s="160" customFormat="1" x14ac:dyDescent="0.2">
      <c r="B225" s="162"/>
      <c r="C225" s="158"/>
      <c r="E225" s="161"/>
    </row>
    <row r="226" spans="2:5" s="160" customFormat="1" x14ac:dyDescent="0.2">
      <c r="B226" s="162"/>
      <c r="C226" s="158"/>
      <c r="E226" s="161"/>
    </row>
    <row r="227" spans="2:5" s="160" customFormat="1" x14ac:dyDescent="0.2">
      <c r="B227" s="162"/>
      <c r="C227" s="158"/>
      <c r="E227" s="161"/>
    </row>
    <row r="228" spans="2:5" s="160" customFormat="1" x14ac:dyDescent="0.2">
      <c r="B228" s="162"/>
      <c r="C228" s="158"/>
      <c r="E228" s="161"/>
    </row>
    <row r="229" spans="2:5" s="160" customFormat="1" x14ac:dyDescent="0.2">
      <c r="B229" s="162"/>
      <c r="C229" s="158"/>
      <c r="E229" s="161"/>
    </row>
    <row r="230" spans="2:5" s="160" customFormat="1" x14ac:dyDescent="0.2">
      <c r="B230" s="162"/>
      <c r="C230" s="158"/>
      <c r="E230" s="161"/>
    </row>
    <row r="231" spans="2:5" s="160" customFormat="1" x14ac:dyDescent="0.2">
      <c r="B231" s="162"/>
      <c r="C231" s="158"/>
      <c r="E231" s="161"/>
    </row>
    <row r="232" spans="2:5" s="160" customFormat="1" x14ac:dyDescent="0.2">
      <c r="B232" s="162"/>
      <c r="C232" s="158"/>
      <c r="E232" s="161"/>
    </row>
    <row r="233" spans="2:5" s="160" customFormat="1" x14ac:dyDescent="0.2">
      <c r="B233" s="162"/>
      <c r="C233" s="158"/>
      <c r="E233" s="161"/>
    </row>
    <row r="234" spans="2:5" s="160" customFormat="1" x14ac:dyDescent="0.2">
      <c r="B234" s="162"/>
      <c r="C234" s="158"/>
      <c r="E234" s="161"/>
    </row>
    <row r="235" spans="2:5" s="160" customFormat="1" x14ac:dyDescent="0.2">
      <c r="B235" s="162"/>
      <c r="C235" s="158"/>
      <c r="E235" s="161"/>
    </row>
    <row r="236" spans="2:5" s="160" customFormat="1" x14ac:dyDescent="0.2">
      <c r="B236" s="162"/>
      <c r="C236" s="158"/>
      <c r="E236" s="161"/>
    </row>
    <row r="237" spans="2:5" s="160" customFormat="1" x14ac:dyDescent="0.2">
      <c r="B237" s="162"/>
      <c r="C237" s="158"/>
      <c r="E237" s="161"/>
    </row>
    <row r="238" spans="2:5" s="160" customFormat="1" x14ac:dyDescent="0.2">
      <c r="B238" s="162"/>
      <c r="C238" s="158"/>
      <c r="E238" s="161"/>
    </row>
    <row r="239" spans="2:5" s="160" customFormat="1" x14ac:dyDescent="0.2">
      <c r="B239" s="162"/>
      <c r="C239" s="158"/>
      <c r="E239" s="161"/>
    </row>
    <row r="240" spans="2:5" s="160" customFormat="1" x14ac:dyDescent="0.2">
      <c r="B240" s="162"/>
      <c r="C240" s="158"/>
      <c r="E240" s="161"/>
    </row>
    <row r="241" spans="2:5" s="160" customFormat="1" x14ac:dyDescent="0.2">
      <c r="B241" s="162"/>
      <c r="C241" s="158"/>
      <c r="E241" s="161"/>
    </row>
    <row r="242" spans="2:5" s="160" customFormat="1" x14ac:dyDescent="0.2">
      <c r="B242" s="162"/>
      <c r="C242" s="158"/>
      <c r="E242" s="161"/>
    </row>
    <row r="243" spans="2:5" s="160" customFormat="1" x14ac:dyDescent="0.2">
      <c r="B243" s="162"/>
      <c r="C243" s="158"/>
      <c r="E243" s="161"/>
    </row>
    <row r="244" spans="2:5" s="160" customFormat="1" x14ac:dyDescent="0.2">
      <c r="B244" s="162"/>
      <c r="C244" s="158"/>
      <c r="E244" s="161"/>
    </row>
    <row r="245" spans="2:5" s="160" customFormat="1" x14ac:dyDescent="0.2">
      <c r="B245" s="162"/>
      <c r="C245" s="158"/>
      <c r="E245" s="161"/>
    </row>
    <row r="246" spans="2:5" s="160" customFormat="1" x14ac:dyDescent="0.2">
      <c r="B246" s="162"/>
      <c r="C246" s="158"/>
      <c r="E246" s="161"/>
    </row>
    <row r="247" spans="2:5" s="160" customFormat="1" x14ac:dyDescent="0.2">
      <c r="B247" s="162"/>
      <c r="C247" s="158"/>
      <c r="E247" s="161"/>
    </row>
    <row r="248" spans="2:5" s="160" customFormat="1" x14ac:dyDescent="0.2">
      <c r="B248" s="162"/>
      <c r="C248" s="158"/>
      <c r="E248" s="161"/>
    </row>
    <row r="249" spans="2:5" s="160" customFormat="1" x14ac:dyDescent="0.2">
      <c r="B249" s="162"/>
      <c r="C249" s="158"/>
      <c r="E249" s="161"/>
    </row>
    <row r="250" spans="2:5" s="160" customFormat="1" x14ac:dyDescent="0.2">
      <c r="B250" s="162"/>
      <c r="C250" s="158"/>
      <c r="E250" s="161"/>
    </row>
    <row r="251" spans="2:5" s="160" customFormat="1" x14ac:dyDescent="0.2">
      <c r="B251" s="162"/>
      <c r="C251" s="158"/>
      <c r="E251" s="161"/>
    </row>
    <row r="252" spans="2:5" s="160" customFormat="1" x14ac:dyDescent="0.2">
      <c r="B252" s="162"/>
      <c r="C252" s="158"/>
      <c r="E252" s="161"/>
    </row>
    <row r="253" spans="2:5" s="160" customFormat="1" x14ac:dyDescent="0.2">
      <c r="B253" s="162"/>
      <c r="C253" s="158"/>
      <c r="E253" s="161"/>
    </row>
    <row r="254" spans="2:5" s="160" customFormat="1" x14ac:dyDescent="0.2">
      <c r="B254" s="162"/>
      <c r="C254" s="158"/>
      <c r="E254" s="161"/>
    </row>
    <row r="255" spans="2:5" s="160" customFormat="1" x14ac:dyDescent="0.2">
      <c r="B255" s="162"/>
      <c r="C255" s="158"/>
      <c r="E255" s="161"/>
    </row>
    <row r="256" spans="2:5" s="160" customFormat="1" x14ac:dyDescent="0.2">
      <c r="B256" s="162"/>
      <c r="C256" s="158"/>
      <c r="E256" s="161"/>
    </row>
    <row r="257" spans="2:5" s="160" customFormat="1" x14ac:dyDescent="0.2">
      <c r="B257" s="162"/>
      <c r="C257" s="158"/>
      <c r="E257" s="161"/>
    </row>
    <row r="258" spans="2:5" s="160" customFormat="1" x14ac:dyDescent="0.2">
      <c r="B258" s="162"/>
      <c r="C258" s="158"/>
      <c r="E258" s="161"/>
    </row>
    <row r="259" spans="2:5" s="160" customFormat="1" x14ac:dyDescent="0.2">
      <c r="B259" s="162"/>
      <c r="C259" s="158"/>
      <c r="E259" s="161"/>
    </row>
    <row r="260" spans="2:5" s="160" customFormat="1" x14ac:dyDescent="0.2">
      <c r="B260" s="162"/>
      <c r="C260" s="158"/>
      <c r="E260" s="161"/>
    </row>
    <row r="261" spans="2:5" s="160" customFormat="1" x14ac:dyDescent="0.2">
      <c r="B261" s="162"/>
      <c r="C261" s="158"/>
      <c r="E261" s="161"/>
    </row>
    <row r="262" spans="2:5" s="160" customFormat="1" x14ac:dyDescent="0.2">
      <c r="B262" s="162"/>
      <c r="C262" s="158"/>
      <c r="E262" s="161"/>
    </row>
    <row r="263" spans="2:5" s="160" customFormat="1" x14ac:dyDescent="0.2">
      <c r="B263" s="162"/>
      <c r="C263" s="158"/>
      <c r="E263" s="161"/>
    </row>
    <row r="264" spans="2:5" s="160" customFormat="1" x14ac:dyDescent="0.2">
      <c r="B264" s="162"/>
      <c r="C264" s="158"/>
      <c r="E264" s="161"/>
    </row>
    <row r="265" spans="2:5" s="160" customFormat="1" x14ac:dyDescent="0.2">
      <c r="B265" s="162"/>
      <c r="C265" s="158"/>
      <c r="E265" s="161"/>
    </row>
    <row r="266" spans="2:5" s="160" customFormat="1" x14ac:dyDescent="0.2">
      <c r="B266" s="162"/>
      <c r="C266" s="158"/>
      <c r="E266" s="161"/>
    </row>
    <row r="267" spans="2:5" s="160" customFormat="1" x14ac:dyDescent="0.2">
      <c r="B267" s="162"/>
      <c r="C267" s="158"/>
      <c r="E267" s="161"/>
    </row>
    <row r="268" spans="2:5" s="160" customFormat="1" x14ac:dyDescent="0.2">
      <c r="B268" s="162"/>
      <c r="C268" s="158"/>
      <c r="E268" s="161"/>
    </row>
    <row r="269" spans="2:5" s="160" customFormat="1" x14ac:dyDescent="0.2">
      <c r="B269" s="162"/>
      <c r="C269" s="158"/>
      <c r="E269" s="161"/>
    </row>
    <row r="270" spans="2:5" s="160" customFormat="1" x14ac:dyDescent="0.2">
      <c r="B270" s="162"/>
      <c r="C270" s="158"/>
      <c r="E270" s="161"/>
    </row>
    <row r="271" spans="2:5" s="160" customFormat="1" x14ac:dyDescent="0.2">
      <c r="B271" s="162"/>
      <c r="C271" s="158"/>
      <c r="E271" s="161"/>
    </row>
    <row r="272" spans="2:5" s="160" customFormat="1" x14ac:dyDescent="0.2">
      <c r="B272" s="162"/>
      <c r="C272" s="158"/>
      <c r="E272" s="161"/>
    </row>
    <row r="273" spans="2:5" s="160" customFormat="1" x14ac:dyDescent="0.2">
      <c r="B273" s="162"/>
      <c r="C273" s="158"/>
      <c r="E273" s="161"/>
    </row>
    <row r="274" spans="2:5" s="160" customFormat="1" x14ac:dyDescent="0.2">
      <c r="B274" s="162"/>
      <c r="C274" s="158"/>
      <c r="E274" s="161"/>
    </row>
    <row r="275" spans="2:5" s="160" customFormat="1" x14ac:dyDescent="0.2">
      <c r="B275" s="162"/>
      <c r="C275" s="158"/>
      <c r="E275" s="161"/>
    </row>
    <row r="276" spans="2:5" s="160" customFormat="1" x14ac:dyDescent="0.2">
      <c r="B276" s="162"/>
      <c r="C276" s="158"/>
      <c r="E276" s="161"/>
    </row>
    <row r="277" spans="2:5" s="160" customFormat="1" x14ac:dyDescent="0.2">
      <c r="B277" s="162"/>
      <c r="C277" s="158"/>
      <c r="E277" s="161"/>
    </row>
    <row r="278" spans="2:5" s="160" customFormat="1" x14ac:dyDescent="0.2">
      <c r="B278" s="162"/>
      <c r="C278" s="158"/>
      <c r="E278" s="161"/>
    </row>
    <row r="279" spans="2:5" s="160" customFormat="1" x14ac:dyDescent="0.2">
      <c r="B279" s="162"/>
      <c r="C279" s="158"/>
      <c r="E279" s="161"/>
    </row>
    <row r="280" spans="2:5" s="160" customFormat="1" x14ac:dyDescent="0.2">
      <c r="B280" s="162"/>
      <c r="C280" s="158"/>
      <c r="E280" s="161"/>
    </row>
    <row r="281" spans="2:5" s="160" customFormat="1" x14ac:dyDescent="0.2">
      <c r="B281" s="162"/>
      <c r="C281" s="158"/>
      <c r="E281" s="161"/>
    </row>
    <row r="282" spans="2:5" s="160" customFormat="1" x14ac:dyDescent="0.2">
      <c r="B282" s="162"/>
      <c r="C282" s="158"/>
      <c r="E282" s="161"/>
    </row>
    <row r="283" spans="2:5" s="160" customFormat="1" x14ac:dyDescent="0.2">
      <c r="B283" s="162"/>
      <c r="C283" s="158"/>
      <c r="E283" s="161"/>
    </row>
    <row r="284" spans="2:5" s="160" customFormat="1" x14ac:dyDescent="0.2">
      <c r="B284" s="162"/>
      <c r="C284" s="158"/>
      <c r="E284" s="161"/>
    </row>
  </sheetData>
  <mergeCells count="1">
    <mergeCell ref="A1:E1"/>
  </mergeCells>
  <printOptions horizontalCentered="1"/>
  <pageMargins left="0" right="0" top="0.39370078740157483" bottom="0.39370078740157483" header="0" footer="0"/>
  <pageSetup paperSize="9" scale="62" firstPageNumber="2" orientation="portrait" useFirstPageNumber="1" r:id="rId1"/>
  <headerFooter>
    <oddFooter>&amp;C&amp;P</oddFooter>
  </headerFooter>
  <rowBreaks count="1" manualBreakCount="1">
    <brk id="65" max="4" man="1"/>
  </rowBreaks>
  <ignoredErrors>
    <ignoredError sqref="B7:B1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view="pageBreakPreview" zoomScale="40" zoomScaleNormal="75" zoomScaleSheetLayoutView="40" workbookViewId="0">
      <pane xSplit="2" ySplit="4" topLeftCell="C68" activePane="bottomRight" state="frozen"/>
      <selection activeCell="J95" sqref="J95"/>
      <selection pane="topRight" activeCell="J95" sqref="J95"/>
      <selection pane="bottomLeft" activeCell="J95" sqref="J95"/>
      <selection pane="bottomRight" activeCell="B56" sqref="B56"/>
    </sheetView>
  </sheetViews>
  <sheetFormatPr defaultRowHeight="26.25" x14ac:dyDescent="0.2"/>
  <cols>
    <col min="1" max="1" width="20.85546875" style="5" customWidth="1"/>
    <col min="2" max="2" width="137.7109375" style="6" customWidth="1"/>
    <col min="3" max="5" width="39.42578125" style="4" customWidth="1"/>
    <col min="6" max="6" width="23.5703125" style="5" customWidth="1"/>
    <col min="7" max="139" width="9.140625" style="4"/>
    <col min="140" max="140" width="9.140625" style="4" bestFit="1" customWidth="1"/>
    <col min="141" max="141" width="101.85546875" style="4" customWidth="1"/>
    <col min="142" max="142" width="16.5703125" style="4" bestFit="1" customWidth="1"/>
    <col min="143" max="143" width="9.140625" style="4" customWidth="1"/>
    <col min="144" max="395" width="9.140625" style="4"/>
    <col min="396" max="396" width="9.140625" style="4" bestFit="1" customWidth="1"/>
    <col min="397" max="397" width="101.85546875" style="4" customWidth="1"/>
    <col min="398" max="398" width="16.5703125" style="4" bestFit="1" customWidth="1"/>
    <col min="399" max="399" width="9.140625" style="4" customWidth="1"/>
    <col min="400" max="651" width="9.140625" style="4"/>
    <col min="652" max="652" width="9.140625" style="4" bestFit="1" customWidth="1"/>
    <col min="653" max="653" width="101.85546875" style="4" customWidth="1"/>
    <col min="654" max="654" width="16.5703125" style="4" bestFit="1" customWidth="1"/>
    <col min="655" max="655" width="9.140625" style="4" customWidth="1"/>
    <col min="656" max="907" width="9.140625" style="4"/>
    <col min="908" max="908" width="9.140625" style="4" bestFit="1" customWidth="1"/>
    <col min="909" max="909" width="101.85546875" style="4" customWidth="1"/>
    <col min="910" max="910" width="16.5703125" style="4" bestFit="1" customWidth="1"/>
    <col min="911" max="911" width="9.140625" style="4" customWidth="1"/>
    <col min="912" max="1163" width="9.140625" style="4"/>
    <col min="1164" max="1164" width="9.140625" style="4" bestFit="1" customWidth="1"/>
    <col min="1165" max="1165" width="101.85546875" style="4" customWidth="1"/>
    <col min="1166" max="1166" width="16.5703125" style="4" bestFit="1" customWidth="1"/>
    <col min="1167" max="1167" width="9.140625" style="4" customWidth="1"/>
    <col min="1168" max="1419" width="9.140625" style="4"/>
    <col min="1420" max="1420" width="9.140625" style="4" bestFit="1" customWidth="1"/>
    <col min="1421" max="1421" width="101.85546875" style="4" customWidth="1"/>
    <col min="1422" max="1422" width="16.5703125" style="4" bestFit="1" customWidth="1"/>
    <col min="1423" max="1423" width="9.140625" style="4" customWidth="1"/>
    <col min="1424" max="1675" width="9.140625" style="4"/>
    <col min="1676" max="1676" width="9.140625" style="4" bestFit="1" customWidth="1"/>
    <col min="1677" max="1677" width="101.85546875" style="4" customWidth="1"/>
    <col min="1678" max="1678" width="16.5703125" style="4" bestFit="1" customWidth="1"/>
    <col min="1679" max="1679" width="9.140625" style="4" customWidth="1"/>
    <col min="1680" max="1931" width="9.140625" style="4"/>
    <col min="1932" max="1932" width="9.140625" style="4" bestFit="1" customWidth="1"/>
    <col min="1933" max="1933" width="101.85546875" style="4" customWidth="1"/>
    <col min="1934" max="1934" width="16.5703125" style="4" bestFit="1" customWidth="1"/>
    <col min="1935" max="1935" width="9.140625" style="4" customWidth="1"/>
    <col min="1936" max="2187" width="9.140625" style="4"/>
    <col min="2188" max="2188" width="9.140625" style="4" bestFit="1" customWidth="1"/>
    <col min="2189" max="2189" width="101.85546875" style="4" customWidth="1"/>
    <col min="2190" max="2190" width="16.5703125" style="4" bestFit="1" customWidth="1"/>
    <col min="2191" max="2191" width="9.140625" style="4" customWidth="1"/>
    <col min="2192" max="2443" width="9.140625" style="4"/>
    <col min="2444" max="2444" width="9.140625" style="4" bestFit="1" customWidth="1"/>
    <col min="2445" max="2445" width="101.85546875" style="4" customWidth="1"/>
    <col min="2446" max="2446" width="16.5703125" style="4" bestFit="1" customWidth="1"/>
    <col min="2447" max="2447" width="9.140625" style="4" customWidth="1"/>
    <col min="2448" max="2699" width="9.140625" style="4"/>
    <col min="2700" max="2700" width="9.140625" style="4" bestFit="1" customWidth="1"/>
    <col min="2701" max="2701" width="101.85546875" style="4" customWidth="1"/>
    <col min="2702" max="2702" width="16.5703125" style="4" bestFit="1" customWidth="1"/>
    <col min="2703" max="2703" width="9.140625" style="4" customWidth="1"/>
    <col min="2704" max="2955" width="9.140625" style="4"/>
    <col min="2956" max="2956" width="9.140625" style="4" bestFit="1" customWidth="1"/>
    <col min="2957" max="2957" width="101.85546875" style="4" customWidth="1"/>
    <col min="2958" max="2958" width="16.5703125" style="4" bestFit="1" customWidth="1"/>
    <col min="2959" max="2959" width="9.140625" style="4" customWidth="1"/>
    <col min="2960" max="3211" width="9.140625" style="4"/>
    <col min="3212" max="3212" width="9.140625" style="4" bestFit="1" customWidth="1"/>
    <col min="3213" max="3213" width="101.85546875" style="4" customWidth="1"/>
    <col min="3214" max="3214" width="16.5703125" style="4" bestFit="1" customWidth="1"/>
    <col min="3215" max="3215" width="9.140625" style="4" customWidth="1"/>
    <col min="3216" max="3467" width="9.140625" style="4"/>
    <col min="3468" max="3468" width="9.140625" style="4" bestFit="1" customWidth="1"/>
    <col min="3469" max="3469" width="101.85546875" style="4" customWidth="1"/>
    <col min="3470" max="3470" width="16.5703125" style="4" bestFit="1" customWidth="1"/>
    <col min="3471" max="3471" width="9.140625" style="4" customWidth="1"/>
    <col min="3472" max="3723" width="9.140625" style="4"/>
    <col min="3724" max="3724" width="9.140625" style="4" bestFit="1" customWidth="1"/>
    <col min="3725" max="3725" width="101.85546875" style="4" customWidth="1"/>
    <col min="3726" max="3726" width="16.5703125" style="4" bestFit="1" customWidth="1"/>
    <col min="3727" max="3727" width="9.140625" style="4" customWidth="1"/>
    <col min="3728" max="3979" width="9.140625" style="4"/>
    <col min="3980" max="3980" width="9.140625" style="4" bestFit="1" customWidth="1"/>
    <col min="3981" max="3981" width="101.85546875" style="4" customWidth="1"/>
    <col min="3982" max="3982" width="16.5703125" style="4" bestFit="1" customWidth="1"/>
    <col min="3983" max="3983" width="9.140625" style="4" customWidth="1"/>
    <col min="3984" max="4235" width="9.140625" style="4"/>
    <col min="4236" max="4236" width="9.140625" style="4" bestFit="1" customWidth="1"/>
    <col min="4237" max="4237" width="101.85546875" style="4" customWidth="1"/>
    <col min="4238" max="4238" width="16.5703125" style="4" bestFit="1" customWidth="1"/>
    <col min="4239" max="4239" width="9.140625" style="4" customWidth="1"/>
    <col min="4240" max="4491" width="9.140625" style="4"/>
    <col min="4492" max="4492" width="9.140625" style="4" bestFit="1" customWidth="1"/>
    <col min="4493" max="4493" width="101.85546875" style="4" customWidth="1"/>
    <col min="4494" max="4494" width="16.5703125" style="4" bestFit="1" customWidth="1"/>
    <col min="4495" max="4495" width="9.140625" style="4" customWidth="1"/>
    <col min="4496" max="4747" width="9.140625" style="4"/>
    <col min="4748" max="4748" width="9.140625" style="4" bestFit="1" customWidth="1"/>
    <col min="4749" max="4749" width="101.85546875" style="4" customWidth="1"/>
    <col min="4750" max="4750" width="16.5703125" style="4" bestFit="1" customWidth="1"/>
    <col min="4751" max="4751" width="9.140625" style="4" customWidth="1"/>
    <col min="4752" max="5003" width="9.140625" style="4"/>
    <col min="5004" max="5004" width="9.140625" style="4" bestFit="1" customWidth="1"/>
    <col min="5005" max="5005" width="101.85546875" style="4" customWidth="1"/>
    <col min="5006" max="5006" width="16.5703125" style="4" bestFit="1" customWidth="1"/>
    <col min="5007" max="5007" width="9.140625" style="4" customWidth="1"/>
    <col min="5008" max="5259" width="9.140625" style="4"/>
    <col min="5260" max="5260" width="9.140625" style="4" bestFit="1" customWidth="1"/>
    <col min="5261" max="5261" width="101.85546875" style="4" customWidth="1"/>
    <col min="5262" max="5262" width="16.5703125" style="4" bestFit="1" customWidth="1"/>
    <col min="5263" max="5263" width="9.140625" style="4" customWidth="1"/>
    <col min="5264" max="5515" width="9.140625" style="4"/>
    <col min="5516" max="5516" width="9.140625" style="4" bestFit="1" customWidth="1"/>
    <col min="5517" max="5517" width="101.85546875" style="4" customWidth="1"/>
    <col min="5518" max="5518" width="16.5703125" style="4" bestFit="1" customWidth="1"/>
    <col min="5519" max="5519" width="9.140625" style="4" customWidth="1"/>
    <col min="5520" max="5771" width="9.140625" style="4"/>
    <col min="5772" max="5772" width="9.140625" style="4" bestFit="1" customWidth="1"/>
    <col min="5773" max="5773" width="101.85546875" style="4" customWidth="1"/>
    <col min="5774" max="5774" width="16.5703125" style="4" bestFit="1" customWidth="1"/>
    <col min="5775" max="5775" width="9.140625" style="4" customWidth="1"/>
    <col min="5776" max="6027" width="9.140625" style="4"/>
    <col min="6028" max="6028" width="9.140625" style="4" bestFit="1" customWidth="1"/>
    <col min="6029" max="6029" width="101.85546875" style="4" customWidth="1"/>
    <col min="6030" max="6030" width="16.5703125" style="4" bestFit="1" customWidth="1"/>
    <col min="6031" max="6031" width="9.140625" style="4" customWidth="1"/>
    <col min="6032" max="6283" width="9.140625" style="4"/>
    <col min="6284" max="6284" width="9.140625" style="4" bestFit="1" customWidth="1"/>
    <col min="6285" max="6285" width="101.85546875" style="4" customWidth="1"/>
    <col min="6286" max="6286" width="16.5703125" style="4" bestFit="1" customWidth="1"/>
    <col min="6287" max="6287" width="9.140625" style="4" customWidth="1"/>
    <col min="6288" max="6539" width="9.140625" style="4"/>
    <col min="6540" max="6540" width="9.140625" style="4" bestFit="1" customWidth="1"/>
    <col min="6541" max="6541" width="101.85546875" style="4" customWidth="1"/>
    <col min="6542" max="6542" width="16.5703125" style="4" bestFit="1" customWidth="1"/>
    <col min="6543" max="6543" width="9.140625" style="4" customWidth="1"/>
    <col min="6544" max="6795" width="9.140625" style="4"/>
    <col min="6796" max="6796" width="9.140625" style="4" bestFit="1" customWidth="1"/>
    <col min="6797" max="6797" width="101.85546875" style="4" customWidth="1"/>
    <col min="6798" max="6798" width="16.5703125" style="4" bestFit="1" customWidth="1"/>
    <col min="6799" max="6799" width="9.140625" style="4" customWidth="1"/>
    <col min="6800" max="7051" width="9.140625" style="4"/>
    <col min="7052" max="7052" width="9.140625" style="4" bestFit="1" customWidth="1"/>
    <col min="7053" max="7053" width="101.85546875" style="4" customWidth="1"/>
    <col min="7054" max="7054" width="16.5703125" style="4" bestFit="1" customWidth="1"/>
    <col min="7055" max="7055" width="9.140625" style="4" customWidth="1"/>
    <col min="7056" max="7307" width="9.140625" style="4"/>
    <col min="7308" max="7308" width="9.140625" style="4" bestFit="1" customWidth="1"/>
    <col min="7309" max="7309" width="101.85546875" style="4" customWidth="1"/>
    <col min="7310" max="7310" width="16.5703125" style="4" bestFit="1" customWidth="1"/>
    <col min="7311" max="7311" width="9.140625" style="4" customWidth="1"/>
    <col min="7312" max="7563" width="9.140625" style="4"/>
    <col min="7564" max="7564" width="9.140625" style="4" bestFit="1" customWidth="1"/>
    <col min="7565" max="7565" width="101.85546875" style="4" customWidth="1"/>
    <col min="7566" max="7566" width="16.5703125" style="4" bestFit="1" customWidth="1"/>
    <col min="7567" max="7567" width="9.140625" style="4" customWidth="1"/>
    <col min="7568" max="7819" width="9.140625" style="4"/>
    <col min="7820" max="7820" width="9.140625" style="4" bestFit="1" customWidth="1"/>
    <col min="7821" max="7821" width="101.85546875" style="4" customWidth="1"/>
    <col min="7822" max="7822" width="16.5703125" style="4" bestFit="1" customWidth="1"/>
    <col min="7823" max="7823" width="9.140625" style="4" customWidth="1"/>
    <col min="7824" max="8075" width="9.140625" style="4"/>
    <col min="8076" max="8076" width="9.140625" style="4" bestFit="1" customWidth="1"/>
    <col min="8077" max="8077" width="101.85546875" style="4" customWidth="1"/>
    <col min="8078" max="8078" width="16.5703125" style="4" bestFit="1" customWidth="1"/>
    <col min="8079" max="8079" width="9.140625" style="4" customWidth="1"/>
    <col min="8080" max="8331" width="9.140625" style="4"/>
    <col min="8332" max="8332" width="9.140625" style="4" bestFit="1" customWidth="1"/>
    <col min="8333" max="8333" width="101.85546875" style="4" customWidth="1"/>
    <col min="8334" max="8334" width="16.5703125" style="4" bestFit="1" customWidth="1"/>
    <col min="8335" max="8335" width="9.140625" style="4" customWidth="1"/>
    <col min="8336" max="8587" width="9.140625" style="4"/>
    <col min="8588" max="8588" width="9.140625" style="4" bestFit="1" customWidth="1"/>
    <col min="8589" max="8589" width="101.85546875" style="4" customWidth="1"/>
    <col min="8590" max="8590" width="16.5703125" style="4" bestFit="1" customWidth="1"/>
    <col min="8591" max="8591" width="9.140625" style="4" customWidth="1"/>
    <col min="8592" max="8843" width="9.140625" style="4"/>
    <col min="8844" max="8844" width="9.140625" style="4" bestFit="1" customWidth="1"/>
    <col min="8845" max="8845" width="101.85546875" style="4" customWidth="1"/>
    <col min="8846" max="8846" width="16.5703125" style="4" bestFit="1" customWidth="1"/>
    <col min="8847" max="8847" width="9.140625" style="4" customWidth="1"/>
    <col min="8848" max="9099" width="9.140625" style="4"/>
    <col min="9100" max="9100" width="9.140625" style="4" bestFit="1" customWidth="1"/>
    <col min="9101" max="9101" width="101.85546875" style="4" customWidth="1"/>
    <col min="9102" max="9102" width="16.5703125" style="4" bestFit="1" customWidth="1"/>
    <col min="9103" max="9103" width="9.140625" style="4" customWidth="1"/>
    <col min="9104" max="9355" width="9.140625" style="4"/>
    <col min="9356" max="9356" width="9.140625" style="4" bestFit="1" customWidth="1"/>
    <col min="9357" max="9357" width="101.85546875" style="4" customWidth="1"/>
    <col min="9358" max="9358" width="16.5703125" style="4" bestFit="1" customWidth="1"/>
    <col min="9359" max="9359" width="9.140625" style="4" customWidth="1"/>
    <col min="9360" max="9611" width="9.140625" style="4"/>
    <col min="9612" max="9612" width="9.140625" style="4" bestFit="1" customWidth="1"/>
    <col min="9613" max="9613" width="101.85546875" style="4" customWidth="1"/>
    <col min="9614" max="9614" width="16.5703125" style="4" bestFit="1" customWidth="1"/>
    <col min="9615" max="9615" width="9.140625" style="4" customWidth="1"/>
    <col min="9616" max="9867" width="9.140625" style="4"/>
    <col min="9868" max="9868" width="9.140625" style="4" bestFit="1" customWidth="1"/>
    <col min="9869" max="9869" width="101.85546875" style="4" customWidth="1"/>
    <col min="9870" max="9870" width="16.5703125" style="4" bestFit="1" customWidth="1"/>
    <col min="9871" max="9871" width="9.140625" style="4" customWidth="1"/>
    <col min="9872" max="10123" width="9.140625" style="4"/>
    <col min="10124" max="10124" width="9.140625" style="4" bestFit="1" customWidth="1"/>
    <col min="10125" max="10125" width="101.85546875" style="4" customWidth="1"/>
    <col min="10126" max="10126" width="16.5703125" style="4" bestFit="1" customWidth="1"/>
    <col min="10127" max="10127" width="9.140625" style="4" customWidth="1"/>
    <col min="10128" max="10379" width="9.140625" style="4"/>
    <col min="10380" max="10380" width="9.140625" style="4" bestFit="1" customWidth="1"/>
    <col min="10381" max="10381" width="101.85546875" style="4" customWidth="1"/>
    <col min="10382" max="10382" width="16.5703125" style="4" bestFit="1" customWidth="1"/>
    <col min="10383" max="10383" width="9.140625" style="4" customWidth="1"/>
    <col min="10384" max="10635" width="9.140625" style="4"/>
    <col min="10636" max="10636" width="9.140625" style="4" bestFit="1" customWidth="1"/>
    <col min="10637" max="10637" width="101.85546875" style="4" customWidth="1"/>
    <col min="10638" max="10638" width="16.5703125" style="4" bestFit="1" customWidth="1"/>
    <col min="10639" max="10639" width="9.140625" style="4" customWidth="1"/>
    <col min="10640" max="10891" width="9.140625" style="4"/>
    <col min="10892" max="10892" width="9.140625" style="4" bestFit="1" customWidth="1"/>
    <col min="10893" max="10893" width="101.85546875" style="4" customWidth="1"/>
    <col min="10894" max="10894" width="16.5703125" style="4" bestFit="1" customWidth="1"/>
    <col min="10895" max="10895" width="9.140625" style="4" customWidth="1"/>
    <col min="10896" max="11147" width="9.140625" style="4"/>
    <col min="11148" max="11148" width="9.140625" style="4" bestFit="1" customWidth="1"/>
    <col min="11149" max="11149" width="101.85546875" style="4" customWidth="1"/>
    <col min="11150" max="11150" width="16.5703125" style="4" bestFit="1" customWidth="1"/>
    <col min="11151" max="11151" width="9.140625" style="4" customWidth="1"/>
    <col min="11152" max="11403" width="9.140625" style="4"/>
    <col min="11404" max="11404" width="9.140625" style="4" bestFit="1" customWidth="1"/>
    <col min="11405" max="11405" width="101.85546875" style="4" customWidth="1"/>
    <col min="11406" max="11406" width="16.5703125" style="4" bestFit="1" customWidth="1"/>
    <col min="11407" max="11407" width="9.140625" style="4" customWidth="1"/>
    <col min="11408" max="11659" width="9.140625" style="4"/>
    <col min="11660" max="11660" width="9.140625" style="4" bestFit="1" customWidth="1"/>
    <col min="11661" max="11661" width="101.85546875" style="4" customWidth="1"/>
    <col min="11662" max="11662" width="16.5703125" style="4" bestFit="1" customWidth="1"/>
    <col min="11663" max="11663" width="9.140625" style="4" customWidth="1"/>
    <col min="11664" max="11915" width="9.140625" style="4"/>
    <col min="11916" max="11916" width="9.140625" style="4" bestFit="1" customWidth="1"/>
    <col min="11917" max="11917" width="101.85546875" style="4" customWidth="1"/>
    <col min="11918" max="11918" width="16.5703125" style="4" bestFit="1" customWidth="1"/>
    <col min="11919" max="11919" width="9.140625" style="4" customWidth="1"/>
    <col min="11920" max="12171" width="9.140625" style="4"/>
    <col min="12172" max="12172" width="9.140625" style="4" bestFit="1" customWidth="1"/>
    <col min="12173" max="12173" width="101.85546875" style="4" customWidth="1"/>
    <col min="12174" max="12174" width="16.5703125" style="4" bestFit="1" customWidth="1"/>
    <col min="12175" max="12175" width="9.140625" style="4" customWidth="1"/>
    <col min="12176" max="12427" width="9.140625" style="4"/>
    <col min="12428" max="12428" width="9.140625" style="4" bestFit="1" customWidth="1"/>
    <col min="12429" max="12429" width="101.85546875" style="4" customWidth="1"/>
    <col min="12430" max="12430" width="16.5703125" style="4" bestFit="1" customWidth="1"/>
    <col min="12431" max="12431" width="9.140625" style="4" customWidth="1"/>
    <col min="12432" max="12683" width="9.140625" style="4"/>
    <col min="12684" max="12684" width="9.140625" style="4" bestFit="1" customWidth="1"/>
    <col min="12685" max="12685" width="101.85546875" style="4" customWidth="1"/>
    <col min="12686" max="12686" width="16.5703125" style="4" bestFit="1" customWidth="1"/>
    <col min="12687" max="12687" width="9.140625" style="4" customWidth="1"/>
    <col min="12688" max="12939" width="9.140625" style="4"/>
    <col min="12940" max="12940" width="9.140625" style="4" bestFit="1" customWidth="1"/>
    <col min="12941" max="12941" width="101.85546875" style="4" customWidth="1"/>
    <col min="12942" max="12942" width="16.5703125" style="4" bestFit="1" customWidth="1"/>
    <col min="12943" max="12943" width="9.140625" style="4" customWidth="1"/>
    <col min="12944" max="13195" width="9.140625" style="4"/>
    <col min="13196" max="13196" width="9.140625" style="4" bestFit="1" customWidth="1"/>
    <col min="13197" max="13197" width="101.85546875" style="4" customWidth="1"/>
    <col min="13198" max="13198" width="16.5703125" style="4" bestFit="1" customWidth="1"/>
    <col min="13199" max="13199" width="9.140625" style="4" customWidth="1"/>
    <col min="13200" max="13451" width="9.140625" style="4"/>
    <col min="13452" max="13452" width="9.140625" style="4" bestFit="1" customWidth="1"/>
    <col min="13453" max="13453" width="101.85546875" style="4" customWidth="1"/>
    <col min="13454" max="13454" width="16.5703125" style="4" bestFit="1" customWidth="1"/>
    <col min="13455" max="13455" width="9.140625" style="4" customWidth="1"/>
    <col min="13456" max="13707" width="9.140625" style="4"/>
    <col min="13708" max="13708" width="9.140625" style="4" bestFit="1" customWidth="1"/>
    <col min="13709" max="13709" width="101.85546875" style="4" customWidth="1"/>
    <col min="13710" max="13710" width="16.5703125" style="4" bestFit="1" customWidth="1"/>
    <col min="13711" max="13711" width="9.140625" style="4" customWidth="1"/>
    <col min="13712" max="13963" width="9.140625" style="4"/>
    <col min="13964" max="13964" width="9.140625" style="4" bestFit="1" customWidth="1"/>
    <col min="13965" max="13965" width="101.85546875" style="4" customWidth="1"/>
    <col min="13966" max="13966" width="16.5703125" style="4" bestFit="1" customWidth="1"/>
    <col min="13967" max="13967" width="9.140625" style="4" customWidth="1"/>
    <col min="13968" max="14219" width="9.140625" style="4"/>
    <col min="14220" max="14220" width="9.140625" style="4" bestFit="1" customWidth="1"/>
    <col min="14221" max="14221" width="101.85546875" style="4" customWidth="1"/>
    <col min="14222" max="14222" width="16.5703125" style="4" bestFit="1" customWidth="1"/>
    <col min="14223" max="14223" width="9.140625" style="4" customWidth="1"/>
    <col min="14224" max="14475" width="9.140625" style="4"/>
    <col min="14476" max="14476" width="9.140625" style="4" bestFit="1" customWidth="1"/>
    <col min="14477" max="14477" width="101.85546875" style="4" customWidth="1"/>
    <col min="14478" max="14478" width="16.5703125" style="4" bestFit="1" customWidth="1"/>
    <col min="14479" max="14479" width="9.140625" style="4" customWidth="1"/>
    <col min="14480" max="14731" width="9.140625" style="4"/>
    <col min="14732" max="14732" width="9.140625" style="4" bestFit="1" customWidth="1"/>
    <col min="14733" max="14733" width="101.85546875" style="4" customWidth="1"/>
    <col min="14734" max="14734" width="16.5703125" style="4" bestFit="1" customWidth="1"/>
    <col min="14735" max="14735" width="9.140625" style="4" customWidth="1"/>
    <col min="14736" max="14987" width="9.140625" style="4"/>
    <col min="14988" max="14988" width="9.140625" style="4" bestFit="1" customWidth="1"/>
    <col min="14989" max="14989" width="101.85546875" style="4" customWidth="1"/>
    <col min="14990" max="14990" width="16.5703125" style="4" bestFit="1" customWidth="1"/>
    <col min="14991" max="14991" width="9.140625" style="4" customWidth="1"/>
    <col min="14992" max="15243" width="9.140625" style="4"/>
    <col min="15244" max="15244" width="9.140625" style="4" bestFit="1" customWidth="1"/>
    <col min="15245" max="15245" width="101.85546875" style="4" customWidth="1"/>
    <col min="15246" max="15246" width="16.5703125" style="4" bestFit="1" customWidth="1"/>
    <col min="15247" max="15247" width="9.140625" style="4" customWidth="1"/>
    <col min="15248" max="15499" width="9.140625" style="4"/>
    <col min="15500" max="15500" width="9.140625" style="4" bestFit="1" customWidth="1"/>
    <col min="15501" max="15501" width="101.85546875" style="4" customWidth="1"/>
    <col min="15502" max="15502" width="16.5703125" style="4" bestFit="1" customWidth="1"/>
    <col min="15503" max="15503" width="9.140625" style="4" customWidth="1"/>
    <col min="15504" max="15755" width="9.140625" style="4"/>
    <col min="15756" max="15756" width="9.140625" style="4" bestFit="1" customWidth="1"/>
    <col min="15757" max="15757" width="101.85546875" style="4" customWidth="1"/>
    <col min="15758" max="15758" width="16.5703125" style="4" bestFit="1" customWidth="1"/>
    <col min="15759" max="15759" width="9.140625" style="4" customWidth="1"/>
    <col min="15760" max="16011" width="9.140625" style="4"/>
    <col min="16012" max="16012" width="9.140625" style="4" bestFit="1" customWidth="1"/>
    <col min="16013" max="16013" width="101.85546875" style="4" customWidth="1"/>
    <col min="16014" max="16014" width="16.5703125" style="4" bestFit="1" customWidth="1"/>
    <col min="16015" max="16015" width="9.140625" style="4" customWidth="1"/>
    <col min="16016" max="16384" width="9.140625" style="4"/>
  </cols>
  <sheetData>
    <row r="1" spans="1:6" x14ac:dyDescent="0.2">
      <c r="A1" s="1" t="s">
        <v>307</v>
      </c>
      <c r="B1" s="2"/>
    </row>
    <row r="2" spans="1:6" x14ac:dyDescent="0.2">
      <c r="C2" s="8"/>
      <c r="D2" s="8"/>
      <c r="E2" s="8"/>
      <c r="F2" s="9"/>
    </row>
    <row r="3" spans="1:6" ht="102" x14ac:dyDescent="0.2">
      <c r="A3" s="10" t="s">
        <v>312</v>
      </c>
      <c r="B3" s="11" t="s">
        <v>313</v>
      </c>
      <c r="C3" s="12" t="s">
        <v>326</v>
      </c>
      <c r="D3" s="12" t="s">
        <v>327</v>
      </c>
      <c r="E3" s="12" t="s">
        <v>328</v>
      </c>
      <c r="F3" s="12" t="s">
        <v>314</v>
      </c>
    </row>
    <row r="4" spans="1:6" x14ac:dyDescent="0.2">
      <c r="A4" s="13">
        <v>1</v>
      </c>
      <c r="B4" s="13">
        <v>2</v>
      </c>
      <c r="C4" s="14">
        <v>3</v>
      </c>
      <c r="D4" s="14">
        <v>4</v>
      </c>
      <c r="E4" s="14">
        <v>5</v>
      </c>
      <c r="F4" s="14" t="s">
        <v>14</v>
      </c>
    </row>
    <row r="5" spans="1:6" s="1" customFormat="1" ht="25.5" x14ac:dyDescent="0.2">
      <c r="A5" s="15"/>
      <c r="B5" s="2" t="s">
        <v>289</v>
      </c>
      <c r="C5" s="3">
        <f t="shared" ref="C5" si="0">C6+C13+C21+C19</f>
        <v>4221983600</v>
      </c>
      <c r="D5" s="3">
        <f>D6+D13+D21+D19</f>
        <v>4659663900</v>
      </c>
      <c r="E5" s="3">
        <f t="shared" ref="E5" si="1">E6+E13+E21+E19</f>
        <v>187422100</v>
      </c>
      <c r="F5" s="17">
        <f t="shared" ref="F5:F11" si="2">D5/C5*100</f>
        <v>110.36669825055692</v>
      </c>
    </row>
    <row r="6" spans="1:6" s="1" customFormat="1" ht="25.5" x14ac:dyDescent="0.2">
      <c r="A6" s="2">
        <v>710000</v>
      </c>
      <c r="B6" s="2" t="s">
        <v>341</v>
      </c>
      <c r="C6" s="3">
        <f t="shared" ref="C6" si="3">SUM(C7:C12)</f>
        <v>3866599400</v>
      </c>
      <c r="D6" s="3">
        <f t="shared" ref="D6" si="4">SUM(D7:D12)</f>
        <v>4249276800</v>
      </c>
      <c r="E6" s="3">
        <f t="shared" ref="E6" si="5">SUM(E7:E12)</f>
        <v>151900000</v>
      </c>
      <c r="F6" s="17">
        <f t="shared" si="2"/>
        <v>109.89700148404307</v>
      </c>
    </row>
    <row r="7" spans="1:6" x14ac:dyDescent="0.2">
      <c r="A7" s="18">
        <v>711000</v>
      </c>
      <c r="B7" s="19" t="s">
        <v>342</v>
      </c>
      <c r="C7" s="7">
        <f t="shared" ref="C7" si="6">C78</f>
        <v>633430200</v>
      </c>
      <c r="D7" s="7">
        <f t="shared" ref="D7" si="7">D78</f>
        <v>724302400</v>
      </c>
      <c r="E7" s="7">
        <f t="shared" ref="E7" si="8">E78</f>
        <v>0</v>
      </c>
      <c r="F7" s="9">
        <f t="shared" si="2"/>
        <v>114.34604791498732</v>
      </c>
    </row>
    <row r="8" spans="1:6" x14ac:dyDescent="0.2">
      <c r="A8" s="18">
        <v>712000</v>
      </c>
      <c r="B8" s="19" t="s">
        <v>370</v>
      </c>
      <c r="C8" s="7">
        <f t="shared" ref="C8" si="9">C81</f>
        <v>1355791200</v>
      </c>
      <c r="D8" s="7">
        <f t="shared" ref="D8" si="10">D81</f>
        <v>1496265400</v>
      </c>
      <c r="E8" s="7">
        <f t="shared" ref="E8" si="11">E81</f>
        <v>0</v>
      </c>
      <c r="F8" s="9">
        <f t="shared" si="2"/>
        <v>110.36104969555784</v>
      </c>
    </row>
    <row r="9" spans="1:6" x14ac:dyDescent="0.2">
      <c r="A9" s="18">
        <v>714000</v>
      </c>
      <c r="B9" s="19" t="s">
        <v>329</v>
      </c>
      <c r="C9" s="7">
        <f t="shared" ref="C9" si="12">C83</f>
        <v>19630400</v>
      </c>
      <c r="D9" s="7">
        <f t="shared" ref="D9" si="13">D83</f>
        <v>20422100</v>
      </c>
      <c r="E9" s="7">
        <f t="shared" ref="E9" si="14">E83</f>
        <v>0</v>
      </c>
      <c r="F9" s="9">
        <f t="shared" si="2"/>
        <v>104.03303040182574</v>
      </c>
    </row>
    <row r="10" spans="1:6" x14ac:dyDescent="0.2">
      <c r="A10" s="18">
        <v>715000</v>
      </c>
      <c r="B10" s="19" t="s">
        <v>330</v>
      </c>
      <c r="C10" s="7">
        <f t="shared" ref="C10" si="15">C85</f>
        <v>200000</v>
      </c>
      <c r="D10" s="7">
        <f t="shared" ref="D10" si="16">D85</f>
        <v>75000</v>
      </c>
      <c r="E10" s="7">
        <f t="shared" ref="E10" si="17">E85</f>
        <v>0</v>
      </c>
      <c r="F10" s="9">
        <f t="shared" si="2"/>
        <v>37.5</v>
      </c>
    </row>
    <row r="11" spans="1:6" x14ac:dyDescent="0.2">
      <c r="A11" s="18">
        <v>717000</v>
      </c>
      <c r="B11" s="19" t="s">
        <v>331</v>
      </c>
      <c r="C11" s="7">
        <f t="shared" ref="C11" si="18">C87</f>
        <v>1857547600</v>
      </c>
      <c r="D11" s="7">
        <f t="shared" ref="D11" si="19">D87</f>
        <v>2008211900</v>
      </c>
      <c r="E11" s="7">
        <f t="shared" ref="E11" si="20">E87</f>
        <v>151900000</v>
      </c>
      <c r="F11" s="9">
        <f t="shared" si="2"/>
        <v>108.11092539432099</v>
      </c>
    </row>
    <row r="12" spans="1:6" x14ac:dyDescent="0.2">
      <c r="A12" s="18">
        <v>719000</v>
      </c>
      <c r="B12" s="19" t="s">
        <v>343</v>
      </c>
      <c r="C12" s="7">
        <f t="shared" ref="C12" si="21">C89</f>
        <v>0</v>
      </c>
      <c r="D12" s="7">
        <f t="shared" ref="D12" si="22">D89</f>
        <v>0</v>
      </c>
      <c r="E12" s="7">
        <f t="shared" ref="E12" si="23">E89</f>
        <v>0</v>
      </c>
      <c r="F12" s="9">
        <v>0</v>
      </c>
    </row>
    <row r="13" spans="1:6" s="1" customFormat="1" ht="25.5" x14ac:dyDescent="0.2">
      <c r="A13" s="2">
        <v>720000</v>
      </c>
      <c r="B13" s="2" t="s">
        <v>344</v>
      </c>
      <c r="C13" s="3">
        <f t="shared" ref="C13" si="24">SUM(C14:C18)</f>
        <v>348746800</v>
      </c>
      <c r="D13" s="3">
        <f t="shared" ref="D13" si="25">SUM(D14:D18)</f>
        <v>404087100</v>
      </c>
      <c r="E13" s="3">
        <f t="shared" ref="E13" si="26">SUM(E14:E18)</f>
        <v>31147100</v>
      </c>
      <c r="F13" s="17">
        <f t="shared" ref="F13:F45" si="27">D13/C13*100</f>
        <v>115.86833198182751</v>
      </c>
    </row>
    <row r="14" spans="1:6" x14ac:dyDescent="0.2">
      <c r="A14" s="18">
        <v>721000</v>
      </c>
      <c r="B14" s="19" t="s">
        <v>345</v>
      </c>
      <c r="C14" s="7">
        <f t="shared" ref="C14" si="28">C92</f>
        <v>99736900</v>
      </c>
      <c r="D14" s="7">
        <f t="shared" ref="D14" si="29">D92</f>
        <v>124941800</v>
      </c>
      <c r="E14" s="7">
        <f t="shared" ref="E14" si="30">E92</f>
        <v>1022300</v>
      </c>
      <c r="F14" s="9">
        <f t="shared" si="27"/>
        <v>125.27138902452353</v>
      </c>
    </row>
    <row r="15" spans="1:6" x14ac:dyDescent="0.2">
      <c r="A15" s="18">
        <v>722000</v>
      </c>
      <c r="B15" s="19" t="s">
        <v>346</v>
      </c>
      <c r="C15" s="7">
        <f t="shared" ref="C15" si="31">C99</f>
        <v>207650400</v>
      </c>
      <c r="D15" s="7">
        <f t="shared" ref="D15" si="32">D99</f>
        <v>234096000</v>
      </c>
      <c r="E15" s="7">
        <f t="shared" ref="E15" si="33">E99</f>
        <v>29623900</v>
      </c>
      <c r="F15" s="9">
        <f t="shared" si="27"/>
        <v>112.73563643508513</v>
      </c>
    </row>
    <row r="16" spans="1:6" x14ac:dyDescent="0.2">
      <c r="A16" s="18">
        <v>723000</v>
      </c>
      <c r="B16" s="19" t="s">
        <v>469</v>
      </c>
      <c r="C16" s="7">
        <f t="shared" ref="C16" si="34">C104</f>
        <v>35428800</v>
      </c>
      <c r="D16" s="7">
        <f t="shared" ref="D16" si="35">D104</f>
        <v>37975200</v>
      </c>
      <c r="E16" s="7">
        <f t="shared" ref="E16" si="36">E104</f>
        <v>10000</v>
      </c>
      <c r="F16" s="9">
        <f t="shared" si="27"/>
        <v>107.18737298469043</v>
      </c>
    </row>
    <row r="17" spans="1:6" ht="52.5" x14ac:dyDescent="0.2">
      <c r="A17" s="18">
        <v>728000</v>
      </c>
      <c r="B17" s="19" t="s">
        <v>371</v>
      </c>
      <c r="C17" s="7">
        <f t="shared" ref="C17" si="37">C106</f>
        <v>2398900</v>
      </c>
      <c r="D17" s="7">
        <f t="shared" ref="D17" si="38">D106</f>
        <v>3295200</v>
      </c>
      <c r="E17" s="7">
        <f t="shared" ref="E17" si="39">E106</f>
        <v>340900</v>
      </c>
      <c r="F17" s="9">
        <f t="shared" si="27"/>
        <v>137.36295802242694</v>
      </c>
    </row>
    <row r="18" spans="1:6" x14ac:dyDescent="0.2">
      <c r="A18" s="18">
        <v>729000</v>
      </c>
      <c r="B18" s="19" t="s">
        <v>347</v>
      </c>
      <c r="C18" s="7">
        <f t="shared" ref="C18" si="40">C109</f>
        <v>3531800</v>
      </c>
      <c r="D18" s="7">
        <f t="shared" ref="D18" si="41">D109</f>
        <v>3778900</v>
      </c>
      <c r="E18" s="7">
        <f t="shared" ref="E18" si="42">E109</f>
        <v>150000</v>
      </c>
      <c r="F18" s="9">
        <f t="shared" si="27"/>
        <v>106.99643241406649</v>
      </c>
    </row>
    <row r="19" spans="1:6" s="1" customFormat="1" ht="25.5" x14ac:dyDescent="0.2">
      <c r="A19" s="2">
        <v>730000</v>
      </c>
      <c r="B19" s="2" t="s">
        <v>319</v>
      </c>
      <c r="C19" s="3">
        <f t="shared" ref="C19:E19" si="43">C20</f>
        <v>7400</v>
      </c>
      <c r="D19" s="3">
        <f t="shared" si="43"/>
        <v>0</v>
      </c>
      <c r="E19" s="3">
        <f t="shared" si="43"/>
        <v>0</v>
      </c>
      <c r="F19" s="17">
        <f t="shared" si="27"/>
        <v>0</v>
      </c>
    </row>
    <row r="20" spans="1:6" x14ac:dyDescent="0.2">
      <c r="A20" s="18">
        <v>731000</v>
      </c>
      <c r="B20" s="19" t="s">
        <v>319</v>
      </c>
      <c r="C20" s="7">
        <f t="shared" ref="C20" si="44">C111</f>
        <v>7400</v>
      </c>
      <c r="D20" s="7">
        <f t="shared" ref="D20" si="45">D111</f>
        <v>0</v>
      </c>
      <c r="E20" s="7">
        <f t="shared" ref="E20" si="46">E111</f>
        <v>0</v>
      </c>
      <c r="F20" s="9">
        <f t="shared" si="27"/>
        <v>0</v>
      </c>
    </row>
    <row r="21" spans="1:6" s="1" customFormat="1" ht="25.5" x14ac:dyDescent="0.2">
      <c r="A21" s="2">
        <v>780000</v>
      </c>
      <c r="B21" s="2" t="s">
        <v>372</v>
      </c>
      <c r="C21" s="3">
        <f t="shared" ref="C21" si="47">SUM(C22:C23)</f>
        <v>6630000</v>
      </c>
      <c r="D21" s="3">
        <f t="shared" ref="D21" si="48">SUM(D22:D23)</f>
        <v>6300000</v>
      </c>
      <c r="E21" s="3">
        <f t="shared" ref="E21" si="49">SUM(E22:E23)</f>
        <v>4375000</v>
      </c>
      <c r="F21" s="17">
        <f t="shared" si="27"/>
        <v>95.02262443438913</v>
      </c>
    </row>
    <row r="22" spans="1:6" x14ac:dyDescent="0.2">
      <c r="A22" s="18">
        <v>787000</v>
      </c>
      <c r="B22" s="19" t="s">
        <v>470</v>
      </c>
      <c r="C22" s="7">
        <f t="shared" ref="C22" si="50">C116</f>
        <v>350000</v>
      </c>
      <c r="D22" s="7">
        <f t="shared" ref="D22" si="51">D116</f>
        <v>200000</v>
      </c>
      <c r="E22" s="7">
        <f t="shared" ref="E22" si="52">E116</f>
        <v>3000</v>
      </c>
      <c r="F22" s="9">
        <f t="shared" si="27"/>
        <v>57.142857142857139</v>
      </c>
    </row>
    <row r="23" spans="1:6" x14ac:dyDescent="0.2">
      <c r="A23" s="18">
        <v>788000</v>
      </c>
      <c r="B23" s="19" t="s">
        <v>373</v>
      </c>
      <c r="C23" s="7">
        <f t="shared" ref="C23" si="53">C122</f>
        <v>6280000</v>
      </c>
      <c r="D23" s="7">
        <f t="shared" ref="D23" si="54">D122</f>
        <v>6100000</v>
      </c>
      <c r="E23" s="7">
        <f t="shared" ref="E23" si="55">E122</f>
        <v>4372000</v>
      </c>
      <c r="F23" s="9">
        <f t="shared" si="27"/>
        <v>97.133757961783445</v>
      </c>
    </row>
    <row r="24" spans="1:6" s="1" customFormat="1" ht="25.5" x14ac:dyDescent="0.2">
      <c r="A24" s="15"/>
      <c r="B24" s="2" t="s">
        <v>290</v>
      </c>
      <c r="C24" s="3">
        <f t="shared" ref="C24" si="56">C25+C35+C38</f>
        <v>4295890099.9979248</v>
      </c>
      <c r="D24" s="3">
        <f t="shared" ref="D24" si="57">D25+D35+D38</f>
        <v>4697802299.9966669</v>
      </c>
      <c r="E24" s="3">
        <f t="shared" ref="E24" si="58">E25+E35+E38</f>
        <v>185984100</v>
      </c>
      <c r="F24" s="17">
        <f t="shared" si="27"/>
        <v>109.35573747566158</v>
      </c>
    </row>
    <row r="25" spans="1:6" s="1" customFormat="1" ht="25.5" x14ac:dyDescent="0.2">
      <c r="A25" s="2">
        <v>410000</v>
      </c>
      <c r="B25" s="2" t="s">
        <v>348</v>
      </c>
      <c r="C25" s="3">
        <f t="shared" ref="C25" si="59">SUM(C26:C34)</f>
        <v>3863103399.9979248</v>
      </c>
      <c r="D25" s="3">
        <f t="shared" ref="D25" si="60">SUM(D26:D34)</f>
        <v>4272204399.9966669</v>
      </c>
      <c r="E25" s="3">
        <f t="shared" ref="E25" si="61">SUM(E26:E34)</f>
        <v>185911100</v>
      </c>
      <c r="F25" s="17">
        <f t="shared" si="27"/>
        <v>110.5899572866458</v>
      </c>
    </row>
    <row r="26" spans="1:6" x14ac:dyDescent="0.2">
      <c r="A26" s="18">
        <v>411000</v>
      </c>
      <c r="B26" s="19" t="s">
        <v>471</v>
      </c>
      <c r="C26" s="7">
        <f t="shared" ref="C26" si="62">C148</f>
        <v>1113230400</v>
      </c>
      <c r="D26" s="7">
        <f t="shared" ref="D26" si="63">D148</f>
        <v>1163750699.9966667</v>
      </c>
      <c r="E26" s="7">
        <f t="shared" ref="E26" si="64">E148</f>
        <v>8369700</v>
      </c>
      <c r="F26" s="9">
        <f t="shared" si="27"/>
        <v>104.53817107372083</v>
      </c>
    </row>
    <row r="27" spans="1:6" x14ac:dyDescent="0.2">
      <c r="A27" s="18">
        <v>412000</v>
      </c>
      <c r="B27" s="19" t="s">
        <v>476</v>
      </c>
      <c r="C27" s="7">
        <f t="shared" ref="C27" si="65">C153</f>
        <v>171123799.99792475</v>
      </c>
      <c r="D27" s="7">
        <f t="shared" ref="D27" si="66">D153</f>
        <v>200259400</v>
      </c>
      <c r="E27" s="7">
        <f t="shared" ref="E27" si="67">E153</f>
        <v>24574800</v>
      </c>
      <c r="F27" s="9">
        <f t="shared" si="27"/>
        <v>117.02603612263671</v>
      </c>
    </row>
    <row r="28" spans="1:6" x14ac:dyDescent="0.2">
      <c r="A28" s="18">
        <v>413000</v>
      </c>
      <c r="B28" s="19" t="s">
        <v>477</v>
      </c>
      <c r="C28" s="7">
        <f t="shared" ref="C28" si="68">C163</f>
        <v>190856100</v>
      </c>
      <c r="D28" s="7">
        <f t="shared" ref="D28" si="69">D163</f>
        <v>223596400</v>
      </c>
      <c r="E28" s="7">
        <f t="shared" ref="E28" si="70">E163</f>
        <v>65500</v>
      </c>
      <c r="F28" s="9">
        <f t="shared" si="27"/>
        <v>117.15444253550187</v>
      </c>
    </row>
    <row r="29" spans="1:6" x14ac:dyDescent="0.2">
      <c r="A29" s="18">
        <v>414000</v>
      </c>
      <c r="B29" s="19" t="s">
        <v>374</v>
      </c>
      <c r="C29" s="7">
        <f t="shared" ref="C29" si="71">C170</f>
        <v>224318500</v>
      </c>
      <c r="D29" s="7">
        <f t="shared" ref="D29" si="72">D170</f>
        <v>236525000</v>
      </c>
      <c r="E29" s="7">
        <f t="shared" ref="E29" si="73">E170</f>
        <v>0</v>
      </c>
      <c r="F29" s="9">
        <f t="shared" si="27"/>
        <v>105.44159309196522</v>
      </c>
    </row>
    <row r="30" spans="1:6" x14ac:dyDescent="0.2">
      <c r="A30" s="18">
        <v>415000</v>
      </c>
      <c r="B30" s="19" t="s">
        <v>319</v>
      </c>
      <c r="C30" s="7">
        <f t="shared" ref="C30" si="74">C172</f>
        <v>169766300</v>
      </c>
      <c r="D30" s="7">
        <f t="shared" ref="D30" si="75">D172</f>
        <v>142898900</v>
      </c>
      <c r="E30" s="7">
        <f t="shared" ref="E30" si="76">E172</f>
        <v>152762200</v>
      </c>
      <c r="F30" s="9">
        <f t="shared" si="27"/>
        <v>84.173890813429992</v>
      </c>
    </row>
    <row r="31" spans="1:6" ht="26.25" customHeight="1" x14ac:dyDescent="0.2">
      <c r="A31" s="18">
        <v>416000</v>
      </c>
      <c r="B31" s="19" t="s">
        <v>478</v>
      </c>
      <c r="C31" s="7">
        <f t="shared" ref="C31" si="77">C175</f>
        <v>376122200</v>
      </c>
      <c r="D31" s="7">
        <f t="shared" ref="D31" si="78">D175</f>
        <v>512470900</v>
      </c>
      <c r="E31" s="7">
        <f t="shared" ref="E31" si="79">E175</f>
        <v>0</v>
      </c>
      <c r="F31" s="9">
        <f t="shared" si="27"/>
        <v>136.25117049724798</v>
      </c>
    </row>
    <row r="32" spans="1:6" ht="52.5" x14ac:dyDescent="0.2">
      <c r="A32" s="18">
        <v>417000</v>
      </c>
      <c r="B32" s="19" t="s">
        <v>479</v>
      </c>
      <c r="C32" s="7">
        <f t="shared" ref="C32" si="80">C178</f>
        <v>1614500000</v>
      </c>
      <c r="D32" s="7">
        <f t="shared" ref="D32" si="81">D178</f>
        <v>1785000000</v>
      </c>
      <c r="E32" s="7">
        <f t="shared" ref="E32" si="82">E178</f>
        <v>0</v>
      </c>
      <c r="F32" s="9">
        <f t="shared" si="27"/>
        <v>110.56054506039021</v>
      </c>
    </row>
    <row r="33" spans="1:6" ht="52.5" x14ac:dyDescent="0.2">
      <c r="A33" s="18">
        <v>418000</v>
      </c>
      <c r="B33" s="19" t="s">
        <v>480</v>
      </c>
      <c r="C33" s="7">
        <f t="shared" ref="C33" si="83">+C180</f>
        <v>192000</v>
      </c>
      <c r="D33" s="7">
        <f t="shared" ref="D33" si="84">+D180</f>
        <v>253300</v>
      </c>
      <c r="E33" s="7">
        <f t="shared" ref="E33" si="85">+E180</f>
        <v>86400</v>
      </c>
      <c r="F33" s="9">
        <f t="shared" si="27"/>
        <v>131.92708333333334</v>
      </c>
    </row>
    <row r="34" spans="1:6" x14ac:dyDescent="0.2">
      <c r="A34" s="18">
        <v>419000</v>
      </c>
      <c r="B34" s="19" t="s">
        <v>481</v>
      </c>
      <c r="C34" s="7">
        <f t="shared" ref="C34" si="86">C184</f>
        <v>2994100</v>
      </c>
      <c r="D34" s="7">
        <f t="shared" ref="D34" si="87">D184</f>
        <v>7449800</v>
      </c>
      <c r="E34" s="7">
        <f t="shared" ref="E34" si="88">E184</f>
        <v>52500</v>
      </c>
      <c r="F34" s="9">
        <f t="shared" si="27"/>
        <v>248.81600480945863</v>
      </c>
    </row>
    <row r="35" spans="1:6" s="1" customFormat="1" ht="25.5" x14ac:dyDescent="0.2">
      <c r="A35" s="2">
        <v>480000</v>
      </c>
      <c r="B35" s="2" t="s">
        <v>375</v>
      </c>
      <c r="C35" s="3">
        <f t="shared" ref="C35" si="89">SUM(C36:C37)</f>
        <v>430269900</v>
      </c>
      <c r="D35" s="3">
        <f t="shared" ref="D35" si="90">SUM(D36:D37)</f>
        <v>415952600</v>
      </c>
      <c r="E35" s="3">
        <f t="shared" ref="E35" si="91">SUM(E36:E37)</f>
        <v>73000</v>
      </c>
      <c r="F35" s="17">
        <f t="shared" si="27"/>
        <v>96.672483945542083</v>
      </c>
    </row>
    <row r="36" spans="1:6" x14ac:dyDescent="0.2">
      <c r="A36" s="18">
        <v>487000</v>
      </c>
      <c r="B36" s="19" t="s">
        <v>470</v>
      </c>
      <c r="C36" s="7">
        <f t="shared" ref="C36" si="92">C187</f>
        <v>367523900</v>
      </c>
      <c r="D36" s="7">
        <f t="shared" ref="D36" si="93">D187</f>
        <v>358266800</v>
      </c>
      <c r="E36" s="7">
        <f t="shared" ref="E36" si="94">E187</f>
        <v>0</v>
      </c>
      <c r="F36" s="9">
        <f t="shared" si="27"/>
        <v>97.481225030535441</v>
      </c>
    </row>
    <row r="37" spans="1:6" x14ac:dyDescent="0.2">
      <c r="A37" s="18">
        <v>488000</v>
      </c>
      <c r="B37" s="19" t="s">
        <v>373</v>
      </c>
      <c r="C37" s="7">
        <f t="shared" ref="C37" si="95">C192</f>
        <v>62746000</v>
      </c>
      <c r="D37" s="7">
        <f t="shared" ref="D37" si="96">D192</f>
        <v>57685800</v>
      </c>
      <c r="E37" s="7">
        <f t="shared" ref="E37" si="97">E192</f>
        <v>73000</v>
      </c>
      <c r="F37" s="9">
        <f t="shared" si="27"/>
        <v>91.935422178306197</v>
      </c>
    </row>
    <row r="38" spans="1:6" s="1" customFormat="1" ht="25.5" x14ac:dyDescent="0.2">
      <c r="A38" s="2" t="s">
        <v>3</v>
      </c>
      <c r="B38" s="2" t="s">
        <v>332</v>
      </c>
      <c r="C38" s="3">
        <f t="shared" ref="C38" si="98">C194</f>
        <v>2516800</v>
      </c>
      <c r="D38" s="3">
        <f t="shared" ref="D38" si="99">D194</f>
        <v>9645300</v>
      </c>
      <c r="E38" s="3">
        <f t="shared" ref="E38" si="100">E194</f>
        <v>0</v>
      </c>
      <c r="F38" s="17"/>
    </row>
    <row r="39" spans="1:6" s="1" customFormat="1" ht="25.5" x14ac:dyDescent="0.2">
      <c r="A39" s="15"/>
      <c r="B39" s="2" t="s">
        <v>293</v>
      </c>
      <c r="C39" s="3">
        <f t="shared" ref="C39" si="101">C5-C24</f>
        <v>-73906499.997924805</v>
      </c>
      <c r="D39" s="3">
        <f t="shared" ref="D39" si="102">D5-D24</f>
        <v>-38138399.996666908</v>
      </c>
      <c r="E39" s="3">
        <f t="shared" ref="E39" si="103">E5-E24</f>
        <v>1438000</v>
      </c>
      <c r="F39" s="17">
        <f t="shared" si="27"/>
        <v>51.603580196244955</v>
      </c>
    </row>
    <row r="40" spans="1:6" s="1" customFormat="1" ht="25.5" x14ac:dyDescent="0.2">
      <c r="A40" s="15"/>
      <c r="B40" s="2" t="s">
        <v>294</v>
      </c>
      <c r="C40" s="3">
        <f t="shared" ref="C40" si="104">C41+C42-C43-C44</f>
        <v>-181475600</v>
      </c>
      <c r="D40" s="3">
        <f t="shared" ref="D40" si="105">D41+D42-D43-D44</f>
        <v>-162600300</v>
      </c>
      <c r="E40" s="3">
        <f t="shared" ref="E40" si="106">E41+E42-E43-E44</f>
        <v>-14666300</v>
      </c>
      <c r="F40" s="17">
        <f t="shared" si="27"/>
        <v>89.59898741208184</v>
      </c>
    </row>
    <row r="41" spans="1:6" x14ac:dyDescent="0.2">
      <c r="A41" s="18">
        <v>810000</v>
      </c>
      <c r="B41" s="19" t="s">
        <v>376</v>
      </c>
      <c r="C41" s="7">
        <f t="shared" ref="C41" si="107">C126</f>
        <v>1095100</v>
      </c>
      <c r="D41" s="7">
        <f t="shared" ref="D41" si="108">D126</f>
        <v>0</v>
      </c>
      <c r="E41" s="7">
        <f t="shared" ref="E41" si="109">E126</f>
        <v>6300400</v>
      </c>
      <c r="F41" s="9">
        <f t="shared" si="27"/>
        <v>0</v>
      </c>
    </row>
    <row r="42" spans="1:6" x14ac:dyDescent="0.2">
      <c r="A42" s="18">
        <v>880000</v>
      </c>
      <c r="B42" s="19" t="s">
        <v>377</v>
      </c>
      <c r="C42" s="7">
        <f t="shared" ref="C42" si="110">C135</f>
        <v>76600</v>
      </c>
      <c r="D42" s="7">
        <f t="shared" ref="D42" si="111">D135</f>
        <v>0</v>
      </c>
      <c r="E42" s="7">
        <f t="shared" ref="E42" si="112">E135</f>
        <v>630000</v>
      </c>
      <c r="F42" s="9">
        <f t="shared" si="27"/>
        <v>0</v>
      </c>
    </row>
    <row r="43" spans="1:6" x14ac:dyDescent="0.2">
      <c r="A43" s="18">
        <v>510000</v>
      </c>
      <c r="B43" s="19" t="s">
        <v>378</v>
      </c>
      <c r="C43" s="7">
        <f t="shared" ref="C43" si="113">C198</f>
        <v>182117300</v>
      </c>
      <c r="D43" s="7">
        <f t="shared" ref="D43" si="114">D198</f>
        <v>162070300</v>
      </c>
      <c r="E43" s="7">
        <f t="shared" ref="E43" si="115">E198</f>
        <v>21596700</v>
      </c>
      <c r="F43" s="9">
        <f t="shared" si="27"/>
        <v>88.992259384473641</v>
      </c>
    </row>
    <row r="44" spans="1:6" x14ac:dyDescent="0.2">
      <c r="A44" s="18">
        <v>580000</v>
      </c>
      <c r="B44" s="19" t="s">
        <v>379</v>
      </c>
      <c r="C44" s="7">
        <f t="shared" ref="C44" si="116">C218</f>
        <v>530000</v>
      </c>
      <c r="D44" s="7">
        <f t="shared" ref="D44" si="117">D218</f>
        <v>530000</v>
      </c>
      <c r="E44" s="7">
        <f t="shared" ref="E44" si="118">E218</f>
        <v>0</v>
      </c>
      <c r="F44" s="9">
        <f t="shared" si="27"/>
        <v>100</v>
      </c>
    </row>
    <row r="45" spans="1:6" s="24" customFormat="1" x14ac:dyDescent="0.2">
      <c r="A45" s="20"/>
      <c r="B45" s="21" t="s">
        <v>295</v>
      </c>
      <c r="C45" s="22">
        <f t="shared" ref="C45" si="119">C39+C40</f>
        <v>-255382099.9979248</v>
      </c>
      <c r="D45" s="22">
        <f t="shared" ref="D45" si="120">D39+D40</f>
        <v>-200738699.99666691</v>
      </c>
      <c r="E45" s="22">
        <f t="shared" ref="E45" si="121">E39+E40</f>
        <v>-13228300</v>
      </c>
      <c r="F45" s="23">
        <f t="shared" si="27"/>
        <v>78.603277206310878</v>
      </c>
    </row>
    <row r="46" spans="1:6" x14ac:dyDescent="0.2">
      <c r="A46" s="15"/>
      <c r="B46" s="2"/>
      <c r="C46" s="3"/>
      <c r="D46" s="3"/>
      <c r="E46" s="3"/>
      <c r="F46" s="17"/>
    </row>
    <row r="47" spans="1:6" s="24" customFormat="1" x14ac:dyDescent="0.2">
      <c r="A47" s="20"/>
      <c r="B47" s="21" t="s">
        <v>285</v>
      </c>
      <c r="C47" s="22">
        <f t="shared" ref="C47" si="122">C48+C55+C61+C68</f>
        <v>255382100</v>
      </c>
      <c r="D47" s="22">
        <f t="shared" ref="D47" si="123">D48+D55+D61+D68</f>
        <v>200738700.00999999</v>
      </c>
      <c r="E47" s="22">
        <f t="shared" ref="E47" si="124">E48+E55+E61+E68</f>
        <v>13228300</v>
      </c>
      <c r="F47" s="23">
        <f t="shared" ref="F47:F59" si="125">D47/C47*100</f>
        <v>78.603277210893012</v>
      </c>
    </row>
    <row r="48" spans="1:6" s="1" customFormat="1" ht="25.5" x14ac:dyDescent="0.2">
      <c r="A48" s="15"/>
      <c r="B48" s="2" t="s">
        <v>296</v>
      </c>
      <c r="C48" s="3">
        <f t="shared" ref="C48" si="126">C49-C52</f>
        <v>97485000</v>
      </c>
      <c r="D48" s="3">
        <f t="shared" ref="D48" si="127">D49-D52</f>
        <v>88049000</v>
      </c>
      <c r="E48" s="3">
        <f t="shared" ref="E48" si="128">E49-E52</f>
        <v>150000</v>
      </c>
      <c r="F48" s="17">
        <f t="shared" si="125"/>
        <v>90.320562137764782</v>
      </c>
    </row>
    <row r="49" spans="1:6" s="1" customFormat="1" ht="25.5" x14ac:dyDescent="0.2">
      <c r="A49" s="2">
        <v>910000</v>
      </c>
      <c r="B49" s="2" t="s">
        <v>380</v>
      </c>
      <c r="C49" s="3">
        <f t="shared" ref="C49" si="129">SUM(C50:C51)</f>
        <v>98696300</v>
      </c>
      <c r="D49" s="3">
        <f t="shared" ref="D49" si="130">SUM(D50:D51)</f>
        <v>88419000</v>
      </c>
      <c r="E49" s="3">
        <f t="shared" ref="E49" si="131">SUM(E50:E51)</f>
        <v>150000</v>
      </c>
      <c r="F49" s="17">
        <f t="shared" si="125"/>
        <v>89.586945001990955</v>
      </c>
    </row>
    <row r="50" spans="1:6" x14ac:dyDescent="0.2">
      <c r="A50" s="18">
        <v>911000</v>
      </c>
      <c r="B50" s="19" t="s">
        <v>381</v>
      </c>
      <c r="C50" s="7">
        <f t="shared" ref="C50" si="132">C229</f>
        <v>92041400</v>
      </c>
      <c r="D50" s="7">
        <f t="shared" ref="D50" si="133">D229</f>
        <v>82909900</v>
      </c>
      <c r="E50" s="7">
        <f t="shared" ref="E50" si="134">E229</f>
        <v>150000</v>
      </c>
      <c r="F50" s="9">
        <f t="shared" si="125"/>
        <v>90.078921007285857</v>
      </c>
    </row>
    <row r="51" spans="1:6" x14ac:dyDescent="0.2">
      <c r="A51" s="18">
        <v>918000</v>
      </c>
      <c r="B51" s="19" t="s">
        <v>382</v>
      </c>
      <c r="C51" s="7">
        <f t="shared" ref="C51" si="135">C231</f>
        <v>6654900</v>
      </c>
      <c r="D51" s="7">
        <f t="shared" ref="D51" si="136">D231</f>
        <v>5509100</v>
      </c>
      <c r="E51" s="7">
        <f t="shared" ref="E51" si="137">E231</f>
        <v>0</v>
      </c>
      <c r="F51" s="9">
        <f t="shared" si="125"/>
        <v>82.782611308960313</v>
      </c>
    </row>
    <row r="52" spans="1:6" s="1" customFormat="1" ht="25.5" x14ac:dyDescent="0.2">
      <c r="A52" s="2">
        <v>610000</v>
      </c>
      <c r="B52" s="2" t="s">
        <v>383</v>
      </c>
      <c r="C52" s="3">
        <f t="shared" ref="C52" si="138">SUM(C53:C54)</f>
        <v>1211300</v>
      </c>
      <c r="D52" s="3">
        <f t="shared" ref="D52" si="139">SUM(D53:D54)</f>
        <v>370000</v>
      </c>
      <c r="E52" s="3">
        <f t="shared" ref="E52" si="140">SUM(E53:E54)</f>
        <v>0</v>
      </c>
      <c r="F52" s="17">
        <f t="shared" si="125"/>
        <v>30.545694708164785</v>
      </c>
    </row>
    <row r="53" spans="1:6" x14ac:dyDescent="0.2">
      <c r="A53" s="18">
        <v>611000</v>
      </c>
      <c r="B53" s="19" t="s">
        <v>384</v>
      </c>
      <c r="C53" s="7">
        <f t="shared" ref="C53" si="141">C234</f>
        <v>844800</v>
      </c>
      <c r="D53" s="7">
        <f t="shared" ref="D53" si="142">D234</f>
        <v>0</v>
      </c>
      <c r="E53" s="7">
        <f t="shared" ref="E53" si="143">E234</f>
        <v>0</v>
      </c>
      <c r="F53" s="9">
        <f t="shared" si="125"/>
        <v>0</v>
      </c>
    </row>
    <row r="54" spans="1:6" x14ac:dyDescent="0.2">
      <c r="A54" s="18">
        <v>618000</v>
      </c>
      <c r="B54" s="19" t="s">
        <v>385</v>
      </c>
      <c r="C54" s="7">
        <f t="shared" ref="C54" si="144">C238</f>
        <v>366500</v>
      </c>
      <c r="D54" s="7">
        <f t="shared" ref="D54" si="145">D238</f>
        <v>370000</v>
      </c>
      <c r="E54" s="7">
        <f t="shared" ref="E54" si="146">E238</f>
        <v>0</v>
      </c>
      <c r="F54" s="9">
        <f t="shared" si="125"/>
        <v>100.95497953615281</v>
      </c>
    </row>
    <row r="55" spans="1:6" s="1" customFormat="1" ht="25.5" x14ac:dyDescent="0.2">
      <c r="A55" s="15"/>
      <c r="B55" s="2" t="s">
        <v>282</v>
      </c>
      <c r="C55" s="3">
        <f t="shared" ref="C55" si="147">C56-C58</f>
        <v>173221200</v>
      </c>
      <c r="D55" s="3">
        <f t="shared" ref="D55" si="148">D56-D58</f>
        <v>130568000</v>
      </c>
      <c r="E55" s="3">
        <f t="shared" ref="E55" si="149">E56-E58</f>
        <v>0</v>
      </c>
      <c r="F55" s="17">
        <f t="shared" si="125"/>
        <v>75.376455075937585</v>
      </c>
    </row>
    <row r="56" spans="1:6" s="1" customFormat="1" ht="25.5" x14ac:dyDescent="0.2">
      <c r="A56" s="2">
        <v>920000</v>
      </c>
      <c r="B56" s="2" t="s">
        <v>386</v>
      </c>
      <c r="C56" s="3">
        <f t="shared" ref="C56:E56" si="150">SUM(C57)</f>
        <v>1161517900</v>
      </c>
      <c r="D56" s="3">
        <f t="shared" si="150"/>
        <v>952477500</v>
      </c>
      <c r="E56" s="3">
        <f t="shared" si="150"/>
        <v>0</v>
      </c>
      <c r="F56" s="17">
        <f t="shared" si="125"/>
        <v>82.002825785121345</v>
      </c>
    </row>
    <row r="57" spans="1:6" x14ac:dyDescent="0.2">
      <c r="A57" s="18">
        <v>921000</v>
      </c>
      <c r="B57" s="19" t="s">
        <v>387</v>
      </c>
      <c r="C57" s="7">
        <f t="shared" ref="C57" si="151">C243</f>
        <v>1161517900</v>
      </c>
      <c r="D57" s="7">
        <f t="shared" ref="D57" si="152">D243</f>
        <v>952477500</v>
      </c>
      <c r="E57" s="7">
        <f t="shared" ref="E57" si="153">E243</f>
        <v>0</v>
      </c>
      <c r="F57" s="9">
        <f t="shared" si="125"/>
        <v>82.002825785121345</v>
      </c>
    </row>
    <row r="58" spans="1:6" s="1" customFormat="1" ht="25.5" x14ac:dyDescent="0.2">
      <c r="A58" s="2">
        <v>620000</v>
      </c>
      <c r="B58" s="2" t="s">
        <v>388</v>
      </c>
      <c r="C58" s="3">
        <f t="shared" ref="C58" si="154">SUM(C59:C60)</f>
        <v>988296700</v>
      </c>
      <c r="D58" s="3">
        <f t="shared" ref="D58" si="155">SUM(D59:D60)</f>
        <v>821909500</v>
      </c>
      <c r="E58" s="3">
        <f>SUM(E59:E60)</f>
        <v>0</v>
      </c>
      <c r="F58" s="17">
        <f t="shared" si="125"/>
        <v>83.16424612163533</v>
      </c>
    </row>
    <row r="59" spans="1:6" x14ac:dyDescent="0.2">
      <c r="A59" s="18">
        <v>621000</v>
      </c>
      <c r="B59" s="19" t="s">
        <v>389</v>
      </c>
      <c r="C59" s="7">
        <f t="shared" ref="C59" si="156">C247</f>
        <v>988296700</v>
      </c>
      <c r="D59" s="7">
        <f t="shared" ref="D59" si="157">D247</f>
        <v>821909500</v>
      </c>
      <c r="E59" s="7">
        <f t="shared" ref="E59" si="158">E247</f>
        <v>0</v>
      </c>
      <c r="F59" s="9">
        <f t="shared" si="125"/>
        <v>83.16424612163533</v>
      </c>
    </row>
    <row r="60" spans="1:6" x14ac:dyDescent="0.2">
      <c r="A60" s="18">
        <v>628000</v>
      </c>
      <c r="B60" s="19" t="s">
        <v>390</v>
      </c>
      <c r="C60" s="7">
        <f t="shared" ref="C60" si="159">C252</f>
        <v>0</v>
      </c>
      <c r="D60" s="7">
        <f t="shared" ref="D60" si="160">D252</f>
        <v>0</v>
      </c>
      <c r="E60" s="7">
        <f t="shared" ref="E60" si="161">E252</f>
        <v>0</v>
      </c>
      <c r="F60" s="9">
        <v>0</v>
      </c>
    </row>
    <row r="61" spans="1:6" s="1" customFormat="1" ht="25.5" x14ac:dyDescent="0.2">
      <c r="A61" s="25"/>
      <c r="B61" s="2" t="s">
        <v>297</v>
      </c>
      <c r="C61" s="3">
        <f t="shared" ref="C61" si="162">C62-C65</f>
        <v>-15324100</v>
      </c>
      <c r="D61" s="3">
        <f t="shared" ref="D61" si="163">D62-D65</f>
        <v>-17878299.989999995</v>
      </c>
      <c r="E61" s="3">
        <f t="shared" ref="E61" si="164">E62-E65</f>
        <v>-30533700</v>
      </c>
      <c r="F61" s="17">
        <f t="shared" ref="F61:F67" si="165">D61/C61*100</f>
        <v>116.66786297400822</v>
      </c>
    </row>
    <row r="62" spans="1:6" s="1" customFormat="1" ht="25.5" x14ac:dyDescent="0.2">
      <c r="A62" s="2">
        <v>930000</v>
      </c>
      <c r="B62" s="2" t="s">
        <v>391</v>
      </c>
      <c r="C62" s="3">
        <f t="shared" ref="C62" si="166">C63+C64</f>
        <v>39630500</v>
      </c>
      <c r="D62" s="3">
        <f t="shared" ref="D62" si="167">D63+D64</f>
        <v>34439600</v>
      </c>
      <c r="E62" s="3">
        <f t="shared" ref="E62" si="168">E63+E64</f>
        <v>59120700</v>
      </c>
      <c r="F62" s="17">
        <f t="shared" si="165"/>
        <v>86.901754961456462</v>
      </c>
    </row>
    <row r="63" spans="1:6" x14ac:dyDescent="0.2">
      <c r="A63" s="18">
        <v>931000</v>
      </c>
      <c r="B63" s="19" t="s">
        <v>392</v>
      </c>
      <c r="C63" s="7">
        <f t="shared" ref="C63" si="169">C256</f>
        <v>11098500</v>
      </c>
      <c r="D63" s="7">
        <f t="shared" ref="D63" si="170">D256</f>
        <v>4074000</v>
      </c>
      <c r="E63" s="7">
        <f t="shared" ref="E63" si="171">E256</f>
        <v>58808800</v>
      </c>
      <c r="F63" s="9">
        <f t="shared" si="165"/>
        <v>36.707663197729424</v>
      </c>
    </row>
    <row r="64" spans="1:6" x14ac:dyDescent="0.2">
      <c r="A64" s="18">
        <v>938000</v>
      </c>
      <c r="B64" s="19" t="s">
        <v>393</v>
      </c>
      <c r="C64" s="7">
        <f t="shared" ref="C64" si="172">C261</f>
        <v>28532000</v>
      </c>
      <c r="D64" s="7">
        <f t="shared" ref="D64" si="173">D261</f>
        <v>30365600</v>
      </c>
      <c r="E64" s="7">
        <f t="shared" ref="E64" si="174">E261</f>
        <v>311900</v>
      </c>
      <c r="F64" s="9">
        <f t="shared" si="165"/>
        <v>106.42646852656665</v>
      </c>
    </row>
    <row r="65" spans="1:6" s="1" customFormat="1" ht="25.5" x14ac:dyDescent="0.2">
      <c r="A65" s="2">
        <v>630000</v>
      </c>
      <c r="B65" s="2" t="s">
        <v>394</v>
      </c>
      <c r="C65" s="3">
        <f t="shared" ref="C65" si="175">C66+C67</f>
        <v>54954600</v>
      </c>
      <c r="D65" s="3">
        <f t="shared" ref="D65" si="176">D66+D67</f>
        <v>52317899.989999995</v>
      </c>
      <c r="E65" s="3">
        <f t="shared" ref="E65" si="177">E66+E67</f>
        <v>89654400</v>
      </c>
      <c r="F65" s="17">
        <f t="shared" si="165"/>
        <v>95.202039483500911</v>
      </c>
    </row>
    <row r="66" spans="1:6" x14ac:dyDescent="0.2">
      <c r="A66" s="18">
        <v>631000</v>
      </c>
      <c r="B66" s="19" t="s">
        <v>395</v>
      </c>
      <c r="C66" s="7">
        <f t="shared" ref="C66" si="178">C265</f>
        <v>27612500</v>
      </c>
      <c r="D66" s="7">
        <f t="shared" ref="D66" si="179">D265</f>
        <v>19028600</v>
      </c>
      <c r="E66" s="7">
        <f t="shared" ref="E66" si="180">E265</f>
        <v>89501000</v>
      </c>
      <c r="F66" s="9">
        <f t="shared" si="165"/>
        <v>68.91299230421005</v>
      </c>
    </row>
    <row r="67" spans="1:6" x14ac:dyDescent="0.2">
      <c r="A67" s="26">
        <v>638000</v>
      </c>
      <c r="B67" s="76" t="s">
        <v>396</v>
      </c>
      <c r="C67" s="7">
        <f t="shared" ref="C67" si="181">C270</f>
        <v>27342099.999999996</v>
      </c>
      <c r="D67" s="7">
        <f t="shared" ref="D67" si="182">D270</f>
        <v>33289299.989999998</v>
      </c>
      <c r="E67" s="7">
        <f t="shared" ref="E67" si="183">E270</f>
        <v>153400</v>
      </c>
      <c r="F67" s="9">
        <f t="shared" si="165"/>
        <v>121.75107248528828</v>
      </c>
    </row>
    <row r="68" spans="1:6" s="28" customFormat="1" ht="51" x14ac:dyDescent="0.2">
      <c r="A68" s="27"/>
      <c r="B68" s="2" t="s">
        <v>308</v>
      </c>
      <c r="C68" s="3">
        <v>0</v>
      </c>
      <c r="D68" s="3">
        <f t="shared" ref="D68" si="184">D273</f>
        <v>0</v>
      </c>
      <c r="E68" s="3">
        <f t="shared" ref="E68" si="185">E273</f>
        <v>43612000</v>
      </c>
      <c r="F68" s="17">
        <v>0</v>
      </c>
    </row>
    <row r="69" spans="1:6" s="24" customFormat="1" x14ac:dyDescent="0.2">
      <c r="A69" s="20"/>
      <c r="B69" s="21" t="s">
        <v>286</v>
      </c>
      <c r="C69" s="22">
        <f t="shared" ref="C69" si="186">C45+C47</f>
        <v>2.0751953125E-3</v>
      </c>
      <c r="D69" s="22">
        <f t="shared" ref="D69" si="187">D45+D47</f>
        <v>1.333308219909668E-2</v>
      </c>
      <c r="E69" s="22">
        <f t="shared" ref="E69" si="188">E45+E47</f>
        <v>0</v>
      </c>
      <c r="F69" s="29">
        <v>0</v>
      </c>
    </row>
    <row r="70" spans="1:6" x14ac:dyDescent="0.2">
      <c r="C70" s="7"/>
      <c r="D70" s="7"/>
      <c r="E70" s="7"/>
      <c r="F70" s="17"/>
    </row>
    <row r="71" spans="1:6" x14ac:dyDescent="0.2">
      <c r="C71" s="7"/>
      <c r="D71" s="7"/>
      <c r="E71" s="7"/>
      <c r="F71" s="17"/>
    </row>
    <row r="72" spans="1:6" s="31" customFormat="1" x14ac:dyDescent="0.4">
      <c r="A72" s="262" t="s">
        <v>298</v>
      </c>
      <c r="B72" s="262"/>
      <c r="C72" s="262"/>
      <c r="D72" s="262"/>
      <c r="E72" s="262"/>
      <c r="F72" s="262"/>
    </row>
    <row r="73" spans="1:6" s="31" customFormat="1" x14ac:dyDescent="0.4">
      <c r="A73" s="32"/>
      <c r="B73" s="33"/>
      <c r="C73" s="34"/>
      <c r="D73" s="34"/>
      <c r="E73" s="34"/>
      <c r="F73" s="17"/>
    </row>
    <row r="74" spans="1:6" ht="102" x14ac:dyDescent="0.2">
      <c r="A74" s="35" t="s">
        <v>315</v>
      </c>
      <c r="B74" s="35" t="s">
        <v>316</v>
      </c>
      <c r="C74" s="12" t="s">
        <v>326</v>
      </c>
      <c r="D74" s="12" t="s">
        <v>327</v>
      </c>
      <c r="E74" s="12" t="s">
        <v>328</v>
      </c>
      <c r="F74" s="12" t="s">
        <v>314</v>
      </c>
    </row>
    <row r="75" spans="1:6" x14ac:dyDescent="0.2">
      <c r="A75" s="10">
        <v>1</v>
      </c>
      <c r="B75" s="11">
        <v>2</v>
      </c>
      <c r="C75" s="14">
        <v>3</v>
      </c>
      <c r="D75" s="14">
        <v>4</v>
      </c>
      <c r="E75" s="14">
        <v>5</v>
      </c>
      <c r="F75" s="14" t="s">
        <v>14</v>
      </c>
    </row>
    <row r="76" spans="1:6" s="31" customFormat="1" x14ac:dyDescent="0.4">
      <c r="A76" s="37" t="s">
        <v>291</v>
      </c>
      <c r="B76" s="38"/>
      <c r="C76" s="34">
        <f t="shared" ref="C76" si="189">C77+C91+C115+C111</f>
        <v>4221983600</v>
      </c>
      <c r="D76" s="34">
        <f t="shared" ref="D76" si="190">D77+D91+D115+D111</f>
        <v>4659663900</v>
      </c>
      <c r="E76" s="34">
        <f t="shared" ref="E76" si="191">E77+E91+E115+E111</f>
        <v>187422100</v>
      </c>
      <c r="F76" s="39">
        <f t="shared" ref="F76:F88" si="192">D76/C76*100</f>
        <v>110.36669825055692</v>
      </c>
    </row>
    <row r="77" spans="1:6" s="31" customFormat="1" x14ac:dyDescent="0.4">
      <c r="A77" s="37">
        <v>710000</v>
      </c>
      <c r="B77" s="40" t="s">
        <v>349</v>
      </c>
      <c r="C77" s="34">
        <f t="shared" ref="C77" si="193">C78+C81+C83+C85+C87+C89</f>
        <v>3866599400</v>
      </c>
      <c r="D77" s="34">
        <f t="shared" ref="D77" si="194">D78+D81+D83+D85+D87+D89</f>
        <v>4249276800</v>
      </c>
      <c r="E77" s="34">
        <f t="shared" ref="E77" si="195">E78+E81+E83+E85+E87+E89</f>
        <v>151900000</v>
      </c>
      <c r="F77" s="39">
        <f t="shared" si="192"/>
        <v>109.89700148404307</v>
      </c>
    </row>
    <row r="78" spans="1:6" s="31" customFormat="1" x14ac:dyDescent="0.4">
      <c r="A78" s="41">
        <v>711000</v>
      </c>
      <c r="B78" s="41" t="s">
        <v>342</v>
      </c>
      <c r="C78" s="42">
        <f t="shared" ref="C78" si="196">SUM(C79:C80)</f>
        <v>633430200</v>
      </c>
      <c r="D78" s="42">
        <f t="shared" ref="D78" si="197">SUM(D79:D80)</f>
        <v>724302400</v>
      </c>
      <c r="E78" s="42">
        <f t="shared" ref="E78" si="198">SUM(E79:E80)</f>
        <v>0</v>
      </c>
      <c r="F78" s="43">
        <f t="shared" si="192"/>
        <v>114.34604791498732</v>
      </c>
    </row>
    <row r="79" spans="1:6" s="31" customFormat="1" x14ac:dyDescent="0.4">
      <c r="A79" s="44">
        <v>711100</v>
      </c>
      <c r="B79" s="45" t="s">
        <v>350</v>
      </c>
      <c r="C79" s="46">
        <v>266229000</v>
      </c>
      <c r="D79" s="46">
        <v>323103000</v>
      </c>
      <c r="E79" s="46">
        <v>0</v>
      </c>
      <c r="F79" s="47">
        <f t="shared" si="192"/>
        <v>121.3628117147268</v>
      </c>
    </row>
    <row r="80" spans="1:6" s="31" customFormat="1" x14ac:dyDescent="0.4">
      <c r="A80" s="44">
        <v>711200</v>
      </c>
      <c r="B80" s="48" t="s">
        <v>397</v>
      </c>
      <c r="C80" s="46">
        <v>367201200</v>
      </c>
      <c r="D80" s="46">
        <v>401199400</v>
      </c>
      <c r="E80" s="46">
        <v>0</v>
      </c>
      <c r="F80" s="47">
        <f t="shared" si="192"/>
        <v>109.25873880586448</v>
      </c>
    </row>
    <row r="81" spans="1:6" s="53" customFormat="1" ht="25.5" x14ac:dyDescent="0.35">
      <c r="A81" s="49">
        <v>712000</v>
      </c>
      <c r="B81" s="50" t="s">
        <v>370</v>
      </c>
      <c r="C81" s="51">
        <f t="shared" ref="C81:E81" si="199">C82</f>
        <v>1355791200</v>
      </c>
      <c r="D81" s="51">
        <f t="shared" si="199"/>
        <v>1496265400</v>
      </c>
      <c r="E81" s="51">
        <f t="shared" si="199"/>
        <v>0</v>
      </c>
      <c r="F81" s="52">
        <f t="shared" si="192"/>
        <v>110.36104969555784</v>
      </c>
    </row>
    <row r="82" spans="1:6" s="31" customFormat="1" x14ac:dyDescent="0.4">
      <c r="A82" s="44">
        <v>712100</v>
      </c>
      <c r="B82" s="48" t="s">
        <v>370</v>
      </c>
      <c r="C82" s="46">
        <v>1355791200</v>
      </c>
      <c r="D82" s="46">
        <v>1496265400</v>
      </c>
      <c r="E82" s="46">
        <v>0</v>
      </c>
      <c r="F82" s="47">
        <f t="shared" si="192"/>
        <v>110.36104969555784</v>
      </c>
    </row>
    <row r="83" spans="1:6" s="31" customFormat="1" x14ac:dyDescent="0.4">
      <c r="A83" s="49" t="s">
        <v>0</v>
      </c>
      <c r="B83" s="50" t="s">
        <v>329</v>
      </c>
      <c r="C83" s="42">
        <f t="shared" ref="C83:E83" si="200">SUM(C84:C84)</f>
        <v>19630400</v>
      </c>
      <c r="D83" s="42">
        <f t="shared" si="200"/>
        <v>20422100</v>
      </c>
      <c r="E83" s="42">
        <f t="shared" si="200"/>
        <v>0</v>
      </c>
      <c r="F83" s="43">
        <f t="shared" si="192"/>
        <v>104.03303040182574</v>
      </c>
    </row>
    <row r="84" spans="1:6" s="31" customFormat="1" x14ac:dyDescent="0.4">
      <c r="A84" s="44">
        <v>714100</v>
      </c>
      <c r="B84" s="48" t="s">
        <v>329</v>
      </c>
      <c r="C84" s="46">
        <v>19630400</v>
      </c>
      <c r="D84" s="46">
        <v>20422100</v>
      </c>
      <c r="E84" s="46">
        <v>0</v>
      </c>
      <c r="F84" s="47">
        <f t="shared" si="192"/>
        <v>104.03303040182574</v>
      </c>
    </row>
    <row r="85" spans="1:6" s="31" customFormat="1" x14ac:dyDescent="0.4">
      <c r="A85" s="49">
        <v>715000</v>
      </c>
      <c r="B85" s="41" t="s">
        <v>330</v>
      </c>
      <c r="C85" s="42">
        <f t="shared" ref="C85:E85" si="201">SUM(C86)</f>
        <v>200000</v>
      </c>
      <c r="D85" s="42">
        <f t="shared" si="201"/>
        <v>75000</v>
      </c>
      <c r="E85" s="42">
        <f t="shared" si="201"/>
        <v>0</v>
      </c>
      <c r="F85" s="43">
        <f t="shared" si="192"/>
        <v>37.5</v>
      </c>
    </row>
    <row r="86" spans="1:6" s="31" customFormat="1" x14ac:dyDescent="0.4">
      <c r="A86" s="44">
        <v>715100</v>
      </c>
      <c r="B86" s="48" t="s">
        <v>320</v>
      </c>
      <c r="C86" s="46">
        <v>200000</v>
      </c>
      <c r="D86" s="46">
        <v>75000</v>
      </c>
      <c r="E86" s="46">
        <v>0</v>
      </c>
      <c r="F86" s="47">
        <f t="shared" si="192"/>
        <v>37.5</v>
      </c>
    </row>
    <row r="87" spans="1:6" s="31" customFormat="1" x14ac:dyDescent="0.4">
      <c r="A87" s="49">
        <v>717000</v>
      </c>
      <c r="B87" s="41" t="s">
        <v>331</v>
      </c>
      <c r="C87" s="42">
        <f t="shared" ref="C87:E87" si="202">SUM(C88)</f>
        <v>1857547600</v>
      </c>
      <c r="D87" s="42">
        <f t="shared" si="202"/>
        <v>2008211900</v>
      </c>
      <c r="E87" s="42">
        <f t="shared" si="202"/>
        <v>151900000</v>
      </c>
      <c r="F87" s="43">
        <f t="shared" si="192"/>
        <v>108.11092539432099</v>
      </c>
    </row>
    <row r="88" spans="1:6" s="31" customFormat="1" x14ac:dyDescent="0.4">
      <c r="A88" s="44">
        <v>717100</v>
      </c>
      <c r="B88" s="45" t="s">
        <v>333</v>
      </c>
      <c r="C88" s="46">
        <v>1857547600</v>
      </c>
      <c r="D88" s="46">
        <v>2008211900</v>
      </c>
      <c r="E88" s="46">
        <v>151900000</v>
      </c>
      <c r="F88" s="47">
        <f t="shared" si="192"/>
        <v>108.11092539432099</v>
      </c>
    </row>
    <row r="89" spans="1:6" s="53" customFormat="1" ht="25.5" x14ac:dyDescent="0.35">
      <c r="A89" s="49">
        <v>719000</v>
      </c>
      <c r="B89" s="41" t="s">
        <v>343</v>
      </c>
      <c r="C89" s="51">
        <f t="shared" ref="C89:E89" si="203">C90</f>
        <v>0</v>
      </c>
      <c r="D89" s="51">
        <f t="shared" si="203"/>
        <v>0</v>
      </c>
      <c r="E89" s="51">
        <f t="shared" si="203"/>
        <v>0</v>
      </c>
      <c r="F89" s="52">
        <v>0</v>
      </c>
    </row>
    <row r="90" spans="1:6" s="31" customFormat="1" x14ac:dyDescent="0.4">
      <c r="A90" s="44">
        <v>719100</v>
      </c>
      <c r="B90" s="45" t="s">
        <v>343</v>
      </c>
      <c r="C90" s="46">
        <v>0</v>
      </c>
      <c r="D90" s="46">
        <v>0</v>
      </c>
      <c r="E90" s="46">
        <v>0</v>
      </c>
      <c r="F90" s="47">
        <v>0</v>
      </c>
    </row>
    <row r="91" spans="1:6" s="30" customFormat="1" ht="25.5" x14ac:dyDescent="0.35">
      <c r="A91" s="54">
        <v>720000</v>
      </c>
      <c r="B91" s="40" t="s">
        <v>351</v>
      </c>
      <c r="C91" s="55">
        <f t="shared" ref="C91" si="204">C92+C99+C104+C106+C109</f>
        <v>348746800</v>
      </c>
      <c r="D91" s="55">
        <f t="shared" ref="D91" si="205">D92+D99+D104+D106+D109</f>
        <v>404087100</v>
      </c>
      <c r="E91" s="55">
        <f t="shared" ref="E91" si="206">E92+E99+E104+E106+E109</f>
        <v>31147100</v>
      </c>
      <c r="F91" s="56">
        <f t="shared" ref="F91:F107" si="207">D91/C91*100</f>
        <v>115.86833198182751</v>
      </c>
    </row>
    <row r="92" spans="1:6" s="31" customFormat="1" x14ac:dyDescent="0.4">
      <c r="A92" s="49">
        <v>721000</v>
      </c>
      <c r="B92" s="50" t="s">
        <v>345</v>
      </c>
      <c r="C92" s="51">
        <f t="shared" ref="C92" si="208">SUM(C93:C98)</f>
        <v>99736900</v>
      </c>
      <c r="D92" s="51">
        <f t="shared" ref="D92" si="209">SUM(D93:D98)</f>
        <v>124941800</v>
      </c>
      <c r="E92" s="51">
        <f t="shared" ref="E92" si="210">SUM(E93:E98)</f>
        <v>1022300</v>
      </c>
      <c r="F92" s="52">
        <f t="shared" si="207"/>
        <v>125.27138902452353</v>
      </c>
    </row>
    <row r="93" spans="1:6" s="31" customFormat="1" x14ac:dyDescent="0.4">
      <c r="A93" s="44">
        <v>721100</v>
      </c>
      <c r="B93" s="48" t="s">
        <v>482</v>
      </c>
      <c r="C93" s="46">
        <v>77000000</v>
      </c>
      <c r="D93" s="46">
        <v>100000000</v>
      </c>
      <c r="E93" s="46">
        <v>0</v>
      </c>
      <c r="F93" s="47">
        <f t="shared" si="207"/>
        <v>129.87012987012986</v>
      </c>
    </row>
    <row r="94" spans="1:6" s="31" customFormat="1" x14ac:dyDescent="0.4">
      <c r="A94" s="44">
        <v>721200</v>
      </c>
      <c r="B94" s="48" t="s">
        <v>352</v>
      </c>
      <c r="C94" s="46">
        <v>752600</v>
      </c>
      <c r="D94" s="46">
        <v>900000</v>
      </c>
      <c r="E94" s="46">
        <v>1022300</v>
      </c>
      <c r="F94" s="47">
        <f t="shared" si="207"/>
        <v>119.58543715120915</v>
      </c>
    </row>
    <row r="95" spans="1:6" s="31" customFormat="1" x14ac:dyDescent="0.4">
      <c r="A95" s="44">
        <v>721300</v>
      </c>
      <c r="B95" s="48" t="s">
        <v>353</v>
      </c>
      <c r="C95" s="46">
        <v>41500</v>
      </c>
      <c r="D95" s="46">
        <v>50000</v>
      </c>
      <c r="E95" s="46">
        <v>0</v>
      </c>
      <c r="F95" s="47">
        <f t="shared" si="207"/>
        <v>120.48192771084338</v>
      </c>
    </row>
    <row r="96" spans="1:6" s="31" customFormat="1" x14ac:dyDescent="0.4">
      <c r="A96" s="44">
        <v>721400</v>
      </c>
      <c r="B96" s="48" t="s">
        <v>354</v>
      </c>
      <c r="C96" s="46">
        <v>0</v>
      </c>
      <c r="D96" s="46">
        <v>0</v>
      </c>
      <c r="E96" s="46">
        <v>0</v>
      </c>
      <c r="F96" s="47">
        <v>0</v>
      </c>
    </row>
    <row r="97" spans="1:6" s="31" customFormat="1" x14ac:dyDescent="0.4">
      <c r="A97" s="44">
        <v>721500</v>
      </c>
      <c r="B97" s="48" t="s">
        <v>355</v>
      </c>
      <c r="C97" s="46">
        <v>21890700</v>
      </c>
      <c r="D97" s="46">
        <v>23931800</v>
      </c>
      <c r="E97" s="46">
        <v>0</v>
      </c>
      <c r="F97" s="47">
        <f t="shared" si="207"/>
        <v>109.32405085264519</v>
      </c>
    </row>
    <row r="98" spans="1:6" s="31" customFormat="1" ht="52.5" x14ac:dyDescent="0.4">
      <c r="A98" s="44">
        <v>721600</v>
      </c>
      <c r="B98" s="48" t="s">
        <v>398</v>
      </c>
      <c r="C98" s="46">
        <v>52100</v>
      </c>
      <c r="D98" s="46">
        <v>60000</v>
      </c>
      <c r="E98" s="46">
        <v>0</v>
      </c>
      <c r="F98" s="47">
        <f t="shared" si="207"/>
        <v>115.16314779270633</v>
      </c>
    </row>
    <row r="99" spans="1:6" s="31" customFormat="1" x14ac:dyDescent="0.4">
      <c r="A99" s="49">
        <v>722000</v>
      </c>
      <c r="B99" s="50" t="s">
        <v>346</v>
      </c>
      <c r="C99" s="51">
        <f t="shared" ref="C99" si="211">SUM(C100:C103)</f>
        <v>207650400</v>
      </c>
      <c r="D99" s="51">
        <f t="shared" ref="D99" si="212">SUM(D100:D103)</f>
        <v>234096000</v>
      </c>
      <c r="E99" s="51">
        <f t="shared" ref="E99" si="213">SUM(E100:E103)</f>
        <v>29623900</v>
      </c>
      <c r="F99" s="52">
        <f t="shared" si="207"/>
        <v>112.73563643508513</v>
      </c>
    </row>
    <row r="100" spans="1:6" s="31" customFormat="1" x14ac:dyDescent="0.4">
      <c r="A100" s="57">
        <v>722100</v>
      </c>
      <c r="B100" s="48" t="s">
        <v>321</v>
      </c>
      <c r="C100" s="58">
        <v>12837200</v>
      </c>
      <c r="D100" s="58">
        <v>13389600</v>
      </c>
      <c r="E100" s="58">
        <v>0</v>
      </c>
      <c r="F100" s="59">
        <f t="shared" si="207"/>
        <v>104.3031190602312</v>
      </c>
    </row>
    <row r="101" spans="1:6" s="31" customFormat="1" x14ac:dyDescent="0.4">
      <c r="A101" s="57">
        <v>722200</v>
      </c>
      <c r="B101" s="48" t="s">
        <v>334</v>
      </c>
      <c r="C101" s="58">
        <v>15330100</v>
      </c>
      <c r="D101" s="58">
        <v>16047000</v>
      </c>
      <c r="E101" s="58">
        <v>0</v>
      </c>
      <c r="F101" s="59">
        <f t="shared" si="207"/>
        <v>104.6764208974501</v>
      </c>
    </row>
    <row r="102" spans="1:6" s="31" customFormat="1" x14ac:dyDescent="0.4">
      <c r="A102" s="57">
        <v>722400</v>
      </c>
      <c r="B102" s="48" t="s">
        <v>317</v>
      </c>
      <c r="C102" s="58">
        <v>148029700</v>
      </c>
      <c r="D102" s="58">
        <v>171578100</v>
      </c>
      <c r="E102" s="58">
        <v>4719000</v>
      </c>
      <c r="F102" s="59">
        <f t="shared" si="207"/>
        <v>115.90788875475664</v>
      </c>
    </row>
    <row r="103" spans="1:6" s="31" customFormat="1" x14ac:dyDescent="0.4">
      <c r="A103" s="57">
        <v>722500</v>
      </c>
      <c r="B103" s="48" t="s">
        <v>356</v>
      </c>
      <c r="C103" s="58">
        <v>31453400</v>
      </c>
      <c r="D103" s="58">
        <v>33081300</v>
      </c>
      <c r="E103" s="58">
        <v>24904900</v>
      </c>
      <c r="F103" s="59">
        <f t="shared" si="207"/>
        <v>105.17559309963312</v>
      </c>
    </row>
    <row r="104" spans="1:6" s="31" customFormat="1" x14ac:dyDescent="0.4">
      <c r="A104" s="49" t="s">
        <v>4</v>
      </c>
      <c r="B104" s="50" t="s">
        <v>469</v>
      </c>
      <c r="C104" s="42">
        <f t="shared" ref="C104:E104" si="214">SUM(C105)</f>
        <v>35428800</v>
      </c>
      <c r="D104" s="42">
        <f t="shared" si="214"/>
        <v>37975200</v>
      </c>
      <c r="E104" s="42">
        <f t="shared" si="214"/>
        <v>10000</v>
      </c>
      <c r="F104" s="43">
        <f t="shared" si="207"/>
        <v>107.18737298469043</v>
      </c>
    </row>
    <row r="105" spans="1:6" s="31" customFormat="1" x14ac:dyDescent="0.4">
      <c r="A105" s="57">
        <v>723100</v>
      </c>
      <c r="B105" s="48" t="s">
        <v>469</v>
      </c>
      <c r="C105" s="58">
        <v>35428800</v>
      </c>
      <c r="D105" s="58">
        <v>37975200</v>
      </c>
      <c r="E105" s="58">
        <v>10000</v>
      </c>
      <c r="F105" s="59">
        <f t="shared" si="207"/>
        <v>107.18737298469043</v>
      </c>
    </row>
    <row r="106" spans="1:6" s="53" customFormat="1" ht="51" x14ac:dyDescent="0.35">
      <c r="A106" s="49">
        <v>728000</v>
      </c>
      <c r="B106" s="50" t="s">
        <v>371</v>
      </c>
      <c r="C106" s="42">
        <f t="shared" ref="C106" si="215">C107+C108</f>
        <v>2398900</v>
      </c>
      <c r="D106" s="42">
        <f t="shared" ref="D106" si="216">D107+D108</f>
        <v>3295200</v>
      </c>
      <c r="E106" s="42">
        <f t="shared" ref="E106" si="217">E107+E108</f>
        <v>340900</v>
      </c>
      <c r="F106" s="43">
        <f t="shared" si="207"/>
        <v>137.36295802242694</v>
      </c>
    </row>
    <row r="107" spans="1:6" s="31" customFormat="1" ht="52.5" x14ac:dyDescent="0.4">
      <c r="A107" s="57">
        <v>728100</v>
      </c>
      <c r="B107" s="48" t="s">
        <v>399</v>
      </c>
      <c r="C107" s="58">
        <v>2398900</v>
      </c>
      <c r="D107" s="58">
        <v>3295200</v>
      </c>
      <c r="E107" s="58">
        <v>0</v>
      </c>
      <c r="F107" s="59">
        <f t="shared" si="207"/>
        <v>137.36295802242694</v>
      </c>
    </row>
    <row r="108" spans="1:6" s="31" customFormat="1" x14ac:dyDescent="0.4">
      <c r="A108" s="57">
        <v>728200</v>
      </c>
      <c r="B108" s="48" t="s">
        <v>400</v>
      </c>
      <c r="C108" s="58">
        <v>0</v>
      </c>
      <c r="D108" s="58">
        <v>0</v>
      </c>
      <c r="E108" s="58">
        <v>340900</v>
      </c>
      <c r="F108" s="59">
        <v>0</v>
      </c>
    </row>
    <row r="109" spans="1:6" s="61" customFormat="1" x14ac:dyDescent="0.2">
      <c r="A109" s="60">
        <v>729000</v>
      </c>
      <c r="B109" s="50" t="s">
        <v>347</v>
      </c>
      <c r="C109" s="42">
        <f t="shared" ref="C109:E109" si="218">SUM(C110)</f>
        <v>3531800</v>
      </c>
      <c r="D109" s="42">
        <f t="shared" si="218"/>
        <v>3778900</v>
      </c>
      <c r="E109" s="42">
        <f t="shared" si="218"/>
        <v>150000</v>
      </c>
      <c r="F109" s="43">
        <f>D109/C109*100</f>
        <v>106.99643241406649</v>
      </c>
    </row>
    <row r="110" spans="1:6" s="31" customFormat="1" x14ac:dyDescent="0.4">
      <c r="A110" s="57">
        <v>729100</v>
      </c>
      <c r="B110" s="48" t="s">
        <v>347</v>
      </c>
      <c r="C110" s="58">
        <v>3531800</v>
      </c>
      <c r="D110" s="58">
        <v>3778900</v>
      </c>
      <c r="E110" s="58">
        <v>150000</v>
      </c>
      <c r="F110" s="59">
        <f>D110/C110*100</f>
        <v>106.99643241406649</v>
      </c>
    </row>
    <row r="111" spans="1:6" s="30" customFormat="1" ht="25.5" x14ac:dyDescent="0.35">
      <c r="A111" s="54">
        <v>730000</v>
      </c>
      <c r="B111" s="40" t="s">
        <v>322</v>
      </c>
      <c r="C111" s="34">
        <f t="shared" ref="C111:E111" si="219">C112</f>
        <v>7400</v>
      </c>
      <c r="D111" s="34">
        <f t="shared" si="219"/>
        <v>0</v>
      </c>
      <c r="E111" s="34">
        <f t="shared" si="219"/>
        <v>0</v>
      </c>
      <c r="F111" s="39">
        <f>D111/C111*100</f>
        <v>0</v>
      </c>
    </row>
    <row r="112" spans="1:6" s="53" customFormat="1" ht="25.5" x14ac:dyDescent="0.35">
      <c r="A112" s="62">
        <v>731000</v>
      </c>
      <c r="B112" s="50" t="s">
        <v>319</v>
      </c>
      <c r="C112" s="42">
        <f t="shared" ref="C112" si="220">C113+C114</f>
        <v>7400</v>
      </c>
      <c r="D112" s="42">
        <f t="shared" ref="D112" si="221">D113+D114</f>
        <v>0</v>
      </c>
      <c r="E112" s="42">
        <f t="shared" ref="E112" si="222">E113+E114</f>
        <v>0</v>
      </c>
      <c r="F112" s="43">
        <f>D112/C112*100</f>
        <v>0</v>
      </c>
    </row>
    <row r="113" spans="1:6" s="31" customFormat="1" x14ac:dyDescent="0.4">
      <c r="A113" s="57">
        <v>731100</v>
      </c>
      <c r="B113" s="48" t="s">
        <v>323</v>
      </c>
      <c r="C113" s="58">
        <v>0</v>
      </c>
      <c r="D113" s="58">
        <v>0</v>
      </c>
      <c r="E113" s="58">
        <v>0</v>
      </c>
      <c r="F113" s="59">
        <v>0</v>
      </c>
    </row>
    <row r="114" spans="1:6" s="31" customFormat="1" x14ac:dyDescent="0.4">
      <c r="A114" s="57">
        <v>731200</v>
      </c>
      <c r="B114" s="48" t="s">
        <v>324</v>
      </c>
      <c r="C114" s="58">
        <v>7400</v>
      </c>
      <c r="D114" s="58">
        <v>0</v>
      </c>
      <c r="E114" s="58">
        <v>0</v>
      </c>
      <c r="F114" s="59">
        <f>D114/C114*100</f>
        <v>0</v>
      </c>
    </row>
    <row r="115" spans="1:6" s="31" customFormat="1" x14ac:dyDescent="0.4">
      <c r="A115" s="54">
        <v>780000</v>
      </c>
      <c r="B115" s="40" t="s">
        <v>401</v>
      </c>
      <c r="C115" s="34">
        <f t="shared" ref="C115" si="223">C116+C122</f>
        <v>6630000</v>
      </c>
      <c r="D115" s="34">
        <f t="shared" ref="D115" si="224">D116+D122</f>
        <v>6300000</v>
      </c>
      <c r="E115" s="34">
        <f t="shared" ref="E115" si="225">E116+E122</f>
        <v>4375000</v>
      </c>
      <c r="F115" s="39">
        <f>D115/C115*100</f>
        <v>95.02262443438913</v>
      </c>
    </row>
    <row r="116" spans="1:6" s="53" customFormat="1" ht="25.5" x14ac:dyDescent="0.35">
      <c r="A116" s="49">
        <v>787000</v>
      </c>
      <c r="B116" s="50" t="s">
        <v>470</v>
      </c>
      <c r="C116" s="42">
        <f t="shared" ref="C116" si="226">SUM(C117:C121)</f>
        <v>350000</v>
      </c>
      <c r="D116" s="42">
        <f t="shared" ref="D116" si="227">SUM(D117:D121)</f>
        <v>200000</v>
      </c>
      <c r="E116" s="42">
        <f t="shared" ref="E116" si="228">SUM(E117:E121)</f>
        <v>3000</v>
      </c>
      <c r="F116" s="43">
        <f>D116/C116*100</f>
        <v>57.142857142857139</v>
      </c>
    </row>
    <row r="117" spans="1:6" s="31" customFormat="1" x14ac:dyDescent="0.4">
      <c r="A117" s="57">
        <v>787100</v>
      </c>
      <c r="B117" s="48" t="s">
        <v>339</v>
      </c>
      <c r="C117" s="58">
        <v>0</v>
      </c>
      <c r="D117" s="58">
        <v>0</v>
      </c>
      <c r="E117" s="58">
        <v>0</v>
      </c>
      <c r="F117" s="59">
        <v>0</v>
      </c>
    </row>
    <row r="118" spans="1:6" s="31" customFormat="1" x14ac:dyDescent="0.4">
      <c r="A118" s="44">
        <v>787200</v>
      </c>
      <c r="B118" s="48" t="s">
        <v>340</v>
      </c>
      <c r="C118" s="58">
        <v>0</v>
      </c>
      <c r="D118" s="58">
        <v>0</v>
      </c>
      <c r="E118" s="58">
        <v>0</v>
      </c>
      <c r="F118" s="59">
        <v>0</v>
      </c>
    </row>
    <row r="119" spans="1:6" s="31" customFormat="1" x14ac:dyDescent="0.4">
      <c r="A119" s="57">
        <v>787300</v>
      </c>
      <c r="B119" s="48" t="s">
        <v>402</v>
      </c>
      <c r="C119" s="58">
        <v>350000</v>
      </c>
      <c r="D119" s="58">
        <v>200000</v>
      </c>
      <c r="E119" s="58">
        <v>3000</v>
      </c>
      <c r="F119" s="59">
        <f>D119/C119*100</f>
        <v>57.142857142857139</v>
      </c>
    </row>
    <row r="120" spans="1:6" s="31" customFormat="1" x14ac:dyDescent="0.4">
      <c r="A120" s="57">
        <v>787400</v>
      </c>
      <c r="B120" s="48" t="s">
        <v>403</v>
      </c>
      <c r="C120" s="58">
        <v>0</v>
      </c>
      <c r="D120" s="58">
        <v>0</v>
      </c>
      <c r="E120" s="58">
        <v>0</v>
      </c>
      <c r="F120" s="59">
        <v>0</v>
      </c>
    </row>
    <row r="121" spans="1:6" s="31" customFormat="1" x14ac:dyDescent="0.4">
      <c r="A121" s="57">
        <v>787900</v>
      </c>
      <c r="B121" s="48" t="s">
        <v>404</v>
      </c>
      <c r="C121" s="58">
        <v>0</v>
      </c>
      <c r="D121" s="58">
        <v>0</v>
      </c>
      <c r="E121" s="58">
        <v>0</v>
      </c>
      <c r="F121" s="59">
        <v>0</v>
      </c>
    </row>
    <row r="122" spans="1:6" s="31" customFormat="1" x14ac:dyDescent="0.4">
      <c r="A122" s="49">
        <v>788000</v>
      </c>
      <c r="B122" s="50" t="s">
        <v>373</v>
      </c>
      <c r="C122" s="34">
        <f t="shared" ref="C122:E122" si="229">C123</f>
        <v>6280000</v>
      </c>
      <c r="D122" s="34">
        <f t="shared" si="229"/>
        <v>6100000</v>
      </c>
      <c r="E122" s="34">
        <f t="shared" si="229"/>
        <v>4372000</v>
      </c>
      <c r="F122" s="39">
        <f>D122/C122*100</f>
        <v>97.133757961783445</v>
      </c>
    </row>
    <row r="123" spans="1:6" s="31" customFormat="1" x14ac:dyDescent="0.4">
      <c r="A123" s="57">
        <v>788100</v>
      </c>
      <c r="B123" s="48" t="s">
        <v>373</v>
      </c>
      <c r="C123" s="58">
        <v>6280000</v>
      </c>
      <c r="D123" s="58">
        <v>6100000</v>
      </c>
      <c r="E123" s="58">
        <v>4372000</v>
      </c>
      <c r="F123" s="59">
        <f>D123/C123*100</f>
        <v>97.133757961783445</v>
      </c>
    </row>
    <row r="124" spans="1:6" s="31" customFormat="1" x14ac:dyDescent="0.4">
      <c r="A124" s="49"/>
      <c r="B124" s="48"/>
      <c r="C124" s="51"/>
      <c r="D124" s="51"/>
      <c r="E124" s="51"/>
      <c r="F124" s="52"/>
    </row>
    <row r="125" spans="1:6" s="31" customFormat="1" x14ac:dyDescent="0.4">
      <c r="A125" s="54" t="s">
        <v>299</v>
      </c>
      <c r="B125" s="48"/>
      <c r="C125" s="55">
        <f t="shared" ref="C125" si="230">C126+C135</f>
        <v>1171700</v>
      </c>
      <c r="D125" s="55">
        <f t="shared" ref="D125" si="231">D126+D135</f>
        <v>0</v>
      </c>
      <c r="E125" s="55">
        <f t="shared" ref="E125" si="232">E126+E135</f>
        <v>6930400</v>
      </c>
      <c r="F125" s="56">
        <f>D125/C125*100</f>
        <v>0</v>
      </c>
    </row>
    <row r="126" spans="1:6" s="31" customFormat="1" x14ac:dyDescent="0.4">
      <c r="A126" s="54">
        <v>810000</v>
      </c>
      <c r="B126" s="33" t="s">
        <v>405</v>
      </c>
      <c r="C126" s="55">
        <f t="shared" ref="C126" si="233">C127+C131+C133</f>
        <v>1095100</v>
      </c>
      <c r="D126" s="55">
        <f t="shared" ref="D126" si="234">D127+D131+D133</f>
        <v>0</v>
      </c>
      <c r="E126" s="55">
        <f t="shared" ref="E126" si="235">E127+E131+E133</f>
        <v>6300400</v>
      </c>
      <c r="F126" s="56">
        <f>D126/C126*100</f>
        <v>0</v>
      </c>
    </row>
    <row r="127" spans="1:6" s="31" customFormat="1" x14ac:dyDescent="0.4">
      <c r="A127" s="49">
        <v>811000</v>
      </c>
      <c r="B127" s="50" t="s">
        <v>406</v>
      </c>
      <c r="C127" s="51">
        <f t="shared" ref="C127:E127" si="236">SUM(C128:C130)</f>
        <v>0</v>
      </c>
      <c r="D127" s="51">
        <f t="shared" si="236"/>
        <v>0</v>
      </c>
      <c r="E127" s="51">
        <f t="shared" si="236"/>
        <v>1089100</v>
      </c>
      <c r="F127" s="52">
        <v>0</v>
      </c>
    </row>
    <row r="128" spans="1:6" s="31" customFormat="1" x14ac:dyDescent="0.4">
      <c r="A128" s="44">
        <v>811100</v>
      </c>
      <c r="B128" s="48" t="s">
        <v>407</v>
      </c>
      <c r="C128" s="46">
        <v>0</v>
      </c>
      <c r="D128" s="46">
        <v>0</v>
      </c>
      <c r="E128" s="46">
        <v>750100</v>
      </c>
      <c r="F128" s="47">
        <v>0</v>
      </c>
    </row>
    <row r="129" spans="1:6" s="31" customFormat="1" x14ac:dyDescent="0.4">
      <c r="A129" s="44">
        <v>811200</v>
      </c>
      <c r="B129" s="48" t="s">
        <v>408</v>
      </c>
      <c r="C129" s="46">
        <v>0</v>
      </c>
      <c r="D129" s="46">
        <v>0</v>
      </c>
      <c r="E129" s="46">
        <v>315000</v>
      </c>
      <c r="F129" s="47">
        <v>0</v>
      </c>
    </row>
    <row r="130" spans="1:6" s="31" customFormat="1" x14ac:dyDescent="0.4">
      <c r="A130" s="44">
        <v>811400</v>
      </c>
      <c r="B130" s="48" t="s">
        <v>409</v>
      </c>
      <c r="C130" s="46">
        <v>0</v>
      </c>
      <c r="D130" s="46">
        <v>0</v>
      </c>
      <c r="E130" s="46">
        <v>24000</v>
      </c>
      <c r="F130" s="47">
        <v>0</v>
      </c>
    </row>
    <row r="131" spans="1:6" s="53" customFormat="1" ht="25.5" x14ac:dyDescent="0.35">
      <c r="A131" s="49">
        <v>813000</v>
      </c>
      <c r="B131" s="50" t="s">
        <v>410</v>
      </c>
      <c r="C131" s="51">
        <f t="shared" ref="C131:E131" si="237">C132</f>
        <v>2000</v>
      </c>
      <c r="D131" s="51">
        <f t="shared" si="237"/>
        <v>0</v>
      </c>
      <c r="E131" s="51">
        <f t="shared" si="237"/>
        <v>430500</v>
      </c>
      <c r="F131" s="52">
        <f t="shared" ref="F131:F139" si="238">D131/C131*100</f>
        <v>0</v>
      </c>
    </row>
    <row r="132" spans="1:6" s="31" customFormat="1" x14ac:dyDescent="0.4">
      <c r="A132" s="44">
        <v>813100</v>
      </c>
      <c r="B132" s="48" t="s">
        <v>483</v>
      </c>
      <c r="C132" s="46">
        <v>2000</v>
      </c>
      <c r="D132" s="46">
        <v>0</v>
      </c>
      <c r="E132" s="46">
        <v>430500</v>
      </c>
      <c r="F132" s="47">
        <f t="shared" si="238"/>
        <v>0</v>
      </c>
    </row>
    <row r="133" spans="1:6" s="53" customFormat="1" ht="25.5" x14ac:dyDescent="0.35">
      <c r="A133" s="49">
        <v>816000</v>
      </c>
      <c r="B133" s="50" t="s">
        <v>472</v>
      </c>
      <c r="C133" s="51">
        <f t="shared" ref="C133:E133" si="239">C134</f>
        <v>1093100</v>
      </c>
      <c r="D133" s="51">
        <f t="shared" si="239"/>
        <v>0</v>
      </c>
      <c r="E133" s="51">
        <f t="shared" si="239"/>
        <v>4780800</v>
      </c>
      <c r="F133" s="52">
        <f t="shared" si="238"/>
        <v>0</v>
      </c>
    </row>
    <row r="134" spans="1:6" s="31" customFormat="1" x14ac:dyDescent="0.4">
      <c r="A134" s="44">
        <v>816100</v>
      </c>
      <c r="B134" s="48" t="s">
        <v>472</v>
      </c>
      <c r="C134" s="46">
        <v>1093100</v>
      </c>
      <c r="D134" s="46">
        <v>0</v>
      </c>
      <c r="E134" s="46">
        <v>4780800</v>
      </c>
      <c r="F134" s="47">
        <f t="shared" si="238"/>
        <v>0</v>
      </c>
    </row>
    <row r="135" spans="1:6" s="53" customFormat="1" ht="51" x14ac:dyDescent="0.35">
      <c r="A135" s="49">
        <v>880000</v>
      </c>
      <c r="B135" s="50" t="s">
        <v>411</v>
      </c>
      <c r="C135" s="51">
        <f t="shared" ref="C135:E135" si="240">C136</f>
        <v>76600</v>
      </c>
      <c r="D135" s="51">
        <f t="shared" si="240"/>
        <v>0</v>
      </c>
      <c r="E135" s="51">
        <f t="shared" si="240"/>
        <v>630000</v>
      </c>
      <c r="F135" s="52">
        <f t="shared" si="238"/>
        <v>0</v>
      </c>
    </row>
    <row r="136" spans="1:6" s="53" customFormat="1" ht="51" x14ac:dyDescent="0.35">
      <c r="A136" s="49">
        <v>881000</v>
      </c>
      <c r="B136" s="50" t="s">
        <v>412</v>
      </c>
      <c r="C136" s="51">
        <f t="shared" ref="C136" si="241">C137+C138</f>
        <v>76600</v>
      </c>
      <c r="D136" s="51">
        <f t="shared" ref="D136" si="242">D137+D138</f>
        <v>0</v>
      </c>
      <c r="E136" s="51">
        <f t="shared" ref="E136" si="243">E137+E138</f>
        <v>630000</v>
      </c>
      <c r="F136" s="52">
        <f t="shared" si="238"/>
        <v>0</v>
      </c>
    </row>
    <row r="137" spans="1:6" s="31" customFormat="1" x14ac:dyDescent="0.4">
      <c r="A137" s="44">
        <v>881100</v>
      </c>
      <c r="B137" s="48" t="s">
        <v>413</v>
      </c>
      <c r="C137" s="46">
        <v>1000</v>
      </c>
      <c r="D137" s="46">
        <v>0</v>
      </c>
      <c r="E137" s="46">
        <v>0</v>
      </c>
      <c r="F137" s="47">
        <f t="shared" si="238"/>
        <v>0</v>
      </c>
    </row>
    <row r="138" spans="1:6" s="31" customFormat="1" ht="52.5" x14ac:dyDescent="0.4">
      <c r="A138" s="44">
        <v>881200</v>
      </c>
      <c r="B138" s="48" t="s">
        <v>414</v>
      </c>
      <c r="C138" s="46">
        <v>75600</v>
      </c>
      <c r="D138" s="46">
        <v>0</v>
      </c>
      <c r="E138" s="46">
        <v>630000</v>
      </c>
      <c r="F138" s="47">
        <f t="shared" si="238"/>
        <v>0</v>
      </c>
    </row>
    <row r="139" spans="1:6" s="63" customFormat="1" ht="51" x14ac:dyDescent="0.35">
      <c r="A139" s="20"/>
      <c r="B139" s="21" t="s">
        <v>300</v>
      </c>
      <c r="C139" s="22">
        <f t="shared" ref="C139" si="244">C76+C125</f>
        <v>4223155300</v>
      </c>
      <c r="D139" s="22">
        <f t="shared" ref="D139" si="245">D76+D125</f>
        <v>4659663900</v>
      </c>
      <c r="E139" s="22">
        <f t="shared" ref="E139" si="246">E76+E125</f>
        <v>194352500</v>
      </c>
      <c r="F139" s="23">
        <f t="shared" si="238"/>
        <v>110.33607738744536</v>
      </c>
    </row>
    <row r="140" spans="1:6" x14ac:dyDescent="0.2">
      <c r="C140" s="7"/>
      <c r="D140" s="7"/>
      <c r="E140" s="7"/>
      <c r="F140" s="17"/>
    </row>
    <row r="141" spans="1:6" x14ac:dyDescent="0.2">
      <c r="C141" s="7"/>
      <c r="D141" s="7"/>
      <c r="E141" s="7"/>
      <c r="F141" s="17"/>
    </row>
    <row r="142" spans="1:6" s="67" customFormat="1" x14ac:dyDescent="0.2">
      <c r="A142" s="261" t="s">
        <v>301</v>
      </c>
      <c r="B142" s="261"/>
      <c r="C142" s="261"/>
      <c r="D142" s="261"/>
      <c r="E142" s="261"/>
      <c r="F142" s="261"/>
    </row>
    <row r="143" spans="1:6" s="67" customFormat="1" x14ac:dyDescent="0.2">
      <c r="A143" s="64"/>
      <c r="B143" s="65"/>
      <c r="C143" s="66"/>
      <c r="D143" s="66"/>
      <c r="E143" s="66"/>
      <c r="F143" s="17"/>
    </row>
    <row r="144" spans="1:6" ht="102" x14ac:dyDescent="0.2">
      <c r="A144" s="35" t="s">
        <v>312</v>
      </c>
      <c r="B144" s="35" t="s">
        <v>316</v>
      </c>
      <c r="C144" s="12" t="s">
        <v>326</v>
      </c>
      <c r="D144" s="12" t="s">
        <v>327</v>
      </c>
      <c r="E144" s="12" t="s">
        <v>328</v>
      </c>
      <c r="F144" s="12" t="s">
        <v>314</v>
      </c>
    </row>
    <row r="145" spans="1:6" x14ac:dyDescent="0.2">
      <c r="A145" s="10">
        <v>1</v>
      </c>
      <c r="B145" s="11">
        <v>2</v>
      </c>
      <c r="C145" s="14">
        <v>3</v>
      </c>
      <c r="D145" s="14">
        <v>4</v>
      </c>
      <c r="E145" s="14">
        <v>5</v>
      </c>
      <c r="F145" s="14" t="s">
        <v>14</v>
      </c>
    </row>
    <row r="146" spans="1:6" s="70" customFormat="1" x14ac:dyDescent="0.2">
      <c r="A146" s="68" t="s">
        <v>292</v>
      </c>
      <c r="B146" s="69"/>
      <c r="C146" s="66">
        <f t="shared" ref="C146" si="247">C147+C186+C194</f>
        <v>4295890099.9979248</v>
      </c>
      <c r="D146" s="66">
        <f t="shared" ref="D146" si="248">D147+D186+D194</f>
        <v>4697802299.9966669</v>
      </c>
      <c r="E146" s="66">
        <f t="shared" ref="E146" si="249">E147+E186+E194</f>
        <v>185984100</v>
      </c>
      <c r="F146" s="17">
        <f t="shared" ref="F146:F181" si="250">D146/C146*100</f>
        <v>109.35573747566158</v>
      </c>
    </row>
    <row r="147" spans="1:6" s="70" customFormat="1" x14ac:dyDescent="0.2">
      <c r="A147" s="71">
        <v>410000</v>
      </c>
      <c r="B147" s="69" t="s">
        <v>357</v>
      </c>
      <c r="C147" s="66">
        <f t="shared" ref="C147" si="251">C148+C153+C163+C170+C172+C175+C178+C180+C184</f>
        <v>3863103399.9979248</v>
      </c>
      <c r="D147" s="66">
        <f t="shared" ref="D147" si="252">D148+D153+D163+D170+D172+D175+D178+D180+D184</f>
        <v>4272204399.9966669</v>
      </c>
      <c r="E147" s="66">
        <f t="shared" ref="E147" si="253">E148+E153+E163+E170+E172+E175+E178+E180+E184</f>
        <v>185911100</v>
      </c>
      <c r="F147" s="17">
        <f t="shared" si="250"/>
        <v>110.5899572866458</v>
      </c>
    </row>
    <row r="148" spans="1:6" s="70" customFormat="1" x14ac:dyDescent="0.2">
      <c r="A148" s="72">
        <v>411000</v>
      </c>
      <c r="B148" s="73" t="s">
        <v>471</v>
      </c>
      <c r="C148" s="74">
        <f t="shared" ref="C148" si="254">SUM(C149:C152)</f>
        <v>1113230400</v>
      </c>
      <c r="D148" s="74">
        <f t="shared" ref="D148" si="255">SUM(D149:D152)</f>
        <v>1163750699.9966667</v>
      </c>
      <c r="E148" s="74">
        <f t="shared" ref="E148" si="256">SUM(E149:E152)</f>
        <v>8369700</v>
      </c>
      <c r="F148" s="17">
        <f t="shared" si="250"/>
        <v>104.53817107372083</v>
      </c>
    </row>
    <row r="149" spans="1:6" s="70" customFormat="1" x14ac:dyDescent="0.2">
      <c r="A149" s="75">
        <v>411100</v>
      </c>
      <c r="B149" s="76" t="s">
        <v>358</v>
      </c>
      <c r="C149" s="77">
        <v>1044810800</v>
      </c>
      <c r="D149" s="77">
        <v>1096246900</v>
      </c>
      <c r="E149" s="77">
        <v>4858800</v>
      </c>
      <c r="F149" s="9">
        <f t="shared" si="250"/>
        <v>104.92300615575567</v>
      </c>
    </row>
    <row r="150" spans="1:6" s="70" customFormat="1" ht="52.5" x14ac:dyDescent="0.2">
      <c r="A150" s="75">
        <v>411200</v>
      </c>
      <c r="B150" s="76" t="s">
        <v>484</v>
      </c>
      <c r="C150" s="77">
        <v>33768000</v>
      </c>
      <c r="D150" s="77">
        <v>34135000</v>
      </c>
      <c r="E150" s="77">
        <v>2964600</v>
      </c>
      <c r="F150" s="9">
        <f t="shared" si="250"/>
        <v>101.08682776593226</v>
      </c>
    </row>
    <row r="151" spans="1:6" s="70" customFormat="1" ht="52.5" x14ac:dyDescent="0.2">
      <c r="A151" s="75">
        <v>411300</v>
      </c>
      <c r="B151" s="76" t="s">
        <v>359</v>
      </c>
      <c r="C151" s="77">
        <v>23688800</v>
      </c>
      <c r="D151" s="77">
        <v>22509800</v>
      </c>
      <c r="E151" s="77">
        <v>79500</v>
      </c>
      <c r="F151" s="9">
        <f t="shared" si="250"/>
        <v>95.022964438890952</v>
      </c>
    </row>
    <row r="152" spans="1:6" s="70" customFormat="1" x14ac:dyDescent="0.2">
      <c r="A152" s="75">
        <v>411400</v>
      </c>
      <c r="B152" s="76" t="s">
        <v>360</v>
      </c>
      <c r="C152" s="77">
        <v>10962800.000000004</v>
      </c>
      <c r="D152" s="77">
        <v>10858999.996666666</v>
      </c>
      <c r="E152" s="77">
        <v>466800</v>
      </c>
      <c r="F152" s="9">
        <f t="shared" si="250"/>
        <v>99.053161570644932</v>
      </c>
    </row>
    <row r="153" spans="1:6" s="70" customFormat="1" x14ac:dyDescent="0.2">
      <c r="A153" s="72">
        <v>412000</v>
      </c>
      <c r="B153" s="78" t="s">
        <v>476</v>
      </c>
      <c r="C153" s="74">
        <f t="shared" ref="C153" si="257">SUM(C154:C162)</f>
        <v>171123799.99792475</v>
      </c>
      <c r="D153" s="74">
        <f t="shared" ref="D153" si="258">SUM(D154:D162)</f>
        <v>200259400</v>
      </c>
      <c r="E153" s="74">
        <f t="shared" ref="E153" si="259">SUM(E154:E162)</f>
        <v>24574800</v>
      </c>
      <c r="F153" s="17">
        <f t="shared" si="250"/>
        <v>117.02603612263671</v>
      </c>
    </row>
    <row r="154" spans="1:6" s="70" customFormat="1" x14ac:dyDescent="0.2">
      <c r="A154" s="75">
        <v>412100</v>
      </c>
      <c r="B154" s="76" t="s">
        <v>361</v>
      </c>
      <c r="C154" s="77">
        <v>2643600</v>
      </c>
      <c r="D154" s="77">
        <v>2699700</v>
      </c>
      <c r="E154" s="77">
        <v>401900</v>
      </c>
      <c r="F154" s="9">
        <f t="shared" si="250"/>
        <v>102.12210621879257</v>
      </c>
    </row>
    <row r="155" spans="1:6" s="70" customFormat="1" ht="52.5" x14ac:dyDescent="0.2">
      <c r="A155" s="75">
        <v>412200</v>
      </c>
      <c r="B155" s="76" t="s">
        <v>485</v>
      </c>
      <c r="C155" s="77">
        <v>33485200.000000004</v>
      </c>
      <c r="D155" s="77">
        <v>37603000</v>
      </c>
      <c r="E155" s="77">
        <v>4963900</v>
      </c>
      <c r="F155" s="9">
        <f t="shared" si="250"/>
        <v>112.29737316784727</v>
      </c>
    </row>
    <row r="156" spans="1:6" s="70" customFormat="1" x14ac:dyDescent="0.2">
      <c r="A156" s="75">
        <v>412300</v>
      </c>
      <c r="B156" s="76" t="s">
        <v>362</v>
      </c>
      <c r="C156" s="77">
        <v>12065899.997924734</v>
      </c>
      <c r="D156" s="77">
        <v>12305400</v>
      </c>
      <c r="E156" s="77">
        <v>1226800</v>
      </c>
      <c r="F156" s="9">
        <f t="shared" si="250"/>
        <v>101.98493276188647</v>
      </c>
    </row>
    <row r="157" spans="1:6" s="70" customFormat="1" x14ac:dyDescent="0.2">
      <c r="A157" s="75">
        <v>412400</v>
      </c>
      <c r="B157" s="76" t="s">
        <v>363</v>
      </c>
      <c r="C157" s="77">
        <v>3328900</v>
      </c>
      <c r="D157" s="77">
        <v>3522400</v>
      </c>
      <c r="E157" s="77">
        <v>1560100</v>
      </c>
      <c r="F157" s="9">
        <f t="shared" si="250"/>
        <v>105.81273093213974</v>
      </c>
    </row>
    <row r="158" spans="1:6" s="70" customFormat="1" x14ac:dyDescent="0.2">
      <c r="A158" s="75">
        <v>412500</v>
      </c>
      <c r="B158" s="76" t="s">
        <v>364</v>
      </c>
      <c r="C158" s="77">
        <v>6856900</v>
      </c>
      <c r="D158" s="77">
        <v>7667200</v>
      </c>
      <c r="E158" s="77">
        <v>1797400</v>
      </c>
      <c r="F158" s="9">
        <f t="shared" si="250"/>
        <v>111.81729352914583</v>
      </c>
    </row>
    <row r="159" spans="1:6" s="70" customFormat="1" x14ac:dyDescent="0.2">
      <c r="A159" s="75">
        <v>412600</v>
      </c>
      <c r="B159" s="76" t="s">
        <v>486</v>
      </c>
      <c r="C159" s="77">
        <v>9929800</v>
      </c>
      <c r="D159" s="77">
        <v>10107900</v>
      </c>
      <c r="E159" s="77">
        <v>1716900</v>
      </c>
      <c r="F159" s="9">
        <f t="shared" si="250"/>
        <v>101.79359100888234</v>
      </c>
    </row>
    <row r="160" spans="1:6" s="70" customFormat="1" x14ac:dyDescent="0.2">
      <c r="A160" s="75">
        <v>412700</v>
      </c>
      <c r="B160" s="76" t="s">
        <v>473</v>
      </c>
      <c r="C160" s="77">
        <v>32676999.999999996</v>
      </c>
      <c r="D160" s="77">
        <v>46996200</v>
      </c>
      <c r="E160" s="77">
        <v>2294400</v>
      </c>
      <c r="F160" s="9">
        <f t="shared" si="250"/>
        <v>143.82042415154393</v>
      </c>
    </row>
    <row r="161" spans="1:6" s="70" customFormat="1" x14ac:dyDescent="0.2">
      <c r="A161" s="75">
        <v>412800</v>
      </c>
      <c r="B161" s="76" t="s">
        <v>487</v>
      </c>
      <c r="C161" s="77">
        <v>63500</v>
      </c>
      <c r="D161" s="77">
        <v>31800</v>
      </c>
      <c r="E161" s="77">
        <v>28600</v>
      </c>
      <c r="F161" s="9">
        <f t="shared" si="250"/>
        <v>50.078740157480318</v>
      </c>
    </row>
    <row r="162" spans="1:6" s="70" customFormat="1" x14ac:dyDescent="0.2">
      <c r="A162" s="75">
        <v>412900</v>
      </c>
      <c r="B162" s="76" t="s">
        <v>365</v>
      </c>
      <c r="C162" s="77">
        <v>70073000</v>
      </c>
      <c r="D162" s="77">
        <v>79325800</v>
      </c>
      <c r="E162" s="77">
        <v>10584800</v>
      </c>
      <c r="F162" s="9">
        <f t="shared" si="250"/>
        <v>113.20451529119633</v>
      </c>
    </row>
    <row r="163" spans="1:6" s="79" customFormat="1" ht="25.5" x14ac:dyDescent="0.2">
      <c r="A163" s="72">
        <v>413000</v>
      </c>
      <c r="B163" s="78" t="s">
        <v>477</v>
      </c>
      <c r="C163" s="74">
        <f>SUM(C164:C169)</f>
        <v>190856100</v>
      </c>
      <c r="D163" s="74">
        <f t="shared" ref="D163" si="260">SUM(D164:D169)</f>
        <v>223596400</v>
      </c>
      <c r="E163" s="74">
        <f t="shared" ref="E163" si="261">SUM(E164:E169)</f>
        <v>65500</v>
      </c>
      <c r="F163" s="17">
        <f t="shared" si="250"/>
        <v>117.15444253550187</v>
      </c>
    </row>
    <row r="164" spans="1:6" s="67" customFormat="1" x14ac:dyDescent="0.2">
      <c r="A164" s="80">
        <v>413100</v>
      </c>
      <c r="B164" s="76" t="s">
        <v>366</v>
      </c>
      <c r="C164" s="77">
        <v>96526000</v>
      </c>
      <c r="D164" s="77">
        <v>110756200</v>
      </c>
      <c r="E164" s="77">
        <v>0</v>
      </c>
      <c r="F164" s="9">
        <f t="shared" si="250"/>
        <v>114.74234921161137</v>
      </c>
    </row>
    <row r="165" spans="1:6" s="79" customFormat="1" x14ac:dyDescent="0.2">
      <c r="A165" s="80">
        <v>413300</v>
      </c>
      <c r="B165" s="76" t="s">
        <v>367</v>
      </c>
      <c r="C165" s="77">
        <v>3754800</v>
      </c>
      <c r="D165" s="77">
        <v>2279300</v>
      </c>
      <c r="E165" s="77">
        <v>0</v>
      </c>
      <c r="F165" s="9">
        <f t="shared" si="250"/>
        <v>60.703632683498455</v>
      </c>
    </row>
    <row r="166" spans="1:6" s="67" customFormat="1" x14ac:dyDescent="0.2">
      <c r="A166" s="80">
        <v>413400</v>
      </c>
      <c r="B166" s="76" t="s">
        <v>368</v>
      </c>
      <c r="C166" s="77">
        <v>76450500</v>
      </c>
      <c r="D166" s="77">
        <v>94882500</v>
      </c>
      <c r="E166" s="77">
        <v>0</v>
      </c>
      <c r="F166" s="9">
        <f t="shared" si="250"/>
        <v>124.10971805285773</v>
      </c>
    </row>
    <row r="167" spans="1:6" s="67" customFormat="1" x14ac:dyDescent="0.2">
      <c r="A167" s="80">
        <v>413700</v>
      </c>
      <c r="B167" s="76" t="s">
        <v>488</v>
      </c>
      <c r="C167" s="77">
        <v>14015200</v>
      </c>
      <c r="D167" s="77">
        <v>15596200</v>
      </c>
      <c r="E167" s="77">
        <v>0</v>
      </c>
      <c r="F167" s="9">
        <f t="shared" si="250"/>
        <v>111.28060962383697</v>
      </c>
    </row>
    <row r="168" spans="1:6" s="67" customFormat="1" x14ac:dyDescent="0.2">
      <c r="A168" s="80">
        <v>413800</v>
      </c>
      <c r="B168" s="76" t="s">
        <v>415</v>
      </c>
      <c r="C168" s="77">
        <v>45800</v>
      </c>
      <c r="D168" s="77">
        <v>30000</v>
      </c>
      <c r="E168" s="77">
        <v>0</v>
      </c>
      <c r="F168" s="9">
        <f t="shared" si="250"/>
        <v>65.502183406113531</v>
      </c>
    </row>
    <row r="169" spans="1:6" s="67" customFormat="1" x14ac:dyDescent="0.2">
      <c r="A169" s="80">
        <v>413900</v>
      </c>
      <c r="B169" s="76" t="s">
        <v>369</v>
      </c>
      <c r="C169" s="77">
        <v>63800</v>
      </c>
      <c r="D169" s="77">
        <v>52200</v>
      </c>
      <c r="E169" s="77">
        <v>65500</v>
      </c>
      <c r="F169" s="9">
        <f t="shared" si="250"/>
        <v>81.818181818181827</v>
      </c>
    </row>
    <row r="170" spans="1:6" s="67" customFormat="1" x14ac:dyDescent="0.2">
      <c r="A170" s="72">
        <v>414000</v>
      </c>
      <c r="B170" s="78" t="s">
        <v>374</v>
      </c>
      <c r="C170" s="74">
        <f>SUM(C171)</f>
        <v>224318500</v>
      </c>
      <c r="D170" s="74">
        <f t="shared" ref="D170:E170" si="262">SUM(D171)</f>
        <v>236525000</v>
      </c>
      <c r="E170" s="74">
        <f t="shared" si="262"/>
        <v>0</v>
      </c>
      <c r="F170" s="17">
        <f t="shared" si="250"/>
        <v>105.44159309196522</v>
      </c>
    </row>
    <row r="171" spans="1:6" s="67" customFormat="1" x14ac:dyDescent="0.2">
      <c r="A171" s="75">
        <v>414100</v>
      </c>
      <c r="B171" s="76" t="s">
        <v>374</v>
      </c>
      <c r="C171" s="77">
        <v>224318500</v>
      </c>
      <c r="D171" s="77">
        <v>236525000</v>
      </c>
      <c r="E171" s="77">
        <v>0</v>
      </c>
      <c r="F171" s="17">
        <f t="shared" si="250"/>
        <v>105.44159309196522</v>
      </c>
    </row>
    <row r="172" spans="1:6" s="67" customFormat="1" x14ac:dyDescent="0.2">
      <c r="A172" s="72">
        <v>415000</v>
      </c>
      <c r="B172" s="78" t="s">
        <v>319</v>
      </c>
      <c r="C172" s="74">
        <f>SUM(C173:C174)</f>
        <v>169766300</v>
      </c>
      <c r="D172" s="74">
        <f t="shared" ref="D172" si="263">SUM(D173:D174)</f>
        <v>142898900</v>
      </c>
      <c r="E172" s="74">
        <f t="shared" ref="E172" si="264">SUM(E173:E174)</f>
        <v>152762200</v>
      </c>
      <c r="F172" s="17">
        <f t="shared" si="250"/>
        <v>84.173890813429992</v>
      </c>
    </row>
    <row r="173" spans="1:6" s="67" customFormat="1" x14ac:dyDescent="0.2">
      <c r="A173" s="75">
        <v>415100</v>
      </c>
      <c r="B173" s="76" t="s">
        <v>335</v>
      </c>
      <c r="C173" s="77">
        <v>386900</v>
      </c>
      <c r="D173" s="77">
        <v>50000</v>
      </c>
      <c r="E173" s="77">
        <v>0</v>
      </c>
      <c r="F173" s="9">
        <f t="shared" si="250"/>
        <v>12.923235978288963</v>
      </c>
    </row>
    <row r="174" spans="1:6" s="67" customFormat="1" x14ac:dyDescent="0.2">
      <c r="A174" s="75">
        <v>415200</v>
      </c>
      <c r="B174" s="76" t="s">
        <v>336</v>
      </c>
      <c r="C174" s="77">
        <v>169379400</v>
      </c>
      <c r="D174" s="77">
        <v>142848900</v>
      </c>
      <c r="E174" s="77">
        <v>152762200</v>
      </c>
      <c r="F174" s="9">
        <f t="shared" si="250"/>
        <v>84.336643062851806</v>
      </c>
    </row>
    <row r="175" spans="1:6" s="67" customFormat="1" x14ac:dyDescent="0.2">
      <c r="A175" s="72">
        <v>416000</v>
      </c>
      <c r="B175" s="78" t="s">
        <v>478</v>
      </c>
      <c r="C175" s="74">
        <f>SUM(C176:C177)</f>
        <v>376122200</v>
      </c>
      <c r="D175" s="74">
        <f t="shared" ref="D175" si="265">SUM(D176:D177)</f>
        <v>512470900</v>
      </c>
      <c r="E175" s="74">
        <f t="shared" ref="E175" si="266">SUM(E176:E177)</f>
        <v>0</v>
      </c>
      <c r="F175" s="17">
        <f t="shared" si="250"/>
        <v>136.25117049724798</v>
      </c>
    </row>
    <row r="176" spans="1:6" s="67" customFormat="1" x14ac:dyDescent="0.2">
      <c r="A176" s="75">
        <v>416100</v>
      </c>
      <c r="B176" s="76" t="s">
        <v>489</v>
      </c>
      <c r="C176" s="77">
        <v>363522200</v>
      </c>
      <c r="D176" s="77">
        <v>499900900</v>
      </c>
      <c r="E176" s="77">
        <v>0</v>
      </c>
      <c r="F176" s="9">
        <f t="shared" si="250"/>
        <v>137.5159206232797</v>
      </c>
    </row>
    <row r="177" spans="1:6" s="67" customFormat="1" ht="52.5" x14ac:dyDescent="0.2">
      <c r="A177" s="75">
        <v>416300</v>
      </c>
      <c r="B177" s="76" t="s">
        <v>490</v>
      </c>
      <c r="C177" s="77">
        <v>12600000</v>
      </c>
      <c r="D177" s="77">
        <v>12570000</v>
      </c>
      <c r="E177" s="77">
        <v>0</v>
      </c>
      <c r="F177" s="9">
        <f t="shared" si="250"/>
        <v>99.761904761904759</v>
      </c>
    </row>
    <row r="178" spans="1:6" s="67" customFormat="1" ht="51" x14ac:dyDescent="0.2">
      <c r="A178" s="72">
        <v>417000</v>
      </c>
      <c r="B178" s="78" t="s">
        <v>479</v>
      </c>
      <c r="C178" s="74">
        <f>SUM(C179:C179)</f>
        <v>1614500000</v>
      </c>
      <c r="D178" s="74">
        <f t="shared" ref="D178:E178" si="267">SUM(D179:D179)</f>
        <v>1785000000</v>
      </c>
      <c r="E178" s="74">
        <f t="shared" si="267"/>
        <v>0</v>
      </c>
      <c r="F178" s="17">
        <f t="shared" si="250"/>
        <v>110.56054506039021</v>
      </c>
    </row>
    <row r="179" spans="1:6" s="67" customFormat="1" x14ac:dyDescent="0.2">
      <c r="A179" s="75">
        <v>417100</v>
      </c>
      <c r="B179" s="76" t="s">
        <v>337</v>
      </c>
      <c r="C179" s="77">
        <v>1614500000</v>
      </c>
      <c r="D179" s="77">
        <v>1785000000</v>
      </c>
      <c r="E179" s="77">
        <v>0</v>
      </c>
      <c r="F179" s="9">
        <f t="shared" si="250"/>
        <v>110.56054506039021</v>
      </c>
    </row>
    <row r="180" spans="1:6" s="67" customFormat="1" ht="51" x14ac:dyDescent="0.2">
      <c r="A180" s="81">
        <v>418000</v>
      </c>
      <c r="B180" s="78" t="s">
        <v>480</v>
      </c>
      <c r="C180" s="74">
        <f t="shared" ref="C180" si="268">C183+C181+C182</f>
        <v>192000</v>
      </c>
      <c r="D180" s="74">
        <f t="shared" ref="D180" si="269">D183+D181+D182</f>
        <v>253300</v>
      </c>
      <c r="E180" s="74">
        <f t="shared" ref="E180" si="270">E183+E181+E182</f>
        <v>86400</v>
      </c>
      <c r="F180" s="17">
        <f t="shared" si="250"/>
        <v>131.92708333333334</v>
      </c>
    </row>
    <row r="181" spans="1:6" s="67" customFormat="1" x14ac:dyDescent="0.2">
      <c r="A181" s="26">
        <v>418200</v>
      </c>
      <c r="B181" s="76" t="s">
        <v>416</v>
      </c>
      <c r="C181" s="77">
        <v>31200.000000000004</v>
      </c>
      <c r="D181" s="77">
        <v>39200</v>
      </c>
      <c r="E181" s="77">
        <v>30500</v>
      </c>
      <c r="F181" s="9">
        <f t="shared" si="250"/>
        <v>125.64102564102562</v>
      </c>
    </row>
    <row r="182" spans="1:6" s="67" customFormat="1" ht="52.5" x14ac:dyDescent="0.2">
      <c r="A182" s="26">
        <v>418300</v>
      </c>
      <c r="B182" s="76" t="s">
        <v>491</v>
      </c>
      <c r="C182" s="77">
        <v>0</v>
      </c>
      <c r="D182" s="77">
        <v>0</v>
      </c>
      <c r="E182" s="77">
        <v>0</v>
      </c>
      <c r="F182" s="9">
        <v>0</v>
      </c>
    </row>
    <row r="183" spans="1:6" s="67" customFormat="1" x14ac:dyDescent="0.2">
      <c r="A183" s="80">
        <v>418400</v>
      </c>
      <c r="B183" s="76" t="s">
        <v>417</v>
      </c>
      <c r="C183" s="77">
        <v>160800</v>
      </c>
      <c r="D183" s="77">
        <v>214100</v>
      </c>
      <c r="E183" s="77">
        <v>55900</v>
      </c>
      <c r="F183" s="9">
        <f t="shared" ref="F183:F190" si="271">D183/C183*100</f>
        <v>133.1467661691542</v>
      </c>
    </row>
    <row r="184" spans="1:6" s="79" customFormat="1" ht="25.5" x14ac:dyDescent="0.2">
      <c r="A184" s="72">
        <v>419000</v>
      </c>
      <c r="B184" s="78" t="s">
        <v>481</v>
      </c>
      <c r="C184" s="74">
        <f t="shared" ref="C184:E184" si="272">C185</f>
        <v>2994100</v>
      </c>
      <c r="D184" s="74">
        <f t="shared" si="272"/>
        <v>7449800</v>
      </c>
      <c r="E184" s="74">
        <f t="shared" si="272"/>
        <v>52500</v>
      </c>
      <c r="F184" s="17">
        <f t="shared" si="271"/>
        <v>248.81600480945863</v>
      </c>
    </row>
    <row r="185" spans="1:6" s="67" customFormat="1" x14ac:dyDescent="0.2">
      <c r="A185" s="75">
        <v>419100</v>
      </c>
      <c r="B185" s="76" t="s">
        <v>481</v>
      </c>
      <c r="C185" s="77">
        <v>2994100</v>
      </c>
      <c r="D185" s="77">
        <v>7449800</v>
      </c>
      <c r="E185" s="77">
        <v>52500</v>
      </c>
      <c r="F185" s="9">
        <f t="shared" si="271"/>
        <v>248.81600480945863</v>
      </c>
    </row>
    <row r="186" spans="1:6" s="67" customFormat="1" x14ac:dyDescent="0.2">
      <c r="A186" s="71">
        <v>480000</v>
      </c>
      <c r="B186" s="69" t="s">
        <v>418</v>
      </c>
      <c r="C186" s="66">
        <f t="shared" ref="C186" si="273">C187+C192</f>
        <v>430269900</v>
      </c>
      <c r="D186" s="66">
        <f t="shared" ref="D186" si="274">D187+D192</f>
        <v>415952600</v>
      </c>
      <c r="E186" s="66">
        <f t="shared" ref="E186" si="275">E187+E192</f>
        <v>73000</v>
      </c>
      <c r="F186" s="17">
        <f t="shared" si="271"/>
        <v>96.672483945542083</v>
      </c>
    </row>
    <row r="187" spans="1:6" s="67" customFormat="1" x14ac:dyDescent="0.2">
      <c r="A187" s="72">
        <v>487000</v>
      </c>
      <c r="B187" s="78" t="s">
        <v>470</v>
      </c>
      <c r="C187" s="74">
        <f t="shared" ref="C187" si="276">SUM(C188:C191)</f>
        <v>367523900</v>
      </c>
      <c r="D187" s="74">
        <f t="shared" ref="D187" si="277">SUM(D188:D191)</f>
        <v>358266800</v>
      </c>
      <c r="E187" s="74">
        <f t="shared" ref="E187" si="278">SUM(E188:E191)</f>
        <v>0</v>
      </c>
      <c r="F187" s="17">
        <f t="shared" si="271"/>
        <v>97.481225030535441</v>
      </c>
    </row>
    <row r="188" spans="1:6" s="67" customFormat="1" x14ac:dyDescent="0.2">
      <c r="A188" s="75">
        <v>487100</v>
      </c>
      <c r="B188" s="76" t="s">
        <v>474</v>
      </c>
      <c r="C188" s="77">
        <v>295400</v>
      </c>
      <c r="D188" s="77">
        <v>316000</v>
      </c>
      <c r="E188" s="77">
        <v>0</v>
      </c>
      <c r="F188" s="9">
        <f t="shared" si="271"/>
        <v>106.97359512525388</v>
      </c>
    </row>
    <row r="189" spans="1:6" s="67" customFormat="1" x14ac:dyDescent="0.2">
      <c r="A189" s="83">
        <v>487300</v>
      </c>
      <c r="B189" s="76" t="s">
        <v>419</v>
      </c>
      <c r="C189" s="77">
        <v>63622100</v>
      </c>
      <c r="D189" s="77">
        <v>63800000</v>
      </c>
      <c r="E189" s="77">
        <v>0</v>
      </c>
      <c r="F189" s="9">
        <f t="shared" si="271"/>
        <v>100.27961981764197</v>
      </c>
    </row>
    <row r="190" spans="1:6" s="67" customFormat="1" x14ac:dyDescent="0.2">
      <c r="A190" s="75">
        <v>487400</v>
      </c>
      <c r="B190" s="75" t="s">
        <v>420</v>
      </c>
      <c r="C190" s="77">
        <v>303606400</v>
      </c>
      <c r="D190" s="77">
        <v>294150800</v>
      </c>
      <c r="E190" s="77">
        <v>0</v>
      </c>
      <c r="F190" s="9">
        <f t="shared" si="271"/>
        <v>96.88557289964902</v>
      </c>
    </row>
    <row r="191" spans="1:6" s="67" customFormat="1" x14ac:dyDescent="0.2">
      <c r="A191" s="75">
        <v>487900</v>
      </c>
      <c r="B191" s="75" t="s">
        <v>421</v>
      </c>
      <c r="C191" s="77">
        <v>0</v>
      </c>
      <c r="D191" s="77">
        <v>0</v>
      </c>
      <c r="E191" s="77">
        <v>0</v>
      </c>
      <c r="F191" s="9">
        <v>0</v>
      </c>
    </row>
    <row r="192" spans="1:6" s="67" customFormat="1" x14ac:dyDescent="0.2">
      <c r="A192" s="72">
        <v>488000</v>
      </c>
      <c r="B192" s="78" t="s">
        <v>373</v>
      </c>
      <c r="C192" s="74">
        <f>SUM(C193)</f>
        <v>62746000</v>
      </c>
      <c r="D192" s="74">
        <f t="shared" ref="D192:E192" si="279">SUM(D193)</f>
        <v>57685800</v>
      </c>
      <c r="E192" s="74">
        <f t="shared" si="279"/>
        <v>73000</v>
      </c>
      <c r="F192" s="17">
        <f>D192/C192*100</f>
        <v>91.935422178306197</v>
      </c>
    </row>
    <row r="193" spans="1:6" s="67" customFormat="1" x14ac:dyDescent="0.2">
      <c r="A193" s="75">
        <v>488100</v>
      </c>
      <c r="B193" s="76" t="s">
        <v>373</v>
      </c>
      <c r="C193" s="77">
        <v>62746000</v>
      </c>
      <c r="D193" s="77">
        <v>57685800</v>
      </c>
      <c r="E193" s="77">
        <v>73000</v>
      </c>
      <c r="F193" s="9">
        <f>D193/C193*100</f>
        <v>91.935422178306197</v>
      </c>
    </row>
    <row r="194" spans="1:6" s="70" customFormat="1" x14ac:dyDescent="0.2">
      <c r="A194" s="81" t="s">
        <v>1</v>
      </c>
      <c r="B194" s="78" t="s">
        <v>332</v>
      </c>
      <c r="C194" s="74">
        <f t="shared" ref="C194:E194" si="280">SUM(C195)</f>
        <v>2516800</v>
      </c>
      <c r="D194" s="74">
        <f t="shared" si="280"/>
        <v>9645300</v>
      </c>
      <c r="E194" s="74">
        <f t="shared" si="280"/>
        <v>0</v>
      </c>
      <c r="F194" s="17"/>
    </row>
    <row r="195" spans="1:6" s="67" customFormat="1" x14ac:dyDescent="0.2">
      <c r="A195" s="26" t="s">
        <v>1</v>
      </c>
      <c r="B195" s="76" t="s">
        <v>332</v>
      </c>
      <c r="C195" s="77">
        <v>2516800</v>
      </c>
      <c r="D195" s="77">
        <v>9645300</v>
      </c>
      <c r="E195" s="77">
        <v>0</v>
      </c>
      <c r="F195" s="9"/>
    </row>
    <row r="196" spans="1:6" s="67" customFormat="1" x14ac:dyDescent="0.2">
      <c r="A196" s="75"/>
      <c r="B196" s="76"/>
      <c r="C196" s="77"/>
      <c r="D196" s="77"/>
      <c r="E196" s="77"/>
      <c r="F196" s="17"/>
    </row>
    <row r="197" spans="1:6" s="67" customFormat="1" x14ac:dyDescent="0.2">
      <c r="A197" s="84" t="s">
        <v>302</v>
      </c>
      <c r="B197" s="76"/>
      <c r="C197" s="66">
        <f t="shared" ref="C197" si="281">C198+C216</f>
        <v>182647300</v>
      </c>
      <c r="D197" s="66">
        <f t="shared" ref="D197" si="282">D198+D216</f>
        <v>162600300</v>
      </c>
      <c r="E197" s="66">
        <f t="shared" ref="E197" si="283">E198+E216</f>
        <v>21596700</v>
      </c>
      <c r="F197" s="17">
        <f t="shared" ref="F197:F204" si="284">D197/C197*100</f>
        <v>89.024201288494282</v>
      </c>
    </row>
    <row r="198" spans="1:6" s="70" customFormat="1" x14ac:dyDescent="0.2">
      <c r="A198" s="71">
        <v>510000</v>
      </c>
      <c r="B198" s="69" t="s">
        <v>422</v>
      </c>
      <c r="C198" s="66">
        <f t="shared" ref="C198" si="285">C199+C209+C212+C214+C207</f>
        <v>182117300</v>
      </c>
      <c r="D198" s="66">
        <f t="shared" ref="D198" si="286">D199+D209+D212+D214+D207</f>
        <v>162070300</v>
      </c>
      <c r="E198" s="66">
        <f>E199+E209+E212+E214+E207</f>
        <v>21596700</v>
      </c>
      <c r="F198" s="17">
        <f t="shared" si="284"/>
        <v>88.992259384473641</v>
      </c>
    </row>
    <row r="199" spans="1:6" s="67" customFormat="1" x14ac:dyDescent="0.2">
      <c r="A199" s="72">
        <v>511000</v>
      </c>
      <c r="B199" s="78" t="s">
        <v>423</v>
      </c>
      <c r="C199" s="74">
        <f t="shared" ref="C199" si="287">SUM(C200:C206)</f>
        <v>168171100</v>
      </c>
      <c r="D199" s="74">
        <f t="shared" ref="D199" si="288">SUM(D200:D206)</f>
        <v>145438500</v>
      </c>
      <c r="E199" s="74">
        <f t="shared" ref="E199" si="289">SUM(E200:E206)</f>
        <v>15933400</v>
      </c>
      <c r="F199" s="17">
        <f t="shared" si="284"/>
        <v>86.482457449585567</v>
      </c>
    </row>
    <row r="200" spans="1:6" s="70" customFormat="1" x14ac:dyDescent="0.2">
      <c r="A200" s="83">
        <v>511100</v>
      </c>
      <c r="B200" s="76" t="s">
        <v>424</v>
      </c>
      <c r="C200" s="77">
        <v>90907700</v>
      </c>
      <c r="D200" s="77">
        <v>78948300</v>
      </c>
      <c r="E200" s="77">
        <v>632700</v>
      </c>
      <c r="F200" s="9">
        <f t="shared" si="284"/>
        <v>86.844458720218427</v>
      </c>
    </row>
    <row r="201" spans="1:6" s="70" customFormat="1" x14ac:dyDescent="0.2">
      <c r="A201" s="75">
        <v>511200</v>
      </c>
      <c r="B201" s="76" t="s">
        <v>425</v>
      </c>
      <c r="C201" s="77">
        <v>14314100</v>
      </c>
      <c r="D201" s="77">
        <v>2057600</v>
      </c>
      <c r="E201" s="77">
        <v>2257200</v>
      </c>
      <c r="F201" s="9">
        <f t="shared" si="284"/>
        <v>14.374637595098537</v>
      </c>
    </row>
    <row r="202" spans="1:6" s="70" customFormat="1" x14ac:dyDescent="0.2">
      <c r="A202" s="75">
        <v>511300</v>
      </c>
      <c r="B202" s="76" t="s">
        <v>426</v>
      </c>
      <c r="C202" s="77">
        <v>30745900</v>
      </c>
      <c r="D202" s="77">
        <v>48110100</v>
      </c>
      <c r="E202" s="77">
        <v>12792400</v>
      </c>
      <c r="F202" s="9">
        <f t="shared" si="284"/>
        <v>156.47647328586899</v>
      </c>
    </row>
    <row r="203" spans="1:6" s="70" customFormat="1" x14ac:dyDescent="0.2">
      <c r="A203" s="75">
        <v>511400</v>
      </c>
      <c r="B203" s="76" t="s">
        <v>427</v>
      </c>
      <c r="C203" s="77">
        <v>525700</v>
      </c>
      <c r="D203" s="77">
        <v>425000</v>
      </c>
      <c r="E203" s="77">
        <v>27000</v>
      </c>
      <c r="F203" s="9">
        <f t="shared" si="284"/>
        <v>80.844588168156733</v>
      </c>
    </row>
    <row r="204" spans="1:6" s="70" customFormat="1" x14ac:dyDescent="0.2">
      <c r="A204" s="75">
        <v>511500</v>
      </c>
      <c r="B204" s="76" t="s">
        <v>492</v>
      </c>
      <c r="C204" s="77">
        <v>12000</v>
      </c>
      <c r="D204" s="77">
        <v>0</v>
      </c>
      <c r="E204" s="77">
        <v>101000</v>
      </c>
      <c r="F204" s="9">
        <f t="shared" si="284"/>
        <v>0</v>
      </c>
    </row>
    <row r="205" spans="1:6" s="70" customFormat="1" x14ac:dyDescent="0.2">
      <c r="A205" s="80">
        <v>511600</v>
      </c>
      <c r="B205" s="76" t="s">
        <v>428</v>
      </c>
      <c r="C205" s="77">
        <v>0</v>
      </c>
      <c r="D205" s="77">
        <v>0</v>
      </c>
      <c r="E205" s="77">
        <v>0</v>
      </c>
      <c r="F205" s="9">
        <v>0</v>
      </c>
    </row>
    <row r="206" spans="1:6" s="67" customFormat="1" x14ac:dyDescent="0.2">
      <c r="A206" s="75">
        <v>511700</v>
      </c>
      <c r="B206" s="76" t="s">
        <v>429</v>
      </c>
      <c r="C206" s="77">
        <v>31665700</v>
      </c>
      <c r="D206" s="77">
        <v>15897500</v>
      </c>
      <c r="E206" s="77">
        <v>123100</v>
      </c>
      <c r="F206" s="9">
        <f>D206/C206*100</f>
        <v>50.204164127115462</v>
      </c>
    </row>
    <row r="207" spans="1:6" s="67" customFormat="1" x14ac:dyDescent="0.2">
      <c r="A207" s="72">
        <v>512000</v>
      </c>
      <c r="B207" s="78" t="s">
        <v>430</v>
      </c>
      <c r="C207" s="74">
        <f t="shared" ref="C207:D207" si="290">C208</f>
        <v>0</v>
      </c>
      <c r="D207" s="74">
        <f t="shared" si="290"/>
        <v>0</v>
      </c>
      <c r="E207" s="74">
        <f>E208</f>
        <v>0</v>
      </c>
      <c r="F207" s="17">
        <v>0</v>
      </c>
    </row>
    <row r="208" spans="1:6" s="67" customFormat="1" x14ac:dyDescent="0.2">
      <c r="A208" s="75">
        <v>512100</v>
      </c>
      <c r="B208" s="76" t="s">
        <v>430</v>
      </c>
      <c r="C208" s="77">
        <v>0</v>
      </c>
      <c r="D208" s="77">
        <v>0</v>
      </c>
      <c r="E208" s="77">
        <v>0</v>
      </c>
      <c r="F208" s="9">
        <v>0</v>
      </c>
    </row>
    <row r="209" spans="1:6" s="67" customFormat="1" x14ac:dyDescent="0.2">
      <c r="A209" s="72">
        <v>513000</v>
      </c>
      <c r="B209" s="78" t="s">
        <v>431</v>
      </c>
      <c r="C209" s="74">
        <f t="shared" ref="C209" si="291">SUM(C211:C211)</f>
        <v>3934200</v>
      </c>
      <c r="D209" s="74">
        <f t="shared" ref="D209" si="292">SUM(D211:D211)</f>
        <v>2998200</v>
      </c>
      <c r="E209" s="74">
        <f>SUM(E210:E211)</f>
        <v>80000</v>
      </c>
      <c r="F209" s="17">
        <f>D209/C209*100</f>
        <v>76.20863199633979</v>
      </c>
    </row>
    <row r="210" spans="1:6" s="67" customFormat="1" x14ac:dyDescent="0.2">
      <c r="A210" s="75">
        <v>513100</v>
      </c>
      <c r="B210" s="76" t="s">
        <v>493</v>
      </c>
      <c r="C210" s="77">
        <v>0</v>
      </c>
      <c r="D210" s="77">
        <v>0</v>
      </c>
      <c r="E210" s="77">
        <v>80000</v>
      </c>
      <c r="F210" s="9">
        <v>0</v>
      </c>
    </row>
    <row r="211" spans="1:6" s="67" customFormat="1" x14ac:dyDescent="0.2">
      <c r="A211" s="75">
        <v>513700</v>
      </c>
      <c r="B211" s="76" t="s">
        <v>432</v>
      </c>
      <c r="C211" s="77">
        <v>3934200</v>
      </c>
      <c r="D211" s="77">
        <v>2998200</v>
      </c>
      <c r="E211" s="77">
        <v>0</v>
      </c>
      <c r="F211" s="9">
        <f t="shared" ref="F211:F219" si="293">D211/C211*100</f>
        <v>76.20863199633979</v>
      </c>
    </row>
    <row r="212" spans="1:6" s="67" customFormat="1" x14ac:dyDescent="0.2">
      <c r="A212" s="72">
        <v>516000</v>
      </c>
      <c r="B212" s="78" t="s">
        <v>433</v>
      </c>
      <c r="C212" s="74">
        <f t="shared" ref="C212:E212" si="294">SUM(C213)</f>
        <v>9941000</v>
      </c>
      <c r="D212" s="74">
        <f t="shared" si="294"/>
        <v>13528600</v>
      </c>
      <c r="E212" s="74">
        <f t="shared" si="294"/>
        <v>4789800</v>
      </c>
      <c r="F212" s="17">
        <f t="shared" si="293"/>
        <v>136.08892465546725</v>
      </c>
    </row>
    <row r="213" spans="1:6" s="79" customFormat="1" x14ac:dyDescent="0.2">
      <c r="A213" s="75">
        <v>516100</v>
      </c>
      <c r="B213" s="76" t="s">
        <v>433</v>
      </c>
      <c r="C213" s="77">
        <v>9941000</v>
      </c>
      <c r="D213" s="77">
        <v>13528600</v>
      </c>
      <c r="E213" s="77">
        <v>4789800</v>
      </c>
      <c r="F213" s="9">
        <f t="shared" si="293"/>
        <v>136.08892465546725</v>
      </c>
    </row>
    <row r="214" spans="1:6" s="79" customFormat="1" ht="25.5" x14ac:dyDescent="0.2">
      <c r="A214" s="82">
        <v>518000</v>
      </c>
      <c r="B214" s="78" t="s">
        <v>434</v>
      </c>
      <c r="C214" s="74">
        <f t="shared" ref="C214:E214" si="295">C215</f>
        <v>71000</v>
      </c>
      <c r="D214" s="74">
        <f t="shared" si="295"/>
        <v>105000</v>
      </c>
      <c r="E214" s="74">
        <f t="shared" si="295"/>
        <v>793500</v>
      </c>
      <c r="F214" s="17">
        <f t="shared" si="293"/>
        <v>147.88732394366198</v>
      </c>
    </row>
    <row r="215" spans="1:6" s="79" customFormat="1" x14ac:dyDescent="0.2">
      <c r="A215" s="85">
        <v>518100</v>
      </c>
      <c r="B215" s="76" t="s">
        <v>434</v>
      </c>
      <c r="C215" s="77">
        <v>71000</v>
      </c>
      <c r="D215" s="77">
        <v>105000</v>
      </c>
      <c r="E215" s="77">
        <v>793500</v>
      </c>
      <c r="F215" s="9">
        <f t="shared" si="293"/>
        <v>147.88732394366198</v>
      </c>
    </row>
    <row r="216" spans="1:6" s="79" customFormat="1" ht="51" x14ac:dyDescent="0.2">
      <c r="A216" s="81">
        <v>580000</v>
      </c>
      <c r="B216" s="78" t="s">
        <v>435</v>
      </c>
      <c r="C216" s="74">
        <f t="shared" ref="C216:E217" si="296">C217</f>
        <v>530000</v>
      </c>
      <c r="D216" s="74">
        <f t="shared" si="296"/>
        <v>530000</v>
      </c>
      <c r="E216" s="74">
        <f t="shared" si="296"/>
        <v>0</v>
      </c>
      <c r="F216" s="17">
        <f t="shared" si="293"/>
        <v>100</v>
      </c>
    </row>
    <row r="217" spans="1:6" s="79" customFormat="1" ht="51.75" customHeight="1" x14ac:dyDescent="0.2">
      <c r="A217" s="81">
        <v>581000</v>
      </c>
      <c r="B217" s="78" t="s">
        <v>436</v>
      </c>
      <c r="C217" s="74">
        <f t="shared" si="296"/>
        <v>530000</v>
      </c>
      <c r="D217" s="74">
        <f t="shared" si="296"/>
        <v>530000</v>
      </c>
      <c r="E217" s="74">
        <f t="shared" si="296"/>
        <v>0</v>
      </c>
      <c r="F217" s="17">
        <f t="shared" si="293"/>
        <v>100</v>
      </c>
    </row>
    <row r="218" spans="1:6" s="79" customFormat="1" ht="51.75" customHeight="1" x14ac:dyDescent="0.2">
      <c r="A218" s="80">
        <v>581200</v>
      </c>
      <c r="B218" s="76" t="s">
        <v>437</v>
      </c>
      <c r="C218" s="77">
        <v>530000</v>
      </c>
      <c r="D218" s="77">
        <v>530000</v>
      </c>
      <c r="E218" s="77">
        <v>0</v>
      </c>
      <c r="F218" s="9">
        <f t="shared" si="293"/>
        <v>100</v>
      </c>
    </row>
    <row r="219" spans="1:6" s="87" customFormat="1" ht="51" x14ac:dyDescent="0.2">
      <c r="A219" s="86"/>
      <c r="B219" s="21" t="s">
        <v>303</v>
      </c>
      <c r="C219" s="22">
        <f t="shared" ref="C219" si="297">C146+C197</f>
        <v>4478537399.9979248</v>
      </c>
      <c r="D219" s="22">
        <f t="shared" ref="D219" si="298">D146+D197</f>
        <v>4860402599.9966669</v>
      </c>
      <c r="E219" s="22">
        <f t="shared" ref="E219" si="299">E146+E197</f>
        <v>207580800</v>
      </c>
      <c r="F219" s="29">
        <f t="shared" si="293"/>
        <v>108.52656047929663</v>
      </c>
    </row>
    <row r="220" spans="1:6" s="70" customFormat="1" x14ac:dyDescent="0.2">
      <c r="A220" s="75"/>
      <c r="B220" s="76"/>
      <c r="C220" s="77"/>
      <c r="D220" s="77"/>
      <c r="E220" s="77"/>
      <c r="F220" s="17"/>
    </row>
    <row r="221" spans="1:6" s="70" customFormat="1" x14ac:dyDescent="0.2">
      <c r="A221" s="75"/>
      <c r="B221" s="76"/>
      <c r="C221" s="77"/>
      <c r="D221" s="77"/>
      <c r="E221" s="77"/>
      <c r="F221" s="17"/>
    </row>
    <row r="222" spans="1:6" s="70" customFormat="1" x14ac:dyDescent="0.2">
      <c r="A222" s="64" t="s">
        <v>287</v>
      </c>
      <c r="B222" s="76"/>
      <c r="C222" s="77"/>
      <c r="D222" s="77"/>
      <c r="E222" s="77"/>
      <c r="F222" s="88"/>
    </row>
    <row r="223" spans="1:6" s="70" customFormat="1" x14ac:dyDescent="0.2">
      <c r="A223" s="75"/>
      <c r="B223" s="76"/>
      <c r="C223" s="77"/>
      <c r="D223" s="77"/>
      <c r="E223" s="77"/>
      <c r="F223" s="17"/>
    </row>
    <row r="224" spans="1:6" ht="102" x14ac:dyDescent="0.2">
      <c r="A224" s="35" t="s">
        <v>312</v>
      </c>
      <c r="B224" s="35" t="s">
        <v>316</v>
      </c>
      <c r="C224" s="12" t="s">
        <v>326</v>
      </c>
      <c r="D224" s="12" t="s">
        <v>327</v>
      </c>
      <c r="E224" s="12" t="s">
        <v>328</v>
      </c>
      <c r="F224" s="12" t="s">
        <v>314</v>
      </c>
    </row>
    <row r="225" spans="1:6" x14ac:dyDescent="0.2">
      <c r="A225" s="10">
        <v>1</v>
      </c>
      <c r="B225" s="11">
        <v>2</v>
      </c>
      <c r="C225" s="14">
        <v>3</v>
      </c>
      <c r="D225" s="14">
        <v>4</v>
      </c>
      <c r="E225" s="14">
        <v>5</v>
      </c>
      <c r="F225" s="14" t="s">
        <v>14</v>
      </c>
    </row>
    <row r="226" spans="1:6" s="87" customFormat="1" x14ac:dyDescent="0.2">
      <c r="A226" s="89"/>
      <c r="B226" s="90" t="s">
        <v>288</v>
      </c>
      <c r="C226" s="91">
        <f t="shared" ref="C226" si="300">C227+C241+C254+C273</f>
        <v>255382100</v>
      </c>
      <c r="D226" s="91">
        <f t="shared" ref="D226" si="301">D227+D241+D254+D273</f>
        <v>200738700.00999999</v>
      </c>
      <c r="E226" s="91">
        <f t="shared" ref="E226" si="302">E227+E241+E254+E273</f>
        <v>13228300</v>
      </c>
      <c r="F226" s="92">
        <f t="shared" ref="F226:F234" si="303">D226/C226*100</f>
        <v>78.603277210893012</v>
      </c>
    </row>
    <row r="227" spans="1:6" s="70" customFormat="1" x14ac:dyDescent="0.2">
      <c r="A227" s="93"/>
      <c r="B227" s="69" t="s">
        <v>304</v>
      </c>
      <c r="C227" s="66">
        <f t="shared" ref="C227" si="304">C228-C233</f>
        <v>97485000</v>
      </c>
      <c r="D227" s="66">
        <f t="shared" ref="D227" si="305">D228-D233</f>
        <v>88049000</v>
      </c>
      <c r="E227" s="66">
        <f t="shared" ref="E227" si="306">E228-E233</f>
        <v>150000</v>
      </c>
      <c r="F227" s="17">
        <f t="shared" si="303"/>
        <v>90.320562137764782</v>
      </c>
    </row>
    <row r="228" spans="1:6" s="70" customFormat="1" x14ac:dyDescent="0.2">
      <c r="A228" s="71">
        <v>910000</v>
      </c>
      <c r="B228" s="69" t="s">
        <v>438</v>
      </c>
      <c r="C228" s="66">
        <f t="shared" ref="C228" si="307">C229+C231</f>
        <v>98696300</v>
      </c>
      <c r="D228" s="66">
        <f t="shared" ref="D228" si="308">D229+D231</f>
        <v>88419000</v>
      </c>
      <c r="E228" s="66">
        <f t="shared" ref="E228" si="309">E229+E231</f>
        <v>150000</v>
      </c>
      <c r="F228" s="17">
        <f t="shared" si="303"/>
        <v>89.586945001990955</v>
      </c>
    </row>
    <row r="229" spans="1:6" s="70" customFormat="1" x14ac:dyDescent="0.2">
      <c r="A229" s="72">
        <v>911000</v>
      </c>
      <c r="B229" s="78" t="s">
        <v>381</v>
      </c>
      <c r="C229" s="74">
        <f t="shared" ref="C229:E229" si="310">SUM(C230:C230)</f>
        <v>92041400</v>
      </c>
      <c r="D229" s="74">
        <f t="shared" si="310"/>
        <v>82909900</v>
      </c>
      <c r="E229" s="74">
        <f t="shared" si="310"/>
        <v>150000</v>
      </c>
      <c r="F229" s="17">
        <f t="shared" si="303"/>
        <v>90.078921007285857</v>
      </c>
    </row>
    <row r="230" spans="1:6" s="70" customFormat="1" x14ac:dyDescent="0.2">
      <c r="A230" s="75">
        <v>911400</v>
      </c>
      <c r="B230" s="76" t="s">
        <v>439</v>
      </c>
      <c r="C230" s="77">
        <v>92041400</v>
      </c>
      <c r="D230" s="77">
        <v>82909900</v>
      </c>
      <c r="E230" s="77">
        <v>150000</v>
      </c>
      <c r="F230" s="9">
        <f t="shared" si="303"/>
        <v>90.078921007285857</v>
      </c>
    </row>
    <row r="231" spans="1:6" s="94" customFormat="1" ht="25.5" x14ac:dyDescent="0.2">
      <c r="A231" s="72">
        <v>918000</v>
      </c>
      <c r="B231" s="78" t="s">
        <v>382</v>
      </c>
      <c r="C231" s="74">
        <f t="shared" ref="C231:E231" si="311">C232</f>
        <v>6654900</v>
      </c>
      <c r="D231" s="74">
        <f t="shared" si="311"/>
        <v>5509100</v>
      </c>
      <c r="E231" s="74">
        <f t="shared" si="311"/>
        <v>0</v>
      </c>
      <c r="F231" s="17">
        <f t="shared" si="303"/>
        <v>82.782611308960313</v>
      </c>
    </row>
    <row r="232" spans="1:6" s="70" customFormat="1" x14ac:dyDescent="0.2">
      <c r="A232" s="75">
        <v>918100</v>
      </c>
      <c r="B232" s="76" t="s">
        <v>440</v>
      </c>
      <c r="C232" s="77">
        <v>6654900</v>
      </c>
      <c r="D232" s="77">
        <v>5509100</v>
      </c>
      <c r="E232" s="77">
        <v>0</v>
      </c>
      <c r="F232" s="9">
        <f t="shared" si="303"/>
        <v>82.782611308960313</v>
      </c>
    </row>
    <row r="233" spans="1:6" s="94" customFormat="1" ht="25.5" x14ac:dyDescent="0.2">
      <c r="A233" s="72">
        <v>610000</v>
      </c>
      <c r="B233" s="78" t="s">
        <v>441</v>
      </c>
      <c r="C233" s="74">
        <f t="shared" ref="C233" si="312">C234+C238</f>
        <v>1211300</v>
      </c>
      <c r="D233" s="74">
        <f t="shared" ref="D233" si="313">D234+D238</f>
        <v>370000</v>
      </c>
      <c r="E233" s="74">
        <f t="shared" ref="E233" si="314">E234+E238</f>
        <v>0</v>
      </c>
      <c r="F233" s="17">
        <f t="shared" si="303"/>
        <v>30.545694708164785</v>
      </c>
    </row>
    <row r="234" spans="1:6" s="94" customFormat="1" ht="25.5" x14ac:dyDescent="0.2">
      <c r="A234" s="72">
        <v>611000</v>
      </c>
      <c r="B234" s="78" t="s">
        <v>384</v>
      </c>
      <c r="C234" s="74">
        <f t="shared" ref="C234" si="315">SUM(C235:C237)</f>
        <v>844800</v>
      </c>
      <c r="D234" s="74">
        <f t="shared" ref="D234" si="316">SUM(D235:D237)</f>
        <v>0</v>
      </c>
      <c r="E234" s="74">
        <f t="shared" ref="E234" si="317">SUM(E235:E237)</f>
        <v>0</v>
      </c>
      <c r="F234" s="17">
        <f t="shared" si="303"/>
        <v>0</v>
      </c>
    </row>
    <row r="235" spans="1:6" s="70" customFormat="1" x14ac:dyDescent="0.2">
      <c r="A235" s="83">
        <v>611100</v>
      </c>
      <c r="B235" s="76" t="s">
        <v>442</v>
      </c>
      <c r="C235" s="77">
        <v>0</v>
      </c>
      <c r="D235" s="77">
        <v>0</v>
      </c>
      <c r="E235" s="77">
        <v>0</v>
      </c>
      <c r="F235" s="9">
        <v>0</v>
      </c>
    </row>
    <row r="236" spans="1:6" s="70" customFormat="1" x14ac:dyDescent="0.2">
      <c r="A236" s="83">
        <v>611200</v>
      </c>
      <c r="B236" s="76" t="s">
        <v>494</v>
      </c>
      <c r="C236" s="77">
        <v>844800</v>
      </c>
      <c r="D236" s="77">
        <v>0</v>
      </c>
      <c r="E236" s="77">
        <v>0</v>
      </c>
      <c r="F236" s="9">
        <f>D236/C236*100</f>
        <v>0</v>
      </c>
    </row>
    <row r="237" spans="1:6" s="67" customFormat="1" x14ac:dyDescent="0.2">
      <c r="A237" s="80">
        <v>611400</v>
      </c>
      <c r="B237" s="76" t="s">
        <v>443</v>
      </c>
      <c r="C237" s="77">
        <v>0</v>
      </c>
      <c r="D237" s="77">
        <v>0</v>
      </c>
      <c r="E237" s="77">
        <v>0</v>
      </c>
      <c r="F237" s="9">
        <v>0</v>
      </c>
    </row>
    <row r="238" spans="1:6" s="79" customFormat="1" ht="25.5" x14ac:dyDescent="0.2">
      <c r="A238" s="95">
        <v>618000</v>
      </c>
      <c r="B238" s="95" t="s">
        <v>385</v>
      </c>
      <c r="C238" s="74">
        <f t="shared" ref="C238" si="318">C239+C240</f>
        <v>366500</v>
      </c>
      <c r="D238" s="74">
        <f t="shared" ref="D238" si="319">D239+D240</f>
        <v>370000</v>
      </c>
      <c r="E238" s="74">
        <f t="shared" ref="E238" si="320">E239+E240</f>
        <v>0</v>
      </c>
      <c r="F238" s="17">
        <f>D238/C238*100</f>
        <v>100.95497953615281</v>
      </c>
    </row>
    <row r="239" spans="1:6" s="67" customFormat="1" x14ac:dyDescent="0.2">
      <c r="A239" s="80">
        <v>618100</v>
      </c>
      <c r="B239" s="76" t="s">
        <v>444</v>
      </c>
      <c r="C239" s="77">
        <v>366500</v>
      </c>
      <c r="D239" s="77">
        <v>370000</v>
      </c>
      <c r="E239" s="77">
        <v>0</v>
      </c>
      <c r="F239" s="9">
        <f>D239/C239*100</f>
        <v>100.95497953615281</v>
      </c>
    </row>
    <row r="240" spans="1:6" s="67" customFormat="1" ht="52.5" x14ac:dyDescent="0.2">
      <c r="A240" s="80">
        <v>618200</v>
      </c>
      <c r="B240" s="76" t="s">
        <v>445</v>
      </c>
      <c r="C240" s="77">
        <v>0</v>
      </c>
      <c r="D240" s="77">
        <v>0</v>
      </c>
      <c r="E240" s="77">
        <v>0</v>
      </c>
      <c r="F240" s="9">
        <v>0</v>
      </c>
    </row>
    <row r="241" spans="1:6" s="70" customFormat="1" x14ac:dyDescent="0.2">
      <c r="A241" s="75"/>
      <c r="B241" s="33" t="s">
        <v>283</v>
      </c>
      <c r="C241" s="66">
        <f t="shared" ref="C241" si="321">C242-C246</f>
        <v>173221200</v>
      </c>
      <c r="D241" s="66">
        <f t="shared" ref="D241" si="322">D242-D246</f>
        <v>130568000</v>
      </c>
      <c r="E241" s="66">
        <f t="shared" ref="E241" si="323">E242-E246</f>
        <v>0</v>
      </c>
      <c r="F241" s="17">
        <f t="shared" ref="F241:F251" si="324">D241/C241*100</f>
        <v>75.376455075937585</v>
      </c>
    </row>
    <row r="242" spans="1:6" s="70" customFormat="1" x14ac:dyDescent="0.2">
      <c r="A242" s="71">
        <v>920000</v>
      </c>
      <c r="B242" s="33" t="s">
        <v>446</v>
      </c>
      <c r="C242" s="66">
        <f t="shared" ref="C242:E242" si="325">C243</f>
        <v>1161517900</v>
      </c>
      <c r="D242" s="66">
        <f t="shared" si="325"/>
        <v>952477500</v>
      </c>
      <c r="E242" s="66">
        <f t="shared" si="325"/>
        <v>0</v>
      </c>
      <c r="F242" s="17">
        <f t="shared" si="324"/>
        <v>82.002825785121345</v>
      </c>
    </row>
    <row r="243" spans="1:6" s="70" customFormat="1" x14ac:dyDescent="0.2">
      <c r="A243" s="72">
        <v>921000</v>
      </c>
      <c r="B243" s="50" t="s">
        <v>387</v>
      </c>
      <c r="C243" s="74">
        <f t="shared" ref="C243" si="326">SUM(C244:C245)</f>
        <v>1161517900</v>
      </c>
      <c r="D243" s="74">
        <f t="shared" ref="D243" si="327">SUM(D244:D245)</f>
        <v>952477500</v>
      </c>
      <c r="E243" s="74">
        <f t="shared" ref="E243" si="328">SUM(E244:E245)</f>
        <v>0</v>
      </c>
      <c r="F243" s="17">
        <f t="shared" si="324"/>
        <v>82.002825785121345</v>
      </c>
    </row>
    <row r="244" spans="1:6" s="70" customFormat="1" x14ac:dyDescent="0.2">
      <c r="A244" s="75">
        <v>921100</v>
      </c>
      <c r="B244" s="48" t="s">
        <v>447</v>
      </c>
      <c r="C244" s="77">
        <v>692050900</v>
      </c>
      <c r="D244" s="77">
        <v>951685400</v>
      </c>
      <c r="E244" s="77">
        <v>0</v>
      </c>
      <c r="F244" s="9">
        <f t="shared" si="324"/>
        <v>137.51667688026993</v>
      </c>
    </row>
    <row r="245" spans="1:6" s="70" customFormat="1" x14ac:dyDescent="0.2">
      <c r="A245" s="75">
        <v>921200</v>
      </c>
      <c r="B245" s="48" t="s">
        <v>448</v>
      </c>
      <c r="C245" s="77">
        <v>469467000</v>
      </c>
      <c r="D245" s="77">
        <v>792100</v>
      </c>
      <c r="E245" s="77">
        <v>0</v>
      </c>
      <c r="F245" s="9">
        <f t="shared" si="324"/>
        <v>0.16872325424364226</v>
      </c>
    </row>
    <row r="246" spans="1:6" s="94" customFormat="1" ht="25.5" x14ac:dyDescent="0.2">
      <c r="A246" s="81">
        <v>620000</v>
      </c>
      <c r="B246" s="78" t="s">
        <v>449</v>
      </c>
      <c r="C246" s="74">
        <f t="shared" ref="C246" si="329">C247+C252</f>
        <v>988296700</v>
      </c>
      <c r="D246" s="74">
        <f t="shared" ref="D246" si="330">D247+D252</f>
        <v>821909500</v>
      </c>
      <c r="E246" s="74">
        <f>E247+E252</f>
        <v>0</v>
      </c>
      <c r="F246" s="17">
        <f t="shared" si="324"/>
        <v>83.16424612163533</v>
      </c>
    </row>
    <row r="247" spans="1:6" s="94" customFormat="1" ht="25.5" x14ac:dyDescent="0.2">
      <c r="A247" s="81">
        <v>621000</v>
      </c>
      <c r="B247" s="78" t="s">
        <v>389</v>
      </c>
      <c r="C247" s="74">
        <f t="shared" ref="C247" si="331">SUM(C248:C251)</f>
        <v>988296700</v>
      </c>
      <c r="D247" s="74">
        <f t="shared" ref="D247" si="332">SUM(D248:D251)</f>
        <v>821909500</v>
      </c>
      <c r="E247" s="74">
        <f t="shared" ref="E247" si="333">SUM(E248:E251)</f>
        <v>0</v>
      </c>
      <c r="F247" s="17">
        <f t="shared" si="324"/>
        <v>83.16424612163533</v>
      </c>
    </row>
    <row r="248" spans="1:6" s="67" customFormat="1" x14ac:dyDescent="0.2">
      <c r="A248" s="80">
        <v>621100</v>
      </c>
      <c r="B248" s="76" t="s">
        <v>450</v>
      </c>
      <c r="C248" s="77">
        <v>572392600</v>
      </c>
      <c r="D248" s="77">
        <v>348098200</v>
      </c>
      <c r="E248" s="77">
        <v>0</v>
      </c>
      <c r="F248" s="9">
        <f t="shared" si="324"/>
        <v>60.814587749736802</v>
      </c>
    </row>
    <row r="249" spans="1:6" s="67" customFormat="1" x14ac:dyDescent="0.2">
      <c r="A249" s="80">
        <v>621300</v>
      </c>
      <c r="B249" s="76" t="s">
        <v>451</v>
      </c>
      <c r="C249" s="77">
        <v>46407200</v>
      </c>
      <c r="D249" s="77">
        <v>22669700</v>
      </c>
      <c r="E249" s="77">
        <v>0</v>
      </c>
      <c r="F249" s="9">
        <f t="shared" si="324"/>
        <v>48.849531969177193</v>
      </c>
    </row>
    <row r="250" spans="1:6" s="67" customFormat="1" x14ac:dyDescent="0.2">
      <c r="A250" s="80">
        <v>621400</v>
      </c>
      <c r="B250" s="76" t="s">
        <v>452</v>
      </c>
      <c r="C250" s="77">
        <v>363276600</v>
      </c>
      <c r="D250" s="77">
        <v>438043300</v>
      </c>
      <c r="E250" s="77">
        <v>0</v>
      </c>
      <c r="F250" s="9">
        <f t="shared" si="324"/>
        <v>120.58120451468662</v>
      </c>
    </row>
    <row r="251" spans="1:6" s="67" customFormat="1" x14ac:dyDescent="0.2">
      <c r="A251" s="80">
        <v>621900</v>
      </c>
      <c r="B251" s="76" t="s">
        <v>453</v>
      </c>
      <c r="C251" s="77">
        <v>6220300</v>
      </c>
      <c r="D251" s="77">
        <v>13098300</v>
      </c>
      <c r="E251" s="77">
        <v>0</v>
      </c>
      <c r="F251" s="9">
        <f t="shared" si="324"/>
        <v>210.57344501069082</v>
      </c>
    </row>
    <row r="252" spans="1:6" s="79" customFormat="1" ht="25.5" x14ac:dyDescent="0.2">
      <c r="A252" s="81">
        <v>628000</v>
      </c>
      <c r="B252" s="78" t="s">
        <v>390</v>
      </c>
      <c r="C252" s="74">
        <f t="shared" ref="C252:E252" si="334">C253</f>
        <v>0</v>
      </c>
      <c r="D252" s="74">
        <f t="shared" si="334"/>
        <v>0</v>
      </c>
      <c r="E252" s="74">
        <f t="shared" si="334"/>
        <v>0</v>
      </c>
      <c r="F252" s="96">
        <v>0</v>
      </c>
    </row>
    <row r="253" spans="1:6" s="67" customFormat="1" x14ac:dyDescent="0.2">
      <c r="A253" s="80">
        <v>628200</v>
      </c>
      <c r="B253" s="76" t="s">
        <v>454</v>
      </c>
      <c r="C253" s="77">
        <v>0</v>
      </c>
      <c r="D253" s="77">
        <v>0</v>
      </c>
      <c r="E253" s="77">
        <v>0</v>
      </c>
      <c r="F253" s="9">
        <v>0</v>
      </c>
    </row>
    <row r="254" spans="1:6" s="1" customFormat="1" ht="25.5" x14ac:dyDescent="0.2">
      <c r="A254" s="97"/>
      <c r="B254" s="33" t="s">
        <v>305</v>
      </c>
      <c r="C254" s="66">
        <f t="shared" ref="C254" si="335">C255-C264</f>
        <v>-15324100</v>
      </c>
      <c r="D254" s="66">
        <f t="shared" ref="D254" si="336">D255-D264</f>
        <v>-17878299.989999995</v>
      </c>
      <c r="E254" s="66">
        <f t="shared" ref="E254" si="337">E255-E264</f>
        <v>-30533700</v>
      </c>
      <c r="F254" s="17">
        <f>D254/C254*100</f>
        <v>116.66786297400822</v>
      </c>
    </row>
    <row r="255" spans="1:6" s="70" customFormat="1" x14ac:dyDescent="0.2">
      <c r="A255" s="71">
        <v>930000</v>
      </c>
      <c r="B255" s="33" t="s">
        <v>455</v>
      </c>
      <c r="C255" s="74">
        <f t="shared" ref="C255" si="338">C256+C261</f>
        <v>39630500</v>
      </c>
      <c r="D255" s="74">
        <f t="shared" ref="D255" si="339">D256+D261</f>
        <v>34439600</v>
      </c>
      <c r="E255" s="74">
        <f t="shared" ref="E255" si="340">E256+E261</f>
        <v>59120700</v>
      </c>
      <c r="F255" s="17">
        <f>D255/C255*100</f>
        <v>86.901754961456462</v>
      </c>
    </row>
    <row r="256" spans="1:6" s="94" customFormat="1" ht="25.5" x14ac:dyDescent="0.2">
      <c r="A256" s="72">
        <v>931000</v>
      </c>
      <c r="B256" s="50" t="s">
        <v>392</v>
      </c>
      <c r="C256" s="74">
        <f t="shared" ref="C256" si="341">SUM(C257:C260)</f>
        <v>11098500</v>
      </c>
      <c r="D256" s="74">
        <f t="shared" ref="D256" si="342">SUM(D257:D260)</f>
        <v>4074000</v>
      </c>
      <c r="E256" s="74">
        <f t="shared" ref="E256" si="343">SUM(E257:E260)</f>
        <v>58808800</v>
      </c>
      <c r="F256" s="17">
        <f>D256/C256*100</f>
        <v>36.707663197729424</v>
      </c>
    </row>
    <row r="257" spans="1:6" x14ac:dyDescent="0.2">
      <c r="A257" s="75">
        <v>931100</v>
      </c>
      <c r="B257" s="48" t="s">
        <v>456</v>
      </c>
      <c r="C257" s="7">
        <v>0</v>
      </c>
      <c r="D257" s="7">
        <v>0</v>
      </c>
      <c r="E257" s="7">
        <v>1285100</v>
      </c>
      <c r="F257" s="9">
        <v>0</v>
      </c>
    </row>
    <row r="258" spans="1:6" x14ac:dyDescent="0.2">
      <c r="A258" s="75">
        <v>931200</v>
      </c>
      <c r="B258" s="48" t="s">
        <v>457</v>
      </c>
      <c r="C258" s="7">
        <v>5734500</v>
      </c>
      <c r="D258" s="7">
        <v>4040000</v>
      </c>
      <c r="E258" s="7">
        <v>57225700</v>
      </c>
      <c r="F258" s="9">
        <f t="shared" ref="F258:F267" si="344">D258/C258*100</f>
        <v>70.450780364460712</v>
      </c>
    </row>
    <row r="259" spans="1:6" x14ac:dyDescent="0.2">
      <c r="A259" s="75">
        <v>931300</v>
      </c>
      <c r="B259" s="48" t="s">
        <v>458</v>
      </c>
      <c r="C259" s="7">
        <v>5334000</v>
      </c>
      <c r="D259" s="7">
        <v>4000</v>
      </c>
      <c r="E259" s="7">
        <v>10000</v>
      </c>
      <c r="F259" s="9">
        <f t="shared" si="344"/>
        <v>7.4990626171728539E-2</v>
      </c>
    </row>
    <row r="260" spans="1:6" x14ac:dyDescent="0.2">
      <c r="A260" s="75">
        <v>931900</v>
      </c>
      <c r="B260" s="48" t="s">
        <v>392</v>
      </c>
      <c r="C260" s="7">
        <v>30000</v>
      </c>
      <c r="D260" s="7">
        <v>30000</v>
      </c>
      <c r="E260" s="7">
        <v>288000</v>
      </c>
      <c r="F260" s="9">
        <f t="shared" si="344"/>
        <v>100</v>
      </c>
    </row>
    <row r="261" spans="1:6" s="99" customFormat="1" ht="25.5" x14ac:dyDescent="0.2">
      <c r="A261" s="72">
        <v>938000</v>
      </c>
      <c r="B261" s="50" t="s">
        <v>393</v>
      </c>
      <c r="C261" s="98">
        <f t="shared" ref="C261" si="345">C262+C263</f>
        <v>28532000</v>
      </c>
      <c r="D261" s="98">
        <f t="shared" ref="D261" si="346">D262+D263</f>
        <v>30365600</v>
      </c>
      <c r="E261" s="98">
        <f t="shared" ref="E261" si="347">E262+E263</f>
        <v>311900</v>
      </c>
      <c r="F261" s="17">
        <f t="shared" si="344"/>
        <v>106.42646852656665</v>
      </c>
    </row>
    <row r="262" spans="1:6" x14ac:dyDescent="0.2">
      <c r="A262" s="75">
        <v>938100</v>
      </c>
      <c r="B262" s="48" t="s">
        <v>459</v>
      </c>
      <c r="C262" s="7">
        <v>28202000</v>
      </c>
      <c r="D262" s="7">
        <v>30365600</v>
      </c>
      <c r="E262" s="7">
        <v>100000</v>
      </c>
      <c r="F262" s="9">
        <f t="shared" si="344"/>
        <v>107.67179632650166</v>
      </c>
    </row>
    <row r="263" spans="1:6" x14ac:dyDescent="0.2">
      <c r="A263" s="75">
        <v>938200</v>
      </c>
      <c r="B263" s="48" t="s">
        <v>460</v>
      </c>
      <c r="C263" s="7">
        <v>330000</v>
      </c>
      <c r="D263" s="7">
        <v>0</v>
      </c>
      <c r="E263" s="7">
        <v>211900</v>
      </c>
      <c r="F263" s="9">
        <f t="shared" si="344"/>
        <v>0</v>
      </c>
    </row>
    <row r="264" spans="1:6" s="99" customFormat="1" ht="25.5" x14ac:dyDescent="0.2">
      <c r="A264" s="81">
        <v>630000</v>
      </c>
      <c r="B264" s="78" t="s">
        <v>461</v>
      </c>
      <c r="C264" s="98">
        <f t="shared" ref="C264" si="348">C265+C270</f>
        <v>54954600</v>
      </c>
      <c r="D264" s="98">
        <f t="shared" ref="D264" si="349">D265+D270</f>
        <v>52317899.989999995</v>
      </c>
      <c r="E264" s="98">
        <f t="shared" ref="E264" si="350">E265+E270</f>
        <v>89654400</v>
      </c>
      <c r="F264" s="17">
        <f t="shared" si="344"/>
        <v>95.202039483500911</v>
      </c>
    </row>
    <row r="265" spans="1:6" s="99" customFormat="1" ht="25.5" x14ac:dyDescent="0.2">
      <c r="A265" s="81">
        <v>631000</v>
      </c>
      <c r="B265" s="78" t="s">
        <v>462</v>
      </c>
      <c r="C265" s="98">
        <f t="shared" ref="C265" si="351">SUM(C266:C269)</f>
        <v>27612500</v>
      </c>
      <c r="D265" s="98">
        <f t="shared" ref="D265" si="352">SUM(D266:D269)</f>
        <v>19028600</v>
      </c>
      <c r="E265" s="98">
        <f t="shared" ref="E265" si="353">SUM(E266:E269)</f>
        <v>89501000</v>
      </c>
      <c r="F265" s="17">
        <f t="shared" si="344"/>
        <v>68.91299230421005</v>
      </c>
    </row>
    <row r="266" spans="1:6" x14ac:dyDescent="0.2">
      <c r="A266" s="80">
        <v>631100</v>
      </c>
      <c r="B266" s="76" t="s">
        <v>463</v>
      </c>
      <c r="C266" s="7">
        <v>1135100</v>
      </c>
      <c r="D266" s="7">
        <v>855700</v>
      </c>
      <c r="E266" s="7">
        <v>1506700</v>
      </c>
      <c r="F266" s="9">
        <f t="shared" si="344"/>
        <v>75.385428596599411</v>
      </c>
    </row>
    <row r="267" spans="1:6" x14ac:dyDescent="0.2">
      <c r="A267" s="80">
        <v>631200</v>
      </c>
      <c r="B267" s="76" t="s">
        <v>464</v>
      </c>
      <c r="C267" s="7">
        <v>5736300</v>
      </c>
      <c r="D267" s="7">
        <v>4040000</v>
      </c>
      <c r="E267" s="7">
        <v>86992100</v>
      </c>
      <c r="F267" s="9">
        <f t="shared" si="344"/>
        <v>70.428673535205618</v>
      </c>
    </row>
    <row r="268" spans="1:6" x14ac:dyDescent="0.2">
      <c r="A268" s="80">
        <v>631300</v>
      </c>
      <c r="B268" s="76" t="s">
        <v>465</v>
      </c>
      <c r="C268" s="7">
        <v>23200</v>
      </c>
      <c r="D268" s="7">
        <v>774000</v>
      </c>
      <c r="E268" s="7">
        <v>1400</v>
      </c>
      <c r="F268" s="9"/>
    </row>
    <row r="269" spans="1:6" x14ac:dyDescent="0.2">
      <c r="A269" s="80">
        <v>631900</v>
      </c>
      <c r="B269" s="76" t="s">
        <v>395</v>
      </c>
      <c r="C269" s="7">
        <v>20717900</v>
      </c>
      <c r="D269" s="7">
        <v>13358900</v>
      </c>
      <c r="E269" s="7">
        <v>1000800</v>
      </c>
      <c r="F269" s="9">
        <f>D269/C269*100</f>
        <v>64.479990732651473</v>
      </c>
    </row>
    <row r="270" spans="1:6" s="99" customFormat="1" ht="25.5" x14ac:dyDescent="0.2">
      <c r="A270" s="81">
        <v>638000</v>
      </c>
      <c r="B270" s="78" t="s">
        <v>396</v>
      </c>
      <c r="C270" s="98">
        <f t="shared" ref="C270" si="354">C271+C272</f>
        <v>27342099.999999996</v>
      </c>
      <c r="D270" s="98">
        <f t="shared" ref="D270" si="355">D271+D272</f>
        <v>33289299.989999998</v>
      </c>
      <c r="E270" s="98">
        <f t="shared" ref="E270" si="356">E271+E272</f>
        <v>153400</v>
      </c>
      <c r="F270" s="17">
        <f>D270/C270*100</f>
        <v>121.75107248528828</v>
      </c>
    </row>
    <row r="271" spans="1:6" x14ac:dyDescent="0.2">
      <c r="A271" s="80">
        <v>638100</v>
      </c>
      <c r="B271" s="76" t="s">
        <v>466</v>
      </c>
      <c r="C271" s="7">
        <v>26011099.999999996</v>
      </c>
      <c r="D271" s="7">
        <v>27959299.989999998</v>
      </c>
      <c r="E271" s="7">
        <v>153400</v>
      </c>
      <c r="F271" s="9">
        <f>D271/C271*100</f>
        <v>107.4898792823064</v>
      </c>
    </row>
    <row r="272" spans="1:6" x14ac:dyDescent="0.2">
      <c r="A272" s="100">
        <v>638200</v>
      </c>
      <c r="B272" s="6" t="s">
        <v>467</v>
      </c>
      <c r="C272" s="7">
        <v>1331000</v>
      </c>
      <c r="D272" s="7">
        <v>5330000</v>
      </c>
      <c r="E272" s="7">
        <v>0</v>
      </c>
      <c r="F272" s="9"/>
    </row>
    <row r="273" spans="1:6" s="1" customFormat="1" ht="51" x14ac:dyDescent="0.2">
      <c r="A273" s="101" t="s">
        <v>1</v>
      </c>
      <c r="B273" s="102" t="s">
        <v>309</v>
      </c>
      <c r="C273" s="1">
        <v>0</v>
      </c>
      <c r="D273" s="16">
        <v>0</v>
      </c>
      <c r="E273" s="16">
        <v>43612000</v>
      </c>
      <c r="F273" s="17">
        <v>0</v>
      </c>
    </row>
    <row r="276" spans="1:6" x14ac:dyDescent="0.2">
      <c r="A276" s="260" t="s">
        <v>306</v>
      </c>
      <c r="B276" s="260"/>
      <c r="C276" s="260"/>
      <c r="D276" s="260"/>
      <c r="E276" s="260"/>
      <c r="F276" s="260"/>
    </row>
    <row r="278" spans="1:6" ht="102" x14ac:dyDescent="0.2">
      <c r="A278" s="103" t="s">
        <v>312</v>
      </c>
      <c r="B278" s="103" t="s">
        <v>313</v>
      </c>
      <c r="C278" s="12" t="s">
        <v>326</v>
      </c>
      <c r="D278" s="12" t="s">
        <v>327</v>
      </c>
      <c r="E278" s="12" t="s">
        <v>328</v>
      </c>
      <c r="F278" s="12" t="s">
        <v>314</v>
      </c>
    </row>
    <row r="279" spans="1:6" x14ac:dyDescent="0.2">
      <c r="A279" s="11">
        <v>1</v>
      </c>
      <c r="B279" s="11">
        <v>2</v>
      </c>
      <c r="C279" s="14">
        <v>3</v>
      </c>
      <c r="D279" s="14">
        <v>4</v>
      </c>
      <c r="E279" s="14">
        <v>5</v>
      </c>
      <c r="F279" s="14" t="s">
        <v>14</v>
      </c>
    </row>
    <row r="280" spans="1:6" x14ac:dyDescent="0.2">
      <c r="A280" s="93" t="s">
        <v>5</v>
      </c>
      <c r="B280" s="76" t="s">
        <v>495</v>
      </c>
      <c r="C280" s="8">
        <v>580476145</v>
      </c>
      <c r="D280" s="8">
        <v>616353030</v>
      </c>
      <c r="E280" s="8">
        <v>145100</v>
      </c>
      <c r="F280" s="9">
        <f t="shared" ref="F280:F290" si="357">D280/C280*100</f>
        <v>106.18059593129361</v>
      </c>
    </row>
    <row r="281" spans="1:6" x14ac:dyDescent="0.2">
      <c r="A281" s="93" t="s">
        <v>6</v>
      </c>
      <c r="B281" s="76" t="s">
        <v>310</v>
      </c>
      <c r="C281" s="8">
        <v>0</v>
      </c>
      <c r="D281" s="8">
        <v>0</v>
      </c>
      <c r="E281" s="8">
        <v>0</v>
      </c>
      <c r="F281" s="9">
        <v>0</v>
      </c>
    </row>
    <row r="282" spans="1:6" x14ac:dyDescent="0.2">
      <c r="A282" s="104" t="s">
        <v>7</v>
      </c>
      <c r="B282" s="76" t="s">
        <v>338</v>
      </c>
      <c r="C282" s="8">
        <v>386284055</v>
      </c>
      <c r="D282" s="8">
        <v>403232769.99666667</v>
      </c>
      <c r="E282" s="8">
        <v>16831400</v>
      </c>
      <c r="F282" s="9">
        <f t="shared" si="357"/>
        <v>104.38762997780653</v>
      </c>
    </row>
    <row r="283" spans="1:6" x14ac:dyDescent="0.2">
      <c r="A283" s="104" t="s">
        <v>8</v>
      </c>
      <c r="B283" s="76" t="s">
        <v>318</v>
      </c>
      <c r="C283" s="8">
        <v>288487500</v>
      </c>
      <c r="D283" s="8">
        <v>297795100.39999998</v>
      </c>
      <c r="E283" s="8">
        <v>153074100</v>
      </c>
      <c r="F283" s="9">
        <f t="shared" si="357"/>
        <v>103.22634443433422</v>
      </c>
    </row>
    <row r="284" spans="1:6" x14ac:dyDescent="0.2">
      <c r="A284" s="104" t="s">
        <v>9</v>
      </c>
      <c r="B284" s="76" t="s">
        <v>496</v>
      </c>
      <c r="C284" s="8">
        <v>3750400.0000000005</v>
      </c>
      <c r="D284" s="8">
        <v>2699200</v>
      </c>
      <c r="E284" s="8">
        <v>0</v>
      </c>
      <c r="F284" s="9">
        <f t="shared" si="357"/>
        <v>71.970989761092142</v>
      </c>
    </row>
    <row r="285" spans="1:6" x14ac:dyDescent="0.2">
      <c r="A285" s="104" t="s">
        <v>10</v>
      </c>
      <c r="B285" s="76" t="s">
        <v>475</v>
      </c>
      <c r="C285" s="8">
        <v>135538600</v>
      </c>
      <c r="D285" s="8">
        <v>109935800</v>
      </c>
      <c r="E285" s="8">
        <v>0</v>
      </c>
      <c r="F285" s="9">
        <f t="shared" si="357"/>
        <v>81.110325766977084</v>
      </c>
    </row>
    <row r="286" spans="1:6" x14ac:dyDescent="0.2">
      <c r="A286" s="104" t="s">
        <v>11</v>
      </c>
      <c r="B286" s="76" t="s">
        <v>325</v>
      </c>
      <c r="C286" s="8">
        <v>346981894</v>
      </c>
      <c r="D286" s="8">
        <v>359416176</v>
      </c>
      <c r="E286" s="8">
        <v>0</v>
      </c>
      <c r="F286" s="9">
        <f t="shared" si="357"/>
        <v>103.58355355567919</v>
      </c>
    </row>
    <row r="287" spans="1:6" x14ac:dyDescent="0.2">
      <c r="A287" s="104" t="s">
        <v>12</v>
      </c>
      <c r="B287" s="76" t="s">
        <v>468</v>
      </c>
      <c r="C287" s="8">
        <v>55058199.999999993</v>
      </c>
      <c r="D287" s="8">
        <v>38408500</v>
      </c>
      <c r="E287" s="8">
        <v>0</v>
      </c>
      <c r="F287" s="9">
        <f t="shared" si="357"/>
        <v>69.759817792808349</v>
      </c>
    </row>
    <row r="288" spans="1:6" x14ac:dyDescent="0.2">
      <c r="A288" s="104" t="s">
        <v>13</v>
      </c>
      <c r="B288" s="76" t="s">
        <v>311</v>
      </c>
      <c r="C288" s="8">
        <v>569507700</v>
      </c>
      <c r="D288" s="8">
        <v>612602000</v>
      </c>
      <c r="E288" s="8">
        <v>37530200</v>
      </c>
      <c r="F288" s="9">
        <f t="shared" si="357"/>
        <v>107.56693895446891</v>
      </c>
    </row>
    <row r="289" spans="1:6" x14ac:dyDescent="0.2">
      <c r="A289" s="104">
        <v>10</v>
      </c>
      <c r="B289" s="76" t="s">
        <v>497</v>
      </c>
      <c r="C289" s="8">
        <v>2109936106</v>
      </c>
      <c r="D289" s="8">
        <v>2410314723.9943151</v>
      </c>
      <c r="E289" s="8">
        <v>0</v>
      </c>
      <c r="F289" s="9">
        <f t="shared" si="357"/>
        <v>114.23638455876137</v>
      </c>
    </row>
    <row r="290" spans="1:6" s="1" customFormat="1" ht="25.5" x14ac:dyDescent="0.2">
      <c r="A290" s="259" t="s">
        <v>284</v>
      </c>
      <c r="B290" s="259"/>
      <c r="C290" s="105">
        <f t="shared" ref="C290" si="358">SUM(C280:C289)</f>
        <v>4476020600</v>
      </c>
      <c r="D290" s="105">
        <f t="shared" ref="D290" si="359">SUM(D280:D289)</f>
        <v>4850757300.3909817</v>
      </c>
      <c r="E290" s="105">
        <f t="shared" ref="E290" si="360">SUM(E280:E289)</f>
        <v>207580800</v>
      </c>
      <c r="F290" s="106">
        <f t="shared" si="357"/>
        <v>108.37209507907497</v>
      </c>
    </row>
  </sheetData>
  <mergeCells count="4">
    <mergeCell ref="A290:B290"/>
    <mergeCell ref="A276:F276"/>
    <mergeCell ref="A142:F142"/>
    <mergeCell ref="A72:F72"/>
  </mergeCells>
  <printOptions horizontalCentered="1"/>
  <pageMargins left="0" right="0" top="0" bottom="0" header="0" footer="0"/>
  <pageSetup paperSize="9" scale="34" firstPageNumber="4" orientation="portrait" useFirstPageNumber="1" r:id="rId1"/>
  <headerFooter>
    <oddFooter>&amp;C&amp;P</oddFooter>
  </headerFooter>
  <rowBreaks count="4" manualBreakCount="4">
    <brk id="70" max="16383" man="1"/>
    <brk id="140" max="5" man="1"/>
    <brk id="195" max="16383" man="1"/>
    <brk id="220" max="16383" man="1"/>
  </rowBreaks>
  <ignoredErrors>
    <ignoredError sqref="E290 C290:D29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33"/>
  <sheetViews>
    <sheetView tabSelected="1" view="pageBreakPreview" zoomScale="70" zoomScaleNormal="70" zoomScaleSheetLayoutView="70" workbookViewId="0">
      <pane xSplit="2" ySplit="4" topLeftCell="C4232" activePane="bottomRight" state="frozen"/>
      <selection activeCell="J95" sqref="J95"/>
      <selection pane="topRight" activeCell="J95" sqref="J95"/>
      <selection pane="bottomLeft" activeCell="J95" sqref="J95"/>
      <selection pane="bottomRight" activeCell="B4227" sqref="B4227:C4228"/>
    </sheetView>
  </sheetViews>
  <sheetFormatPr defaultColWidth="9.140625" defaultRowHeight="44.1" customHeight="1" x14ac:dyDescent="0.2"/>
  <cols>
    <col min="1" max="1" width="20.5703125" style="197" customWidth="1"/>
    <col min="2" max="2" width="124.7109375" style="187" customWidth="1"/>
    <col min="3" max="5" width="27.28515625" style="165" customWidth="1"/>
    <col min="6" max="6" width="17.5703125" style="166" customWidth="1"/>
    <col min="7" max="7" width="17" style="174" bestFit="1" customWidth="1"/>
    <col min="8" max="8" width="9.140625" style="174"/>
    <col min="9" max="9" width="14" style="174" bestFit="1" customWidth="1"/>
    <col min="10" max="16384" width="9.140625" style="174"/>
  </cols>
  <sheetData>
    <row r="1" spans="1:6" s="167" customFormat="1" ht="60" customHeight="1" x14ac:dyDescent="0.2">
      <c r="A1" s="163" t="s">
        <v>498</v>
      </c>
      <c r="B1" s="164"/>
      <c r="C1" s="165"/>
      <c r="D1" s="165"/>
      <c r="E1" s="165"/>
      <c r="F1" s="166"/>
    </row>
    <row r="2" spans="1:6" s="167" customFormat="1" ht="24.75" customHeight="1" x14ac:dyDescent="0.2">
      <c r="A2" s="168"/>
      <c r="B2" s="169"/>
      <c r="C2" s="170"/>
      <c r="D2" s="170"/>
      <c r="E2" s="170"/>
      <c r="F2" s="171"/>
    </row>
    <row r="3" spans="1:6" ht="117.75" customHeight="1" x14ac:dyDescent="0.2">
      <c r="A3" s="172" t="s">
        <v>312</v>
      </c>
      <c r="B3" s="172" t="s">
        <v>316</v>
      </c>
      <c r="C3" s="173" t="s">
        <v>326</v>
      </c>
      <c r="D3" s="173" t="s">
        <v>327</v>
      </c>
      <c r="E3" s="173" t="s">
        <v>328</v>
      </c>
      <c r="F3" s="173" t="s">
        <v>314</v>
      </c>
    </row>
    <row r="4" spans="1:6" s="177" customFormat="1" ht="24.75" customHeight="1" x14ac:dyDescent="0.2">
      <c r="A4" s="175">
        <v>1</v>
      </c>
      <c r="B4" s="176">
        <v>2</v>
      </c>
      <c r="C4" s="175">
        <v>3</v>
      </c>
      <c r="D4" s="175">
        <v>4</v>
      </c>
      <c r="E4" s="175">
        <v>5</v>
      </c>
      <c r="F4" s="175" t="s">
        <v>14</v>
      </c>
    </row>
    <row r="5" spans="1:6" ht="20.25" x14ac:dyDescent="0.2">
      <c r="A5" s="178"/>
      <c r="B5" s="179"/>
      <c r="C5" s="180"/>
      <c r="D5" s="180"/>
      <c r="E5" s="180"/>
      <c r="F5" s="181"/>
    </row>
    <row r="6" spans="1:6" ht="20.25" x14ac:dyDescent="0.2">
      <c r="A6" s="182"/>
      <c r="B6" s="183"/>
      <c r="C6" s="184"/>
      <c r="D6" s="184"/>
      <c r="E6" s="184"/>
      <c r="F6" s="185"/>
    </row>
    <row r="7" spans="1:6" ht="20.25" x14ac:dyDescent="0.2">
      <c r="A7" s="186"/>
      <c r="C7" s="188"/>
      <c r="D7" s="188"/>
      <c r="E7" s="188"/>
    </row>
    <row r="8" spans="1:6" ht="20.25" x14ac:dyDescent="0.2">
      <c r="A8" s="189" t="s">
        <v>499</v>
      </c>
      <c r="B8" s="190"/>
      <c r="C8" s="188"/>
      <c r="D8" s="188"/>
      <c r="E8" s="188"/>
    </row>
    <row r="9" spans="1:6" ht="20.25" x14ac:dyDescent="0.2">
      <c r="A9" s="191"/>
      <c r="B9" s="192" t="s">
        <v>2</v>
      </c>
      <c r="C9" s="188"/>
      <c r="D9" s="188"/>
      <c r="E9" s="188"/>
    </row>
    <row r="10" spans="1:6" s="196" customFormat="1" ht="20.25" x14ac:dyDescent="0.2">
      <c r="A10" s="193"/>
      <c r="B10" s="190"/>
      <c r="C10" s="194"/>
      <c r="D10" s="194"/>
      <c r="E10" s="194"/>
      <c r="F10" s="195"/>
    </row>
    <row r="11" spans="1:6" ht="20.25" x14ac:dyDescent="0.2">
      <c r="A11" s="193"/>
      <c r="B11" s="190"/>
      <c r="C11" s="188"/>
      <c r="D11" s="188"/>
      <c r="E11" s="188"/>
    </row>
    <row r="12" spans="1:6" s="167" customFormat="1" ht="20.25" x14ac:dyDescent="0.2">
      <c r="A12" s="197" t="s">
        <v>795</v>
      </c>
      <c r="B12" s="198"/>
      <c r="C12" s="188"/>
      <c r="D12" s="188"/>
      <c r="E12" s="188"/>
      <c r="F12" s="166"/>
    </row>
    <row r="13" spans="1:6" s="167" customFormat="1" ht="20.25" x14ac:dyDescent="0.2">
      <c r="A13" s="197" t="s">
        <v>503</v>
      </c>
      <c r="B13" s="198"/>
      <c r="C13" s="188"/>
      <c r="D13" s="188"/>
      <c r="E13" s="188"/>
      <c r="F13" s="166"/>
    </row>
    <row r="14" spans="1:6" s="167" customFormat="1" ht="20.25" x14ac:dyDescent="0.2">
      <c r="A14" s="197" t="s">
        <v>581</v>
      </c>
      <c r="B14" s="198"/>
      <c r="C14" s="188"/>
      <c r="D14" s="188"/>
      <c r="E14" s="188"/>
      <c r="F14" s="166"/>
    </row>
    <row r="15" spans="1:6" s="167" customFormat="1" ht="20.25" x14ac:dyDescent="0.2">
      <c r="A15" s="197" t="s">
        <v>796</v>
      </c>
      <c r="B15" s="198"/>
      <c r="C15" s="188"/>
      <c r="D15" s="188"/>
      <c r="E15" s="188"/>
      <c r="F15" s="166"/>
    </row>
    <row r="16" spans="1:6" s="167" customFormat="1" ht="20.25" x14ac:dyDescent="0.2">
      <c r="A16" s="197"/>
      <c r="B16" s="199"/>
      <c r="C16" s="200"/>
      <c r="D16" s="200"/>
      <c r="E16" s="200"/>
      <c r="F16" s="201"/>
    </row>
    <row r="17" spans="1:7" ht="20.25" x14ac:dyDescent="0.2">
      <c r="A17" s="202">
        <v>410000</v>
      </c>
      <c r="B17" s="203" t="s">
        <v>357</v>
      </c>
      <c r="C17" s="204">
        <f>C18+C23+0+0+0</f>
        <v>47858200</v>
      </c>
      <c r="D17" s="204">
        <f>D18+D23+0+0+0</f>
        <v>56325000</v>
      </c>
      <c r="E17" s="204">
        <f>E18+E23+0+0+0</f>
        <v>0</v>
      </c>
      <c r="F17" s="205">
        <f t="shared" ref="F17:F41" si="0">D17/C17*100</f>
        <v>117.69143009975302</v>
      </c>
      <c r="G17" s="206"/>
    </row>
    <row r="18" spans="1:7" ht="20.25" x14ac:dyDescent="0.2">
      <c r="A18" s="202">
        <v>411000</v>
      </c>
      <c r="B18" s="203" t="s">
        <v>471</v>
      </c>
      <c r="C18" s="204">
        <f>SUM(C19:C22)</f>
        <v>3930000</v>
      </c>
      <c r="D18" s="204">
        <f>SUM(D19:D22)</f>
        <v>3976000</v>
      </c>
      <c r="E18" s="204">
        <f>SUM(E19:E22)</f>
        <v>0</v>
      </c>
      <c r="F18" s="205">
        <f t="shared" si="0"/>
        <v>101.17048346055979</v>
      </c>
      <c r="G18" s="206"/>
    </row>
    <row r="19" spans="1:7" ht="20.25" x14ac:dyDescent="0.2">
      <c r="A19" s="207">
        <v>411100</v>
      </c>
      <c r="B19" s="198" t="s">
        <v>358</v>
      </c>
      <c r="C19" s="208">
        <v>3755000</v>
      </c>
      <c r="D19" s="208">
        <f>3796600+3000</f>
        <v>3799600</v>
      </c>
      <c r="E19" s="208">
        <v>0</v>
      </c>
      <c r="F19" s="209">
        <f t="shared" si="0"/>
        <v>101.18774966711052</v>
      </c>
      <c r="G19" s="206"/>
    </row>
    <row r="20" spans="1:7" ht="20.25" x14ac:dyDescent="0.2">
      <c r="A20" s="207">
        <v>411200</v>
      </c>
      <c r="B20" s="198" t="s">
        <v>484</v>
      </c>
      <c r="C20" s="208">
        <v>130000</v>
      </c>
      <c r="D20" s="208">
        <v>120800</v>
      </c>
      <c r="E20" s="208">
        <v>0</v>
      </c>
      <c r="F20" s="209">
        <f t="shared" si="0"/>
        <v>92.92307692307692</v>
      </c>
      <c r="G20" s="206"/>
    </row>
    <row r="21" spans="1:7" ht="40.5" x14ac:dyDescent="0.2">
      <c r="A21" s="207">
        <v>411300</v>
      </c>
      <c r="B21" s="198" t="s">
        <v>359</v>
      </c>
      <c r="C21" s="208">
        <v>20000</v>
      </c>
      <c r="D21" s="208">
        <v>34600</v>
      </c>
      <c r="E21" s="208">
        <v>0</v>
      </c>
      <c r="F21" s="209">
        <f t="shared" si="0"/>
        <v>173</v>
      </c>
      <c r="G21" s="206"/>
    </row>
    <row r="22" spans="1:7" ht="20.25" x14ac:dyDescent="0.2">
      <c r="A22" s="207">
        <v>411400</v>
      </c>
      <c r="B22" s="198" t="s">
        <v>360</v>
      </c>
      <c r="C22" s="208">
        <v>25000</v>
      </c>
      <c r="D22" s="208">
        <v>21000</v>
      </c>
      <c r="E22" s="208">
        <v>0</v>
      </c>
      <c r="F22" s="209">
        <f t="shared" si="0"/>
        <v>84</v>
      </c>
      <c r="G22" s="206"/>
    </row>
    <row r="23" spans="1:7" ht="20.25" x14ac:dyDescent="0.2">
      <c r="A23" s="202">
        <v>412000</v>
      </c>
      <c r="B23" s="210" t="s">
        <v>476</v>
      </c>
      <c r="C23" s="204">
        <f>SUM(C24:C41)</f>
        <v>43928200</v>
      </c>
      <c r="D23" s="204">
        <f>SUM(D24:D41)</f>
        <v>52349000</v>
      </c>
      <c r="E23" s="204">
        <f>SUM(E24:E41)</f>
        <v>0</v>
      </c>
      <c r="F23" s="205">
        <f t="shared" si="0"/>
        <v>119.16946289627164</v>
      </c>
      <c r="G23" s="206"/>
    </row>
    <row r="24" spans="1:7" ht="20.25" x14ac:dyDescent="0.2">
      <c r="A24" s="207">
        <v>412100</v>
      </c>
      <c r="B24" s="211" t="s">
        <v>361</v>
      </c>
      <c r="C24" s="208">
        <v>60000</v>
      </c>
      <c r="D24" s="208">
        <v>40000</v>
      </c>
      <c r="E24" s="208">
        <v>0</v>
      </c>
      <c r="F24" s="209">
        <f t="shared" si="0"/>
        <v>66.666666666666657</v>
      </c>
      <c r="G24" s="206"/>
    </row>
    <row r="25" spans="1:7" ht="20.25" x14ac:dyDescent="0.2">
      <c r="A25" s="207">
        <v>412200</v>
      </c>
      <c r="B25" s="198" t="s">
        <v>485</v>
      </c>
      <c r="C25" s="208">
        <v>320000</v>
      </c>
      <c r="D25" s="208">
        <v>280000</v>
      </c>
      <c r="E25" s="208">
        <v>0</v>
      </c>
      <c r="F25" s="209">
        <f t="shared" si="0"/>
        <v>87.5</v>
      </c>
      <c r="G25" s="206"/>
    </row>
    <row r="26" spans="1:7" ht="20.25" x14ac:dyDescent="0.2">
      <c r="A26" s="207">
        <v>412300</v>
      </c>
      <c r="B26" s="198" t="s">
        <v>362</v>
      </c>
      <c r="C26" s="208">
        <v>200000</v>
      </c>
      <c r="D26" s="208">
        <v>120000</v>
      </c>
      <c r="E26" s="208">
        <v>0</v>
      </c>
      <c r="F26" s="209">
        <f t="shared" si="0"/>
        <v>60</v>
      </c>
      <c r="G26" s="206"/>
    </row>
    <row r="27" spans="1:7" ht="20.25" x14ac:dyDescent="0.2">
      <c r="A27" s="207">
        <v>412400</v>
      </c>
      <c r="B27" s="198" t="s">
        <v>363</v>
      </c>
      <c r="C27" s="208">
        <v>24999.999999999996</v>
      </c>
      <c r="D27" s="208">
        <v>5000</v>
      </c>
      <c r="E27" s="208">
        <v>0</v>
      </c>
      <c r="F27" s="209">
        <f t="shared" si="0"/>
        <v>20.000000000000004</v>
      </c>
      <c r="G27" s="206"/>
    </row>
    <row r="28" spans="1:7" ht="20.25" x14ac:dyDescent="0.2">
      <c r="A28" s="207">
        <v>412500</v>
      </c>
      <c r="B28" s="198" t="s">
        <v>364</v>
      </c>
      <c r="C28" s="208">
        <v>350000</v>
      </c>
      <c r="D28" s="208">
        <v>250000</v>
      </c>
      <c r="E28" s="208">
        <v>0</v>
      </c>
      <c r="F28" s="209">
        <f t="shared" si="0"/>
        <v>71.428571428571431</v>
      </c>
      <c r="G28" s="206"/>
    </row>
    <row r="29" spans="1:7" ht="20.25" x14ac:dyDescent="0.2">
      <c r="A29" s="207">
        <v>412600</v>
      </c>
      <c r="B29" s="198" t="s">
        <v>486</v>
      </c>
      <c r="C29" s="208">
        <v>419999.99999999988</v>
      </c>
      <c r="D29" s="208">
        <v>280000</v>
      </c>
      <c r="E29" s="208">
        <v>0</v>
      </c>
      <c r="F29" s="209">
        <f t="shared" si="0"/>
        <v>66.666666666666686</v>
      </c>
      <c r="G29" s="206"/>
    </row>
    <row r="30" spans="1:7" ht="20.25" x14ac:dyDescent="0.2">
      <c r="A30" s="207">
        <v>412700</v>
      </c>
      <c r="B30" s="198" t="s">
        <v>473</v>
      </c>
      <c r="C30" s="208">
        <v>499999.99999999965</v>
      </c>
      <c r="D30" s="208">
        <v>160000</v>
      </c>
      <c r="E30" s="208">
        <v>0</v>
      </c>
      <c r="F30" s="209">
        <f t="shared" si="0"/>
        <v>32.000000000000021</v>
      </c>
      <c r="G30" s="206"/>
    </row>
    <row r="31" spans="1:7" ht="20.25" x14ac:dyDescent="0.2">
      <c r="A31" s="207">
        <v>412800</v>
      </c>
      <c r="B31" s="211" t="s">
        <v>487</v>
      </c>
      <c r="C31" s="208">
        <v>24999.999999999996</v>
      </c>
      <c r="D31" s="208">
        <v>5000</v>
      </c>
      <c r="E31" s="208">
        <v>0</v>
      </c>
      <c r="F31" s="209">
        <f t="shared" si="0"/>
        <v>20.000000000000004</v>
      </c>
      <c r="G31" s="206"/>
    </row>
    <row r="32" spans="1:7" ht="20.25" x14ac:dyDescent="0.2">
      <c r="A32" s="207">
        <v>412900</v>
      </c>
      <c r="B32" s="211" t="s">
        <v>797</v>
      </c>
      <c r="C32" s="208">
        <v>10000</v>
      </c>
      <c r="D32" s="208">
        <v>5000</v>
      </c>
      <c r="E32" s="208">
        <v>0</v>
      </c>
      <c r="F32" s="209">
        <f t="shared" si="0"/>
        <v>50</v>
      </c>
      <c r="G32" s="206"/>
    </row>
    <row r="33" spans="1:7" ht="20.25" x14ac:dyDescent="0.2">
      <c r="A33" s="207">
        <v>412900</v>
      </c>
      <c r="B33" s="211" t="s">
        <v>564</v>
      </c>
      <c r="C33" s="208">
        <v>710000</v>
      </c>
      <c r="D33" s="208">
        <v>410000</v>
      </c>
      <c r="E33" s="208">
        <v>0</v>
      </c>
      <c r="F33" s="209">
        <f t="shared" si="0"/>
        <v>57.74647887323944</v>
      </c>
      <c r="G33" s="206"/>
    </row>
    <row r="34" spans="1:7" ht="20.25" x14ac:dyDescent="0.2">
      <c r="A34" s="207">
        <v>412900</v>
      </c>
      <c r="B34" s="211" t="s">
        <v>582</v>
      </c>
      <c r="C34" s="208">
        <v>250000.00000000006</v>
      </c>
      <c r="D34" s="208">
        <v>175000</v>
      </c>
      <c r="E34" s="208">
        <v>0</v>
      </c>
      <c r="F34" s="209">
        <f t="shared" si="0"/>
        <v>69.999999999999986</v>
      </c>
      <c r="G34" s="206"/>
    </row>
    <row r="35" spans="1:7" ht="20.25" x14ac:dyDescent="0.2">
      <c r="A35" s="207">
        <v>412900</v>
      </c>
      <c r="B35" s="211" t="s">
        <v>583</v>
      </c>
      <c r="C35" s="208">
        <v>38500</v>
      </c>
      <c r="D35" s="208">
        <v>10000</v>
      </c>
      <c r="E35" s="208">
        <v>0</v>
      </c>
      <c r="F35" s="209">
        <f t="shared" si="0"/>
        <v>25.97402597402597</v>
      </c>
      <c r="G35" s="206"/>
    </row>
    <row r="36" spans="1:7" ht="20.25" x14ac:dyDescent="0.2">
      <c r="A36" s="207">
        <v>412900</v>
      </c>
      <c r="B36" s="211" t="s">
        <v>584</v>
      </c>
      <c r="C36" s="208">
        <v>8000</v>
      </c>
      <c r="D36" s="208">
        <v>6000</v>
      </c>
      <c r="E36" s="208">
        <v>0</v>
      </c>
      <c r="F36" s="209">
        <f t="shared" si="0"/>
        <v>75</v>
      </c>
      <c r="G36" s="206"/>
    </row>
    <row r="37" spans="1:7" ht="20.25" x14ac:dyDescent="0.2">
      <c r="A37" s="207">
        <v>412900</v>
      </c>
      <c r="B37" s="211" t="s">
        <v>565</v>
      </c>
      <c r="C37" s="208">
        <v>420000</v>
      </c>
      <c r="D37" s="208">
        <v>100000</v>
      </c>
      <c r="E37" s="208">
        <v>0</v>
      </c>
      <c r="F37" s="209">
        <f t="shared" si="0"/>
        <v>23.809523809523807</v>
      </c>
      <c r="G37" s="206"/>
    </row>
    <row r="38" spans="1:7" ht="20.25" x14ac:dyDescent="0.2">
      <c r="A38" s="207">
        <v>412900</v>
      </c>
      <c r="B38" s="198" t="s">
        <v>566</v>
      </c>
      <c r="C38" s="208">
        <v>3000</v>
      </c>
      <c r="D38" s="208">
        <v>3000</v>
      </c>
      <c r="E38" s="208">
        <v>0</v>
      </c>
      <c r="F38" s="209">
        <f t="shared" si="0"/>
        <v>100</v>
      </c>
      <c r="G38" s="206"/>
    </row>
    <row r="39" spans="1:7" ht="20.25" x14ac:dyDescent="0.2">
      <c r="A39" s="207">
        <v>412900</v>
      </c>
      <c r="B39" s="198" t="s">
        <v>798</v>
      </c>
      <c r="C39" s="208">
        <v>29000000</v>
      </c>
      <c r="D39" s="208">
        <v>20000000</v>
      </c>
      <c r="E39" s="208">
        <v>0</v>
      </c>
      <c r="F39" s="209">
        <f t="shared" si="0"/>
        <v>68.965517241379317</v>
      </c>
      <c r="G39" s="206"/>
    </row>
    <row r="40" spans="1:7" ht="20.25" x14ac:dyDescent="0.2">
      <c r="A40" s="207">
        <v>412900</v>
      </c>
      <c r="B40" s="198" t="s">
        <v>799</v>
      </c>
      <c r="C40" s="208">
        <v>10138700</v>
      </c>
      <c r="D40" s="208">
        <v>30000000</v>
      </c>
      <c r="E40" s="208">
        <v>0</v>
      </c>
      <c r="F40" s="209">
        <f t="shared" si="0"/>
        <v>295.89592354049336</v>
      </c>
      <c r="G40" s="206"/>
    </row>
    <row r="41" spans="1:7" ht="20.25" x14ac:dyDescent="0.2">
      <c r="A41" s="207">
        <v>412900</v>
      </c>
      <c r="B41" s="198" t="s">
        <v>800</v>
      </c>
      <c r="C41" s="208">
        <v>1450000</v>
      </c>
      <c r="D41" s="208">
        <v>500000</v>
      </c>
      <c r="E41" s="208">
        <v>0</v>
      </c>
      <c r="F41" s="209">
        <f t="shared" si="0"/>
        <v>34.482758620689658</v>
      </c>
      <c r="G41" s="206"/>
    </row>
    <row r="42" spans="1:7" ht="20.25" x14ac:dyDescent="0.2">
      <c r="A42" s="202">
        <v>510000</v>
      </c>
      <c r="B42" s="210" t="s">
        <v>422</v>
      </c>
      <c r="C42" s="204">
        <f>C43+C47</f>
        <v>8580000</v>
      </c>
      <c r="D42" s="204">
        <f t="shared" ref="D42" si="1">D43+D47</f>
        <v>113200</v>
      </c>
      <c r="E42" s="204">
        <f>E43+E47</f>
        <v>0</v>
      </c>
      <c r="F42" s="205"/>
      <c r="G42" s="206"/>
    </row>
    <row r="43" spans="1:7" ht="20.25" x14ac:dyDescent="0.2">
      <c r="A43" s="202">
        <v>511000</v>
      </c>
      <c r="B43" s="210" t="s">
        <v>423</v>
      </c>
      <c r="C43" s="204">
        <f>SUM(C44:C46)</f>
        <v>8470000</v>
      </c>
      <c r="D43" s="204">
        <f>SUM(D44:D46)</f>
        <v>53200</v>
      </c>
      <c r="E43" s="204">
        <f>SUM(E44:E46)</f>
        <v>0</v>
      </c>
      <c r="F43" s="205"/>
      <c r="G43" s="206"/>
    </row>
    <row r="44" spans="1:7" ht="20.25" x14ac:dyDescent="0.2">
      <c r="A44" s="207">
        <v>511200</v>
      </c>
      <c r="B44" s="198" t="s">
        <v>425</v>
      </c>
      <c r="C44" s="208">
        <v>3929999.9999999991</v>
      </c>
      <c r="D44" s="208">
        <v>20000</v>
      </c>
      <c r="E44" s="208">
        <v>0</v>
      </c>
      <c r="F44" s="209"/>
      <c r="G44" s="206"/>
    </row>
    <row r="45" spans="1:7" ht="20.25" x14ac:dyDescent="0.2">
      <c r="A45" s="207">
        <v>511300</v>
      </c>
      <c r="B45" s="198" t="s">
        <v>426</v>
      </c>
      <c r="C45" s="208">
        <v>4250000</v>
      </c>
      <c r="D45" s="208">
        <v>33200</v>
      </c>
      <c r="E45" s="208">
        <v>0</v>
      </c>
      <c r="F45" s="209"/>
      <c r="G45" s="206"/>
    </row>
    <row r="46" spans="1:7" ht="20.25" x14ac:dyDescent="0.2">
      <c r="A46" s="207">
        <v>511700</v>
      </c>
      <c r="B46" s="198" t="s">
        <v>429</v>
      </c>
      <c r="C46" s="208">
        <v>290000</v>
      </c>
      <c r="D46" s="208">
        <v>0</v>
      </c>
      <c r="E46" s="208">
        <v>0</v>
      </c>
      <c r="F46" s="209">
        <f t="shared" ref="F46:F52" si="2">D46/C46*100</f>
        <v>0</v>
      </c>
      <c r="G46" s="206"/>
    </row>
    <row r="47" spans="1:7" ht="20.25" x14ac:dyDescent="0.2">
      <c r="A47" s="202">
        <v>516000</v>
      </c>
      <c r="B47" s="210" t="s">
        <v>433</v>
      </c>
      <c r="C47" s="204">
        <f t="shared" ref="C47:D47" si="3">C48</f>
        <v>110000</v>
      </c>
      <c r="D47" s="204">
        <f t="shared" si="3"/>
        <v>60000</v>
      </c>
      <c r="E47" s="204">
        <f t="shared" ref="E47" si="4">E48</f>
        <v>0</v>
      </c>
      <c r="F47" s="205">
        <f t="shared" si="2"/>
        <v>54.54545454545454</v>
      </c>
      <c r="G47" s="206"/>
    </row>
    <row r="48" spans="1:7" ht="20.25" x14ac:dyDescent="0.2">
      <c r="A48" s="207">
        <v>516100</v>
      </c>
      <c r="B48" s="198" t="s">
        <v>433</v>
      </c>
      <c r="C48" s="208">
        <v>110000</v>
      </c>
      <c r="D48" s="208">
        <v>60000</v>
      </c>
      <c r="E48" s="208">
        <v>0</v>
      </c>
      <c r="F48" s="209">
        <f t="shared" si="2"/>
        <v>54.54545454545454</v>
      </c>
      <c r="G48" s="206"/>
    </row>
    <row r="49" spans="1:7" s="212" customFormat="1" ht="20.25" x14ac:dyDescent="0.2">
      <c r="A49" s="202">
        <v>630000</v>
      </c>
      <c r="B49" s="210" t="s">
        <v>461</v>
      </c>
      <c r="C49" s="204">
        <f>0+C50</f>
        <v>50000</v>
      </c>
      <c r="D49" s="204">
        <f>0+D50</f>
        <v>50000</v>
      </c>
      <c r="E49" s="204">
        <f>0+E50</f>
        <v>0</v>
      </c>
      <c r="F49" s="205">
        <f t="shared" si="2"/>
        <v>100</v>
      </c>
      <c r="G49" s="206"/>
    </row>
    <row r="50" spans="1:7" s="212" customFormat="1" ht="20.25" x14ac:dyDescent="0.2">
      <c r="A50" s="202">
        <v>638000</v>
      </c>
      <c r="B50" s="210" t="s">
        <v>396</v>
      </c>
      <c r="C50" s="204">
        <f t="shared" ref="C50:D50" si="5">C51</f>
        <v>50000</v>
      </c>
      <c r="D50" s="204">
        <f t="shared" si="5"/>
        <v>50000</v>
      </c>
      <c r="E50" s="204">
        <f t="shared" ref="E50" si="6">E51</f>
        <v>0</v>
      </c>
      <c r="F50" s="205">
        <f t="shared" si="2"/>
        <v>100</v>
      </c>
      <c r="G50" s="206"/>
    </row>
    <row r="51" spans="1:7" ht="20.25" x14ac:dyDescent="0.2">
      <c r="A51" s="207">
        <v>638100</v>
      </c>
      <c r="B51" s="198" t="s">
        <v>466</v>
      </c>
      <c r="C51" s="208">
        <v>50000</v>
      </c>
      <c r="D51" s="208">
        <v>50000</v>
      </c>
      <c r="E51" s="208">
        <v>0</v>
      </c>
      <c r="F51" s="209">
        <f t="shared" si="2"/>
        <v>100</v>
      </c>
      <c r="G51" s="206"/>
    </row>
    <row r="52" spans="1:7" ht="20.25" x14ac:dyDescent="0.2">
      <c r="A52" s="213"/>
      <c r="B52" s="214" t="s">
        <v>500</v>
      </c>
      <c r="C52" s="215">
        <f>C17+C42+C49</f>
        <v>56488200</v>
      </c>
      <c r="D52" s="215">
        <f>D17+D42+D49</f>
        <v>56488200</v>
      </c>
      <c r="E52" s="215">
        <f>E17+E42+E49</f>
        <v>0</v>
      </c>
      <c r="F52" s="172">
        <f t="shared" si="2"/>
        <v>100</v>
      </c>
      <c r="G52" s="206"/>
    </row>
    <row r="53" spans="1:7" s="167" customFormat="1" ht="20.25" x14ac:dyDescent="0.2">
      <c r="A53" s="178"/>
      <c r="B53" s="216"/>
      <c r="C53" s="200"/>
      <c r="D53" s="200"/>
      <c r="E53" s="200"/>
      <c r="F53" s="201"/>
    </row>
    <row r="54" spans="1:7" s="167" customFormat="1" ht="20.25" x14ac:dyDescent="0.2">
      <c r="A54" s="193"/>
      <c r="B54" s="190"/>
      <c r="C54" s="217"/>
      <c r="D54" s="217"/>
      <c r="E54" s="217"/>
      <c r="F54" s="218"/>
    </row>
    <row r="55" spans="1:7" s="167" customFormat="1" ht="20.25" x14ac:dyDescent="0.2">
      <c r="A55" s="197" t="s">
        <v>801</v>
      </c>
      <c r="B55" s="210"/>
      <c r="C55" s="217"/>
      <c r="D55" s="217"/>
      <c r="E55" s="217"/>
      <c r="F55" s="218"/>
    </row>
    <row r="56" spans="1:7" s="167" customFormat="1" ht="20.25" x14ac:dyDescent="0.2">
      <c r="A56" s="197" t="s">
        <v>504</v>
      </c>
      <c r="B56" s="210"/>
      <c r="C56" s="217"/>
      <c r="D56" s="217"/>
      <c r="E56" s="217"/>
      <c r="F56" s="218"/>
    </row>
    <row r="57" spans="1:7" s="167" customFormat="1" ht="20.25" x14ac:dyDescent="0.2">
      <c r="A57" s="197" t="s">
        <v>585</v>
      </c>
      <c r="B57" s="210"/>
      <c r="C57" s="217"/>
      <c r="D57" s="217"/>
      <c r="E57" s="217"/>
      <c r="F57" s="218"/>
    </row>
    <row r="58" spans="1:7" s="167" customFormat="1" ht="20.25" x14ac:dyDescent="0.2">
      <c r="A58" s="197" t="s">
        <v>796</v>
      </c>
      <c r="B58" s="210"/>
      <c r="C58" s="217"/>
      <c r="D58" s="217"/>
      <c r="E58" s="217"/>
      <c r="F58" s="218"/>
    </row>
    <row r="59" spans="1:7" s="167" customFormat="1" ht="20.25" x14ac:dyDescent="0.2">
      <c r="A59" s="197"/>
      <c r="B59" s="199"/>
      <c r="C59" s="200"/>
      <c r="D59" s="200"/>
      <c r="E59" s="200"/>
      <c r="F59" s="201"/>
    </row>
    <row r="60" spans="1:7" s="167" customFormat="1" ht="20.25" x14ac:dyDescent="0.2">
      <c r="A60" s="219">
        <v>410000</v>
      </c>
      <c r="B60" s="203" t="s">
        <v>357</v>
      </c>
      <c r="C60" s="220">
        <f>C61+C66+C81+0+C84</f>
        <v>12093000</v>
      </c>
      <c r="D60" s="220">
        <f>D61+D66+D81+0+D84</f>
        <v>14231300</v>
      </c>
      <c r="E60" s="220">
        <f>E61+E66+E81+0+E84</f>
        <v>0</v>
      </c>
      <c r="F60" s="205">
        <f t="shared" ref="F60:F76" si="7">D60/C60*100</f>
        <v>117.68213015794262</v>
      </c>
    </row>
    <row r="61" spans="1:7" s="167" customFormat="1" ht="20.25" x14ac:dyDescent="0.2">
      <c r="A61" s="219">
        <v>411000</v>
      </c>
      <c r="B61" s="203" t="s">
        <v>471</v>
      </c>
      <c r="C61" s="220">
        <f>SUM(C62:C65)</f>
        <v>8415000</v>
      </c>
      <c r="D61" s="220">
        <f t="shared" ref="D61" si="8">SUM(D62:D65)</f>
        <v>9495800</v>
      </c>
      <c r="E61" s="220">
        <f>SUM(E62:E65)</f>
        <v>0</v>
      </c>
      <c r="F61" s="205">
        <f t="shared" si="7"/>
        <v>112.84373143196673</v>
      </c>
    </row>
    <row r="62" spans="1:7" s="167" customFormat="1" ht="20.25" x14ac:dyDescent="0.2">
      <c r="A62" s="197">
        <v>411100</v>
      </c>
      <c r="B62" s="198" t="s">
        <v>358</v>
      </c>
      <c r="C62" s="208">
        <v>7640000</v>
      </c>
      <c r="D62" s="217">
        <v>8500000</v>
      </c>
      <c r="E62" s="208">
        <v>0</v>
      </c>
      <c r="F62" s="209">
        <f t="shared" si="7"/>
        <v>111.2565445026178</v>
      </c>
    </row>
    <row r="63" spans="1:7" s="167" customFormat="1" ht="20.25" x14ac:dyDescent="0.2">
      <c r="A63" s="197">
        <v>411200</v>
      </c>
      <c r="B63" s="198" t="s">
        <v>484</v>
      </c>
      <c r="C63" s="208">
        <v>610000</v>
      </c>
      <c r="D63" s="217">
        <v>864800</v>
      </c>
      <c r="E63" s="208">
        <v>0</v>
      </c>
      <c r="F63" s="209">
        <f t="shared" si="7"/>
        <v>141.7704918032787</v>
      </c>
    </row>
    <row r="64" spans="1:7" s="167" customFormat="1" ht="40.5" x14ac:dyDescent="0.2">
      <c r="A64" s="197">
        <v>411300</v>
      </c>
      <c r="B64" s="198" t="s">
        <v>359</v>
      </c>
      <c r="C64" s="208">
        <v>70000</v>
      </c>
      <c r="D64" s="217">
        <v>65000</v>
      </c>
      <c r="E64" s="208">
        <v>0</v>
      </c>
      <c r="F64" s="209">
        <f t="shared" si="7"/>
        <v>92.857142857142861</v>
      </c>
    </row>
    <row r="65" spans="1:6" s="167" customFormat="1" ht="20.25" x14ac:dyDescent="0.2">
      <c r="A65" s="197">
        <v>411400</v>
      </c>
      <c r="B65" s="198" t="s">
        <v>360</v>
      </c>
      <c r="C65" s="208">
        <v>95000</v>
      </c>
      <c r="D65" s="217">
        <v>66000</v>
      </c>
      <c r="E65" s="208">
        <v>0</v>
      </c>
      <c r="F65" s="209">
        <f t="shared" si="7"/>
        <v>69.473684210526315</v>
      </c>
    </row>
    <row r="66" spans="1:6" s="167" customFormat="1" ht="20.25" x14ac:dyDescent="0.2">
      <c r="A66" s="219">
        <v>412000</v>
      </c>
      <c r="B66" s="210" t="s">
        <v>476</v>
      </c>
      <c r="C66" s="220">
        <f>SUM(C67:C80)</f>
        <v>3133000.0000000005</v>
      </c>
      <c r="D66" s="220">
        <f>SUM(D67:D80)</f>
        <v>4115500</v>
      </c>
      <c r="E66" s="220">
        <f>SUM(E67:E80)</f>
        <v>0</v>
      </c>
      <c r="F66" s="205">
        <f t="shared" si="7"/>
        <v>131.3597191190552</v>
      </c>
    </row>
    <row r="67" spans="1:6" s="167" customFormat="1" ht="20.25" x14ac:dyDescent="0.2">
      <c r="A67" s="197">
        <v>412200</v>
      </c>
      <c r="B67" s="198" t="s">
        <v>485</v>
      </c>
      <c r="C67" s="208">
        <v>180000</v>
      </c>
      <c r="D67" s="217">
        <v>229000</v>
      </c>
      <c r="E67" s="208">
        <v>0</v>
      </c>
      <c r="F67" s="209">
        <f t="shared" si="7"/>
        <v>127.22222222222221</v>
      </c>
    </row>
    <row r="68" spans="1:6" s="167" customFormat="1" ht="20.25" x14ac:dyDescent="0.2">
      <c r="A68" s="197">
        <v>412300</v>
      </c>
      <c r="B68" s="198" t="s">
        <v>362</v>
      </c>
      <c r="C68" s="208">
        <v>105000</v>
      </c>
      <c r="D68" s="217">
        <v>119500</v>
      </c>
      <c r="E68" s="208">
        <v>0</v>
      </c>
      <c r="F68" s="209">
        <f t="shared" si="7"/>
        <v>113.80952380952381</v>
      </c>
    </row>
    <row r="69" spans="1:6" s="167" customFormat="1" ht="20.25" x14ac:dyDescent="0.2">
      <c r="A69" s="197">
        <v>412500</v>
      </c>
      <c r="B69" s="198" t="s">
        <v>364</v>
      </c>
      <c r="C69" s="208">
        <v>125000</v>
      </c>
      <c r="D69" s="217">
        <v>180000</v>
      </c>
      <c r="E69" s="208">
        <v>0</v>
      </c>
      <c r="F69" s="209">
        <f t="shared" si="7"/>
        <v>144</v>
      </c>
    </row>
    <row r="70" spans="1:6" s="167" customFormat="1" ht="20.25" x14ac:dyDescent="0.2">
      <c r="A70" s="197">
        <v>412600</v>
      </c>
      <c r="B70" s="198" t="s">
        <v>486</v>
      </c>
      <c r="C70" s="208">
        <v>350000</v>
      </c>
      <c r="D70" s="217">
        <v>522000</v>
      </c>
      <c r="E70" s="208">
        <v>0</v>
      </c>
      <c r="F70" s="209">
        <f t="shared" si="7"/>
        <v>149.14285714285714</v>
      </c>
    </row>
    <row r="71" spans="1:6" s="167" customFormat="1" ht="20.25" x14ac:dyDescent="0.2">
      <c r="A71" s="197">
        <v>412600</v>
      </c>
      <c r="B71" s="198" t="s">
        <v>802</v>
      </c>
      <c r="C71" s="208">
        <v>240000</v>
      </c>
      <c r="D71" s="217">
        <v>250000</v>
      </c>
      <c r="E71" s="208">
        <v>0</v>
      </c>
      <c r="F71" s="209">
        <f t="shared" si="7"/>
        <v>104.16666666666667</v>
      </c>
    </row>
    <row r="72" spans="1:6" s="167" customFormat="1" ht="20.25" x14ac:dyDescent="0.2">
      <c r="A72" s="197">
        <v>412700</v>
      </c>
      <c r="B72" s="198" t="s">
        <v>473</v>
      </c>
      <c r="C72" s="208">
        <v>199999.9999999998</v>
      </c>
      <c r="D72" s="217">
        <v>341000</v>
      </c>
      <c r="E72" s="208">
        <v>0</v>
      </c>
      <c r="F72" s="209">
        <f t="shared" si="7"/>
        <v>170.50000000000017</v>
      </c>
    </row>
    <row r="73" spans="1:6" s="167" customFormat="1" ht="20.25" x14ac:dyDescent="0.2">
      <c r="A73" s="197">
        <v>412800</v>
      </c>
      <c r="B73" s="198" t="s">
        <v>487</v>
      </c>
      <c r="C73" s="208">
        <v>7000</v>
      </c>
      <c r="D73" s="217">
        <v>7000</v>
      </c>
      <c r="E73" s="208">
        <v>0</v>
      </c>
      <c r="F73" s="209">
        <f t="shared" si="7"/>
        <v>100</v>
      </c>
    </row>
    <row r="74" spans="1:6" s="167" customFormat="1" ht="20.25" x14ac:dyDescent="0.2">
      <c r="A74" s="197">
        <v>412900</v>
      </c>
      <c r="B74" s="211" t="s">
        <v>797</v>
      </c>
      <c r="C74" s="208">
        <v>4000</v>
      </c>
      <c r="D74" s="217">
        <v>10000</v>
      </c>
      <c r="E74" s="208">
        <v>0</v>
      </c>
      <c r="F74" s="209">
        <f t="shared" si="7"/>
        <v>250</v>
      </c>
    </row>
    <row r="75" spans="1:6" s="167" customFormat="1" ht="20.25" x14ac:dyDescent="0.2">
      <c r="A75" s="197">
        <v>412900</v>
      </c>
      <c r="B75" s="198" t="s">
        <v>803</v>
      </c>
      <c r="C75" s="208">
        <v>1600000</v>
      </c>
      <c r="D75" s="217">
        <v>1800000</v>
      </c>
      <c r="E75" s="208">
        <v>0</v>
      </c>
      <c r="F75" s="209">
        <f t="shared" si="7"/>
        <v>112.5</v>
      </c>
    </row>
    <row r="76" spans="1:6" s="167" customFormat="1" ht="20.25" x14ac:dyDescent="0.2">
      <c r="A76" s="197">
        <v>412900</v>
      </c>
      <c r="B76" s="198" t="s">
        <v>564</v>
      </c>
      <c r="C76" s="208">
        <v>240000.00000000029</v>
      </c>
      <c r="D76" s="217">
        <v>350000</v>
      </c>
      <c r="E76" s="208">
        <v>0</v>
      </c>
      <c r="F76" s="209">
        <f t="shared" si="7"/>
        <v>145.83333333333314</v>
      </c>
    </row>
    <row r="77" spans="1:6" s="167" customFormat="1" ht="20.25" x14ac:dyDescent="0.2">
      <c r="A77" s="197">
        <v>412900</v>
      </c>
      <c r="B77" s="211" t="s">
        <v>582</v>
      </c>
      <c r="C77" s="208">
        <v>50000</v>
      </c>
      <c r="D77" s="217">
        <v>165000</v>
      </c>
      <c r="E77" s="208">
        <v>0</v>
      </c>
      <c r="F77" s="209"/>
    </row>
    <row r="78" spans="1:6" s="167" customFormat="1" ht="20.25" x14ac:dyDescent="0.2">
      <c r="A78" s="197">
        <v>412900</v>
      </c>
      <c r="B78" s="211" t="s">
        <v>583</v>
      </c>
      <c r="C78" s="208">
        <v>12000</v>
      </c>
      <c r="D78" s="217">
        <v>27000</v>
      </c>
      <c r="E78" s="208">
        <v>0</v>
      </c>
      <c r="F78" s="209">
        <f>D78/C78*100</f>
        <v>225</v>
      </c>
    </row>
    <row r="79" spans="1:6" s="167" customFormat="1" ht="20.25" x14ac:dyDescent="0.2">
      <c r="A79" s="197">
        <v>412900</v>
      </c>
      <c r="B79" s="198" t="s">
        <v>584</v>
      </c>
      <c r="C79" s="208">
        <v>20000</v>
      </c>
      <c r="D79" s="217">
        <v>15000</v>
      </c>
      <c r="E79" s="208">
        <v>0</v>
      </c>
      <c r="F79" s="209">
        <f>D79/C79*100</f>
        <v>75</v>
      </c>
    </row>
    <row r="80" spans="1:6" s="167" customFormat="1" ht="20.25" x14ac:dyDescent="0.2">
      <c r="A80" s="197">
        <v>412900</v>
      </c>
      <c r="B80" s="198" t="s">
        <v>804</v>
      </c>
      <c r="C80" s="208">
        <v>0</v>
      </c>
      <c r="D80" s="217">
        <v>100000</v>
      </c>
      <c r="E80" s="208">
        <v>0</v>
      </c>
      <c r="F80" s="209">
        <v>0</v>
      </c>
    </row>
    <row r="81" spans="1:6" s="167" customFormat="1" ht="20.25" x14ac:dyDescent="0.2">
      <c r="A81" s="219">
        <v>415000</v>
      </c>
      <c r="B81" s="210" t="s">
        <v>319</v>
      </c>
      <c r="C81" s="220">
        <f>SUM(C82:C83)</f>
        <v>530000</v>
      </c>
      <c r="D81" s="220">
        <f t="shared" ref="D81" si="9">SUM(D82:D83)</f>
        <v>570000</v>
      </c>
      <c r="E81" s="220">
        <f>SUM(E82:E83)</f>
        <v>0</v>
      </c>
      <c r="F81" s="205">
        <f>D81/C81*100</f>
        <v>107.54716981132076</v>
      </c>
    </row>
    <row r="82" spans="1:6" s="167" customFormat="1" ht="20.25" x14ac:dyDescent="0.2">
      <c r="A82" s="197">
        <v>415200</v>
      </c>
      <c r="B82" s="198" t="s">
        <v>762</v>
      </c>
      <c r="C82" s="208">
        <v>500000</v>
      </c>
      <c r="D82" s="217">
        <v>500000</v>
      </c>
      <c r="E82" s="208">
        <v>0</v>
      </c>
      <c r="F82" s="209">
        <f>D82/C82*100</f>
        <v>100</v>
      </c>
    </row>
    <row r="83" spans="1:6" s="167" customFormat="1" ht="20.25" x14ac:dyDescent="0.2">
      <c r="A83" s="197">
        <v>415200</v>
      </c>
      <c r="B83" s="198" t="s">
        <v>586</v>
      </c>
      <c r="C83" s="208">
        <v>30000</v>
      </c>
      <c r="D83" s="217">
        <v>70000</v>
      </c>
      <c r="E83" s="208">
        <v>0</v>
      </c>
      <c r="F83" s="209">
        <f>D83/C83*100</f>
        <v>233.33333333333334</v>
      </c>
    </row>
    <row r="84" spans="1:6" s="221" customFormat="1" ht="20.25" x14ac:dyDescent="0.2">
      <c r="A84" s="202">
        <v>416000</v>
      </c>
      <c r="B84" s="210" t="s">
        <v>478</v>
      </c>
      <c r="C84" s="220">
        <f t="shared" ref="C84:D84" si="10">C85</f>
        <v>15000</v>
      </c>
      <c r="D84" s="220">
        <f t="shared" si="10"/>
        <v>50000</v>
      </c>
      <c r="E84" s="220">
        <f t="shared" ref="E84" si="11">E85</f>
        <v>0</v>
      </c>
      <c r="F84" s="205"/>
    </row>
    <row r="85" spans="1:6" s="167" customFormat="1" ht="20.25" x14ac:dyDescent="0.2">
      <c r="A85" s="207">
        <v>416100</v>
      </c>
      <c r="B85" s="198" t="s">
        <v>501</v>
      </c>
      <c r="C85" s="208">
        <v>15000</v>
      </c>
      <c r="D85" s="217">
        <v>50000</v>
      </c>
      <c r="E85" s="208">
        <v>0</v>
      </c>
      <c r="F85" s="209"/>
    </row>
    <row r="86" spans="1:6" s="221" customFormat="1" ht="20.25" x14ac:dyDescent="0.2">
      <c r="A86" s="219">
        <v>480000</v>
      </c>
      <c r="B86" s="210" t="s">
        <v>418</v>
      </c>
      <c r="C86" s="220">
        <f t="shared" ref="C86:D87" si="12">C87</f>
        <v>2000</v>
      </c>
      <c r="D86" s="220">
        <f t="shared" si="12"/>
        <v>2000</v>
      </c>
      <c r="E86" s="220">
        <f t="shared" ref="E86:E87" si="13">E87</f>
        <v>0</v>
      </c>
      <c r="F86" s="205">
        <f t="shared" ref="F86:F92" si="14">D86/C86*100</f>
        <v>100</v>
      </c>
    </row>
    <row r="87" spans="1:6" s="221" customFormat="1" ht="20.25" x14ac:dyDescent="0.2">
      <c r="A87" s="219">
        <v>488000</v>
      </c>
      <c r="B87" s="210" t="s">
        <v>373</v>
      </c>
      <c r="C87" s="220">
        <f t="shared" si="12"/>
        <v>2000</v>
      </c>
      <c r="D87" s="220">
        <f t="shared" si="12"/>
        <v>2000</v>
      </c>
      <c r="E87" s="220">
        <f t="shared" si="13"/>
        <v>0</v>
      </c>
      <c r="F87" s="205">
        <f t="shared" si="14"/>
        <v>100</v>
      </c>
    </row>
    <row r="88" spans="1:6" s="167" customFormat="1" ht="20.25" x14ac:dyDescent="0.2">
      <c r="A88" s="197">
        <v>488100</v>
      </c>
      <c r="B88" s="198" t="s">
        <v>373</v>
      </c>
      <c r="C88" s="208">
        <v>2000</v>
      </c>
      <c r="D88" s="217">
        <v>2000</v>
      </c>
      <c r="E88" s="208">
        <v>0</v>
      </c>
      <c r="F88" s="209">
        <f t="shared" si="14"/>
        <v>100</v>
      </c>
    </row>
    <row r="89" spans="1:6" s="167" customFormat="1" ht="20.25" x14ac:dyDescent="0.2">
      <c r="A89" s="219">
        <v>510000</v>
      </c>
      <c r="B89" s="210" t="s">
        <v>422</v>
      </c>
      <c r="C89" s="220">
        <f>C90+C94+0+0</f>
        <v>312999.99999999953</v>
      </c>
      <c r="D89" s="220">
        <f>D90+D94+0+0</f>
        <v>626000</v>
      </c>
      <c r="E89" s="220">
        <f>E90+E94+0+0</f>
        <v>0</v>
      </c>
      <c r="F89" s="205">
        <f t="shared" si="14"/>
        <v>200.00000000000031</v>
      </c>
    </row>
    <row r="90" spans="1:6" s="167" customFormat="1" ht="20.25" x14ac:dyDescent="0.2">
      <c r="A90" s="219">
        <v>511000</v>
      </c>
      <c r="B90" s="210" t="s">
        <v>423</v>
      </c>
      <c r="C90" s="220">
        <f>SUM(C91:C93)</f>
        <v>277999.99999999953</v>
      </c>
      <c r="D90" s="220">
        <f>SUM(D91:D93)</f>
        <v>584000</v>
      </c>
      <c r="E90" s="220">
        <f>SUM(E91:E93)</f>
        <v>0</v>
      </c>
      <c r="F90" s="205">
        <f t="shared" si="14"/>
        <v>210.07194244604349</v>
      </c>
    </row>
    <row r="91" spans="1:6" s="167" customFormat="1" ht="20.25" x14ac:dyDescent="0.2">
      <c r="A91" s="197">
        <v>511200</v>
      </c>
      <c r="B91" s="198" t="s">
        <v>425</v>
      </c>
      <c r="C91" s="208">
        <v>45000</v>
      </c>
      <c r="D91" s="217">
        <v>0</v>
      </c>
      <c r="E91" s="208">
        <v>0</v>
      </c>
      <c r="F91" s="209">
        <f t="shared" si="14"/>
        <v>0</v>
      </c>
    </row>
    <row r="92" spans="1:6" s="167" customFormat="1" ht="20.25" x14ac:dyDescent="0.2">
      <c r="A92" s="197">
        <v>511300</v>
      </c>
      <c r="B92" s="198" t="s">
        <v>426</v>
      </c>
      <c r="C92" s="208">
        <v>232999.99999999951</v>
      </c>
      <c r="D92" s="217">
        <v>464000</v>
      </c>
      <c r="E92" s="208">
        <v>0</v>
      </c>
      <c r="F92" s="209">
        <f t="shared" si="14"/>
        <v>199.14163090128798</v>
      </c>
    </row>
    <row r="93" spans="1:6" s="167" customFormat="1" ht="20.25" x14ac:dyDescent="0.2">
      <c r="A93" s="197">
        <v>511700</v>
      </c>
      <c r="B93" s="198" t="s">
        <v>429</v>
      </c>
      <c r="C93" s="208">
        <v>0</v>
      </c>
      <c r="D93" s="217">
        <v>120000</v>
      </c>
      <c r="E93" s="208">
        <v>0</v>
      </c>
      <c r="F93" s="209">
        <v>0</v>
      </c>
    </row>
    <row r="94" spans="1:6" s="167" customFormat="1" ht="20.25" x14ac:dyDescent="0.2">
      <c r="A94" s="219">
        <v>516000</v>
      </c>
      <c r="B94" s="210" t="s">
        <v>433</v>
      </c>
      <c r="C94" s="220">
        <f t="shared" ref="C94:D94" si="15">C95</f>
        <v>35000</v>
      </c>
      <c r="D94" s="220">
        <f t="shared" si="15"/>
        <v>42000</v>
      </c>
      <c r="E94" s="220">
        <f t="shared" ref="E94" si="16">E95</f>
        <v>0</v>
      </c>
      <c r="F94" s="205">
        <f t="shared" ref="F94:F99" si="17">D94/C94*100</f>
        <v>120</v>
      </c>
    </row>
    <row r="95" spans="1:6" s="167" customFormat="1" ht="20.25" x14ac:dyDescent="0.2">
      <c r="A95" s="197">
        <v>516100</v>
      </c>
      <c r="B95" s="198" t="s">
        <v>433</v>
      </c>
      <c r="C95" s="208">
        <v>35000</v>
      </c>
      <c r="D95" s="217">
        <v>42000</v>
      </c>
      <c r="E95" s="208">
        <v>0</v>
      </c>
      <c r="F95" s="209">
        <f t="shared" si="17"/>
        <v>120</v>
      </c>
    </row>
    <row r="96" spans="1:6" s="221" customFormat="1" ht="20.25" x14ac:dyDescent="0.2">
      <c r="A96" s="219">
        <v>630000</v>
      </c>
      <c r="B96" s="210" t="s">
        <v>461</v>
      </c>
      <c r="C96" s="220">
        <f>C97+0</f>
        <v>50000</v>
      </c>
      <c r="D96" s="220">
        <f>D97+0</f>
        <v>129500</v>
      </c>
      <c r="E96" s="220">
        <f>E97+0</f>
        <v>0</v>
      </c>
      <c r="F96" s="205">
        <f t="shared" si="17"/>
        <v>259</v>
      </c>
    </row>
    <row r="97" spans="1:6" s="221" customFormat="1" ht="20.25" x14ac:dyDescent="0.2">
      <c r="A97" s="219">
        <v>638000</v>
      </c>
      <c r="B97" s="210" t="s">
        <v>396</v>
      </c>
      <c r="C97" s="220">
        <f>C98</f>
        <v>50000</v>
      </c>
      <c r="D97" s="220">
        <f t="shared" ref="D97" si="18">D98</f>
        <v>129500</v>
      </c>
      <c r="E97" s="220">
        <f t="shared" ref="E97" si="19">E98</f>
        <v>0</v>
      </c>
      <c r="F97" s="205">
        <f t="shared" si="17"/>
        <v>259</v>
      </c>
    </row>
    <row r="98" spans="1:6" s="167" customFormat="1" ht="20.25" x14ac:dyDescent="0.2">
      <c r="A98" s="197">
        <v>638100</v>
      </c>
      <c r="B98" s="198" t="s">
        <v>466</v>
      </c>
      <c r="C98" s="208">
        <v>50000</v>
      </c>
      <c r="D98" s="217">
        <v>129500</v>
      </c>
      <c r="E98" s="208">
        <v>0</v>
      </c>
      <c r="F98" s="209">
        <f t="shared" si="17"/>
        <v>259</v>
      </c>
    </row>
    <row r="99" spans="1:6" s="167" customFormat="1" ht="20.25" x14ac:dyDescent="0.2">
      <c r="A99" s="175"/>
      <c r="B99" s="214" t="s">
        <v>500</v>
      </c>
      <c r="C99" s="222">
        <f>C60+C89+C96+C86</f>
        <v>12458000</v>
      </c>
      <c r="D99" s="222">
        <f>D60+D89+D96+D86</f>
        <v>14988800</v>
      </c>
      <c r="E99" s="222">
        <f>E60+E89+E96+E86</f>
        <v>0</v>
      </c>
      <c r="F99" s="172">
        <f t="shared" si="17"/>
        <v>120.31465724835446</v>
      </c>
    </row>
    <row r="100" spans="1:6" s="167" customFormat="1" ht="20.25" x14ac:dyDescent="0.2">
      <c r="A100" s="178"/>
      <c r="B100" s="190"/>
      <c r="C100" s="217"/>
      <c r="D100" s="217"/>
      <c r="E100" s="217"/>
      <c r="F100" s="218"/>
    </row>
    <row r="101" spans="1:6" s="167" customFormat="1" ht="20.25" x14ac:dyDescent="0.2">
      <c r="A101" s="193"/>
      <c r="B101" s="190"/>
      <c r="C101" s="217"/>
      <c r="D101" s="217"/>
      <c r="E101" s="217"/>
      <c r="F101" s="218"/>
    </row>
    <row r="102" spans="1:6" s="167" customFormat="1" ht="20.25" x14ac:dyDescent="0.2">
      <c r="A102" s="197" t="s">
        <v>805</v>
      </c>
      <c r="B102" s="210"/>
      <c r="C102" s="217"/>
      <c r="D102" s="217"/>
      <c r="E102" s="217"/>
      <c r="F102" s="218"/>
    </row>
    <row r="103" spans="1:6" s="167" customFormat="1" ht="20.25" x14ac:dyDescent="0.2">
      <c r="A103" s="197" t="s">
        <v>504</v>
      </c>
      <c r="B103" s="210"/>
      <c r="C103" s="217"/>
      <c r="D103" s="217"/>
      <c r="E103" s="217"/>
      <c r="F103" s="218"/>
    </row>
    <row r="104" spans="1:6" s="167" customFormat="1" ht="20.25" x14ac:dyDescent="0.2">
      <c r="A104" s="197" t="s">
        <v>587</v>
      </c>
      <c r="B104" s="210"/>
      <c r="C104" s="217"/>
      <c r="D104" s="217"/>
      <c r="E104" s="217"/>
      <c r="F104" s="218"/>
    </row>
    <row r="105" spans="1:6" s="167" customFormat="1" ht="20.25" x14ac:dyDescent="0.2">
      <c r="A105" s="197" t="s">
        <v>796</v>
      </c>
      <c r="B105" s="210"/>
      <c r="C105" s="217"/>
      <c r="D105" s="217"/>
      <c r="E105" s="217"/>
      <c r="F105" s="218"/>
    </row>
    <row r="106" spans="1:6" s="167" customFormat="1" ht="20.25" x14ac:dyDescent="0.2">
      <c r="A106" s="197"/>
      <c r="B106" s="199"/>
      <c r="C106" s="200"/>
      <c r="D106" s="200"/>
      <c r="E106" s="200"/>
      <c r="F106" s="201"/>
    </row>
    <row r="107" spans="1:6" s="167" customFormat="1" ht="20.25" x14ac:dyDescent="0.2">
      <c r="A107" s="219">
        <v>410000</v>
      </c>
      <c r="B107" s="203" t="s">
        <v>357</v>
      </c>
      <c r="C107" s="220">
        <f>C108+C113+C125+C127</f>
        <v>4343000</v>
      </c>
      <c r="D107" s="220">
        <f>D108+D113+D125+D127</f>
        <v>4253000</v>
      </c>
      <c r="E107" s="220">
        <f>E108+E113+E125+E127</f>
        <v>0</v>
      </c>
      <c r="F107" s="205">
        <f t="shared" ref="F107:F142" si="20">D107/C107*100</f>
        <v>97.927699746718858</v>
      </c>
    </row>
    <row r="108" spans="1:6" s="167" customFormat="1" ht="20.25" x14ac:dyDescent="0.2">
      <c r="A108" s="219">
        <v>411000</v>
      </c>
      <c r="B108" s="203" t="s">
        <v>471</v>
      </c>
      <c r="C108" s="220">
        <f>SUM(C109:C112)</f>
        <v>3665000</v>
      </c>
      <c r="D108" s="220">
        <f t="shared" ref="D108" si="21">SUM(D109:D112)</f>
        <v>3570000</v>
      </c>
      <c r="E108" s="220">
        <f>SUM(E109:E112)</f>
        <v>0</v>
      </c>
      <c r="F108" s="205">
        <f t="shared" si="20"/>
        <v>97.407912687585267</v>
      </c>
    </row>
    <row r="109" spans="1:6" s="167" customFormat="1" ht="20.25" x14ac:dyDescent="0.2">
      <c r="A109" s="197">
        <v>411100</v>
      </c>
      <c r="B109" s="198" t="s">
        <v>358</v>
      </c>
      <c r="C109" s="208">
        <v>3430000</v>
      </c>
      <c r="D109" s="217">
        <v>3300000</v>
      </c>
      <c r="E109" s="208">
        <v>0</v>
      </c>
      <c r="F109" s="209">
        <f t="shared" si="20"/>
        <v>96.209912536443156</v>
      </c>
    </row>
    <row r="110" spans="1:6" s="167" customFormat="1" ht="20.25" x14ac:dyDescent="0.2">
      <c r="A110" s="197">
        <v>411200</v>
      </c>
      <c r="B110" s="198" t="s">
        <v>484</v>
      </c>
      <c r="C110" s="208">
        <v>180000</v>
      </c>
      <c r="D110" s="217">
        <v>210000</v>
      </c>
      <c r="E110" s="208">
        <v>0</v>
      </c>
      <c r="F110" s="209">
        <f t="shared" si="20"/>
        <v>116.66666666666667</v>
      </c>
    </row>
    <row r="111" spans="1:6" s="167" customFormat="1" ht="40.5" x14ac:dyDescent="0.2">
      <c r="A111" s="197">
        <v>411300</v>
      </c>
      <c r="B111" s="198" t="s">
        <v>359</v>
      </c>
      <c r="C111" s="208">
        <v>25000</v>
      </c>
      <c r="D111" s="217">
        <v>25000</v>
      </c>
      <c r="E111" s="208">
        <v>0</v>
      </c>
      <c r="F111" s="209">
        <f t="shared" si="20"/>
        <v>100</v>
      </c>
    </row>
    <row r="112" spans="1:6" s="167" customFormat="1" ht="20.25" x14ac:dyDescent="0.2">
      <c r="A112" s="197">
        <v>411400</v>
      </c>
      <c r="B112" s="198" t="s">
        <v>360</v>
      </c>
      <c r="C112" s="208">
        <v>30000</v>
      </c>
      <c r="D112" s="217">
        <v>35000</v>
      </c>
      <c r="E112" s="208">
        <v>0</v>
      </c>
      <c r="F112" s="209">
        <f t="shared" si="20"/>
        <v>116.66666666666667</v>
      </c>
    </row>
    <row r="113" spans="1:6" s="167" customFormat="1" ht="20.25" x14ac:dyDescent="0.2">
      <c r="A113" s="219">
        <v>412000</v>
      </c>
      <c r="B113" s="210" t="s">
        <v>476</v>
      </c>
      <c r="C113" s="220">
        <f>SUM(C114:C124)</f>
        <v>488000</v>
      </c>
      <c r="D113" s="220">
        <f t="shared" ref="D113" si="22">SUM(D114:D124)</f>
        <v>493000</v>
      </c>
      <c r="E113" s="220">
        <f>SUM(E114:E124)</f>
        <v>0</v>
      </c>
      <c r="F113" s="205">
        <f t="shared" si="20"/>
        <v>101.02459016393443</v>
      </c>
    </row>
    <row r="114" spans="1:6" s="167" customFormat="1" ht="20.25" x14ac:dyDescent="0.2">
      <c r="A114" s="197">
        <v>412200</v>
      </c>
      <c r="B114" s="198" t="s">
        <v>485</v>
      </c>
      <c r="C114" s="208">
        <v>14000</v>
      </c>
      <c r="D114" s="217">
        <v>14000</v>
      </c>
      <c r="E114" s="208">
        <v>0</v>
      </c>
      <c r="F114" s="209">
        <f t="shared" si="20"/>
        <v>100</v>
      </c>
    </row>
    <row r="115" spans="1:6" s="167" customFormat="1" ht="20.25" x14ac:dyDescent="0.2">
      <c r="A115" s="197">
        <v>412300</v>
      </c>
      <c r="B115" s="198" t="s">
        <v>362</v>
      </c>
      <c r="C115" s="208">
        <v>38999.999999999993</v>
      </c>
      <c r="D115" s="217">
        <v>39000</v>
      </c>
      <c r="E115" s="208">
        <v>0</v>
      </c>
      <c r="F115" s="209">
        <f t="shared" si="20"/>
        <v>100.00000000000003</v>
      </c>
    </row>
    <row r="116" spans="1:6" s="167" customFormat="1" ht="20.25" x14ac:dyDescent="0.2">
      <c r="A116" s="197">
        <v>412500</v>
      </c>
      <c r="B116" s="198" t="s">
        <v>364</v>
      </c>
      <c r="C116" s="208">
        <v>30000</v>
      </c>
      <c r="D116" s="217">
        <v>30000</v>
      </c>
      <c r="E116" s="208">
        <v>0</v>
      </c>
      <c r="F116" s="209">
        <f t="shared" si="20"/>
        <v>100</v>
      </c>
    </row>
    <row r="117" spans="1:6" s="167" customFormat="1" ht="20.25" x14ac:dyDescent="0.2">
      <c r="A117" s="197">
        <v>412600</v>
      </c>
      <c r="B117" s="198" t="s">
        <v>486</v>
      </c>
      <c r="C117" s="208">
        <v>65000</v>
      </c>
      <c r="D117" s="217">
        <v>70000</v>
      </c>
      <c r="E117" s="208">
        <v>0</v>
      </c>
      <c r="F117" s="209">
        <f t="shared" si="20"/>
        <v>107.69230769230769</v>
      </c>
    </row>
    <row r="118" spans="1:6" s="167" customFormat="1" ht="20.25" x14ac:dyDescent="0.2">
      <c r="A118" s="197">
        <v>412700</v>
      </c>
      <c r="B118" s="198" t="s">
        <v>473</v>
      </c>
      <c r="C118" s="208">
        <v>15000</v>
      </c>
      <c r="D118" s="217">
        <v>15000</v>
      </c>
      <c r="E118" s="208">
        <v>0</v>
      </c>
      <c r="F118" s="209">
        <f t="shared" si="20"/>
        <v>100</v>
      </c>
    </row>
    <row r="119" spans="1:6" s="167" customFormat="1" ht="20.25" x14ac:dyDescent="0.2">
      <c r="A119" s="197">
        <v>412900</v>
      </c>
      <c r="B119" s="211" t="s">
        <v>797</v>
      </c>
      <c r="C119" s="208">
        <v>1500</v>
      </c>
      <c r="D119" s="217">
        <v>1500</v>
      </c>
      <c r="E119" s="208">
        <v>0</v>
      </c>
      <c r="F119" s="209">
        <f t="shared" si="20"/>
        <v>100</v>
      </c>
    </row>
    <row r="120" spans="1:6" s="167" customFormat="1" ht="20.25" x14ac:dyDescent="0.2">
      <c r="A120" s="197">
        <v>412900</v>
      </c>
      <c r="B120" s="211" t="s">
        <v>567</v>
      </c>
      <c r="C120" s="208">
        <v>280000</v>
      </c>
      <c r="D120" s="217">
        <v>280000</v>
      </c>
      <c r="E120" s="208">
        <v>0</v>
      </c>
      <c r="F120" s="209">
        <f t="shared" si="20"/>
        <v>100</v>
      </c>
    </row>
    <row r="121" spans="1:6" s="167" customFormat="1" ht="20.25" x14ac:dyDescent="0.2">
      <c r="A121" s="197">
        <v>412900</v>
      </c>
      <c r="B121" s="211" t="s">
        <v>582</v>
      </c>
      <c r="C121" s="208">
        <v>24000</v>
      </c>
      <c r="D121" s="217">
        <v>24000</v>
      </c>
      <c r="E121" s="208">
        <v>0</v>
      </c>
      <c r="F121" s="209">
        <f t="shared" si="20"/>
        <v>100</v>
      </c>
    </row>
    <row r="122" spans="1:6" s="167" customFormat="1" ht="20.25" x14ac:dyDescent="0.2">
      <c r="A122" s="197">
        <v>412900</v>
      </c>
      <c r="B122" s="211" t="s">
        <v>583</v>
      </c>
      <c r="C122" s="208">
        <v>6000</v>
      </c>
      <c r="D122" s="217">
        <v>6000</v>
      </c>
      <c r="E122" s="208">
        <v>0</v>
      </c>
      <c r="F122" s="209">
        <f t="shared" si="20"/>
        <v>100</v>
      </c>
    </row>
    <row r="123" spans="1:6" s="167" customFormat="1" ht="20.25" x14ac:dyDescent="0.2">
      <c r="A123" s="197">
        <v>412900</v>
      </c>
      <c r="B123" s="211" t="s">
        <v>584</v>
      </c>
      <c r="C123" s="208">
        <v>7000</v>
      </c>
      <c r="D123" s="217">
        <v>7000</v>
      </c>
      <c r="E123" s="208">
        <v>0</v>
      </c>
      <c r="F123" s="209">
        <f t="shared" si="20"/>
        <v>100</v>
      </c>
    </row>
    <row r="124" spans="1:6" s="167" customFormat="1" ht="20.25" x14ac:dyDescent="0.2">
      <c r="A124" s="197">
        <v>412900</v>
      </c>
      <c r="B124" s="198" t="s">
        <v>566</v>
      </c>
      <c r="C124" s="208">
        <v>6500</v>
      </c>
      <c r="D124" s="217">
        <v>6500</v>
      </c>
      <c r="E124" s="208">
        <v>0</v>
      </c>
      <c r="F124" s="209">
        <f t="shared" si="20"/>
        <v>100</v>
      </c>
    </row>
    <row r="125" spans="1:6" s="167" customFormat="1" ht="20.25" x14ac:dyDescent="0.2">
      <c r="A125" s="219">
        <v>415000</v>
      </c>
      <c r="B125" s="210" t="s">
        <v>319</v>
      </c>
      <c r="C125" s="220">
        <f>SUM(C126:C126)</f>
        <v>175000</v>
      </c>
      <c r="D125" s="220">
        <f>SUM(D126:D126)</f>
        <v>175000</v>
      </c>
      <c r="E125" s="220">
        <f>SUM(E126:E126)</f>
        <v>0</v>
      </c>
      <c r="F125" s="205">
        <f t="shared" si="20"/>
        <v>100</v>
      </c>
    </row>
    <row r="126" spans="1:6" s="167" customFormat="1" ht="20.25" x14ac:dyDescent="0.2">
      <c r="A126" s="197">
        <v>415200</v>
      </c>
      <c r="B126" s="198" t="s">
        <v>568</v>
      </c>
      <c r="C126" s="208">
        <v>175000</v>
      </c>
      <c r="D126" s="217">
        <v>175000</v>
      </c>
      <c r="E126" s="208">
        <v>0</v>
      </c>
      <c r="F126" s="209">
        <f t="shared" si="20"/>
        <v>100</v>
      </c>
    </row>
    <row r="127" spans="1:6" s="221" customFormat="1" ht="40.5" x14ac:dyDescent="0.2">
      <c r="A127" s="219">
        <v>418000</v>
      </c>
      <c r="B127" s="210" t="s">
        <v>480</v>
      </c>
      <c r="C127" s="220">
        <f t="shared" ref="C127:D127" si="23">C128</f>
        <v>15000</v>
      </c>
      <c r="D127" s="220">
        <f t="shared" si="23"/>
        <v>15000</v>
      </c>
      <c r="E127" s="220">
        <f t="shared" ref="E127" si="24">E128</f>
        <v>0</v>
      </c>
      <c r="F127" s="205">
        <f t="shared" si="20"/>
        <v>100</v>
      </c>
    </row>
    <row r="128" spans="1:6" s="167" customFormat="1" ht="20.25" x14ac:dyDescent="0.2">
      <c r="A128" s="223">
        <v>418400</v>
      </c>
      <c r="B128" s="198" t="s">
        <v>417</v>
      </c>
      <c r="C128" s="208">
        <v>15000</v>
      </c>
      <c r="D128" s="217">
        <v>15000</v>
      </c>
      <c r="E128" s="208">
        <v>0</v>
      </c>
      <c r="F128" s="209">
        <f t="shared" si="20"/>
        <v>100</v>
      </c>
    </row>
    <row r="129" spans="1:6" s="221" customFormat="1" ht="20.25" x14ac:dyDescent="0.2">
      <c r="A129" s="219">
        <v>480000</v>
      </c>
      <c r="B129" s="210" t="s">
        <v>418</v>
      </c>
      <c r="C129" s="220">
        <f t="shared" ref="C129:D130" si="25">C130</f>
        <v>4000</v>
      </c>
      <c r="D129" s="220">
        <f t="shared" si="25"/>
        <v>4000</v>
      </c>
      <c r="E129" s="220">
        <f t="shared" ref="E129:E130" si="26">E130</f>
        <v>0</v>
      </c>
      <c r="F129" s="205">
        <f t="shared" si="20"/>
        <v>100</v>
      </c>
    </row>
    <row r="130" spans="1:6" s="221" customFormat="1" ht="20.25" x14ac:dyDescent="0.2">
      <c r="A130" s="219">
        <v>488000</v>
      </c>
      <c r="B130" s="210" t="s">
        <v>373</v>
      </c>
      <c r="C130" s="220">
        <f t="shared" si="25"/>
        <v>4000</v>
      </c>
      <c r="D130" s="220">
        <f t="shared" si="25"/>
        <v>4000</v>
      </c>
      <c r="E130" s="220">
        <f t="shared" si="26"/>
        <v>0</v>
      </c>
      <c r="F130" s="205">
        <f t="shared" si="20"/>
        <v>100</v>
      </c>
    </row>
    <row r="131" spans="1:6" s="167" customFormat="1" ht="20.25" x14ac:dyDescent="0.2">
      <c r="A131" s="197">
        <v>488100</v>
      </c>
      <c r="B131" s="198" t="s">
        <v>373</v>
      </c>
      <c r="C131" s="208">
        <v>4000</v>
      </c>
      <c r="D131" s="217">
        <v>4000</v>
      </c>
      <c r="E131" s="208">
        <v>0</v>
      </c>
      <c r="F131" s="209">
        <f t="shared" si="20"/>
        <v>100</v>
      </c>
    </row>
    <row r="132" spans="1:6" s="167" customFormat="1" ht="20.25" x14ac:dyDescent="0.2">
      <c r="A132" s="219">
        <v>510000</v>
      </c>
      <c r="B132" s="210" t="s">
        <v>422</v>
      </c>
      <c r="C132" s="220">
        <f t="shared" ref="C132" si="27">C133+C135+C137</f>
        <v>97000</v>
      </c>
      <c r="D132" s="220">
        <f t="shared" ref="D132" si="28">D133+D135+D137</f>
        <v>107000</v>
      </c>
      <c r="E132" s="220">
        <f t="shared" ref="E132" si="29">E133+E135+E137</f>
        <v>0</v>
      </c>
      <c r="F132" s="205">
        <f t="shared" si="20"/>
        <v>110.30927835051547</v>
      </c>
    </row>
    <row r="133" spans="1:6" s="167" customFormat="1" ht="20.25" x14ac:dyDescent="0.2">
      <c r="A133" s="219">
        <v>511000</v>
      </c>
      <c r="B133" s="210" t="s">
        <v>423</v>
      </c>
      <c r="C133" s="220">
        <f t="shared" ref="C133:D133" si="30">SUM(C134:C134)</f>
        <v>60000</v>
      </c>
      <c r="D133" s="220">
        <f t="shared" si="30"/>
        <v>100000</v>
      </c>
      <c r="E133" s="220">
        <f t="shared" ref="E133" si="31">SUM(E134:E134)</f>
        <v>0</v>
      </c>
      <c r="F133" s="205">
        <f t="shared" si="20"/>
        <v>166.66666666666669</v>
      </c>
    </row>
    <row r="134" spans="1:6" s="167" customFormat="1" ht="20.25" x14ac:dyDescent="0.2">
      <c r="A134" s="197">
        <v>511300</v>
      </c>
      <c r="B134" s="198" t="s">
        <v>426</v>
      </c>
      <c r="C134" s="208">
        <v>60000</v>
      </c>
      <c r="D134" s="217">
        <v>100000</v>
      </c>
      <c r="E134" s="208">
        <v>0</v>
      </c>
      <c r="F134" s="209">
        <f t="shared" si="20"/>
        <v>166.66666666666669</v>
      </c>
    </row>
    <row r="135" spans="1:6" s="167" customFormat="1" ht="20.25" x14ac:dyDescent="0.2">
      <c r="A135" s="219">
        <v>516000</v>
      </c>
      <c r="B135" s="210" t="s">
        <v>433</v>
      </c>
      <c r="C135" s="220">
        <f t="shared" ref="C135:D135" si="32">C136</f>
        <v>7000</v>
      </c>
      <c r="D135" s="220">
        <f t="shared" si="32"/>
        <v>7000</v>
      </c>
      <c r="E135" s="220">
        <f t="shared" ref="E135" si="33">E136</f>
        <v>0</v>
      </c>
      <c r="F135" s="205">
        <f t="shared" si="20"/>
        <v>100</v>
      </c>
    </row>
    <row r="136" spans="1:6" s="167" customFormat="1" ht="20.25" x14ac:dyDescent="0.2">
      <c r="A136" s="197">
        <v>516100</v>
      </c>
      <c r="B136" s="198" t="s">
        <v>433</v>
      </c>
      <c r="C136" s="208">
        <v>7000</v>
      </c>
      <c r="D136" s="217">
        <v>7000</v>
      </c>
      <c r="E136" s="208">
        <v>0</v>
      </c>
      <c r="F136" s="209">
        <f t="shared" si="20"/>
        <v>100</v>
      </c>
    </row>
    <row r="137" spans="1:6" s="221" customFormat="1" ht="20.25" x14ac:dyDescent="0.2">
      <c r="A137" s="224">
        <v>518000</v>
      </c>
      <c r="B137" s="210" t="s">
        <v>434</v>
      </c>
      <c r="C137" s="220">
        <f t="shared" ref="C137:D137" si="34">C138</f>
        <v>30000</v>
      </c>
      <c r="D137" s="220">
        <f t="shared" si="34"/>
        <v>0</v>
      </c>
      <c r="E137" s="220">
        <f t="shared" ref="E137" si="35">E138</f>
        <v>0</v>
      </c>
      <c r="F137" s="205">
        <f t="shared" si="20"/>
        <v>0</v>
      </c>
    </row>
    <row r="138" spans="1:6" s="167" customFormat="1" ht="20.25" x14ac:dyDescent="0.2">
      <c r="A138" s="197">
        <v>518100</v>
      </c>
      <c r="B138" s="198" t="s">
        <v>434</v>
      </c>
      <c r="C138" s="208">
        <v>30000</v>
      </c>
      <c r="D138" s="217">
        <v>0</v>
      </c>
      <c r="E138" s="208">
        <v>0</v>
      </c>
      <c r="F138" s="209">
        <f t="shared" si="20"/>
        <v>0</v>
      </c>
    </row>
    <row r="139" spans="1:6" s="221" customFormat="1" ht="20.25" x14ac:dyDescent="0.2">
      <c r="A139" s="219">
        <v>630000</v>
      </c>
      <c r="B139" s="210" t="s">
        <v>461</v>
      </c>
      <c r="C139" s="220">
        <f>C140+0</f>
        <v>82000</v>
      </c>
      <c r="D139" s="220">
        <f>D140+0</f>
        <v>35000</v>
      </c>
      <c r="E139" s="220">
        <f>E140+0</f>
        <v>0</v>
      </c>
      <c r="F139" s="205">
        <f t="shared" si="20"/>
        <v>42.68292682926829</v>
      </c>
    </row>
    <row r="140" spans="1:6" s="221" customFormat="1" ht="20.25" x14ac:dyDescent="0.2">
      <c r="A140" s="219">
        <v>638000</v>
      </c>
      <c r="B140" s="210" t="s">
        <v>396</v>
      </c>
      <c r="C140" s="220">
        <f t="shared" ref="C140:D140" si="36">C141</f>
        <v>82000</v>
      </c>
      <c r="D140" s="220">
        <f t="shared" si="36"/>
        <v>35000</v>
      </c>
      <c r="E140" s="220">
        <f t="shared" ref="E140" si="37">E141</f>
        <v>0</v>
      </c>
      <c r="F140" s="205">
        <f t="shared" si="20"/>
        <v>42.68292682926829</v>
      </c>
    </row>
    <row r="141" spans="1:6" s="167" customFormat="1" ht="20.25" x14ac:dyDescent="0.2">
      <c r="A141" s="197">
        <v>638100</v>
      </c>
      <c r="B141" s="198" t="s">
        <v>466</v>
      </c>
      <c r="C141" s="208">
        <v>82000</v>
      </c>
      <c r="D141" s="217">
        <v>35000</v>
      </c>
      <c r="E141" s="208">
        <v>0</v>
      </c>
      <c r="F141" s="209">
        <f t="shared" si="20"/>
        <v>42.68292682926829</v>
      </c>
    </row>
    <row r="142" spans="1:6" s="167" customFormat="1" ht="20.25" x14ac:dyDescent="0.2">
      <c r="A142" s="175"/>
      <c r="B142" s="214" t="s">
        <v>500</v>
      </c>
      <c r="C142" s="222">
        <f>C107+C132+C139+C129</f>
        <v>4526000</v>
      </c>
      <c r="D142" s="222">
        <f>D107+D132+D139+D129</f>
        <v>4399000</v>
      </c>
      <c r="E142" s="222">
        <f>E107+E132+E139+E129</f>
        <v>0</v>
      </c>
      <c r="F142" s="172">
        <f t="shared" si="20"/>
        <v>97.193990278391524</v>
      </c>
    </row>
    <row r="143" spans="1:6" s="167" customFormat="1" ht="20.25" x14ac:dyDescent="0.2">
      <c r="A143" s="178"/>
      <c r="B143" s="190"/>
      <c r="C143" s="200"/>
      <c r="D143" s="200"/>
      <c r="E143" s="200"/>
      <c r="F143" s="201"/>
    </row>
    <row r="144" spans="1:6" s="167" customFormat="1" ht="20.25" x14ac:dyDescent="0.2">
      <c r="A144" s="193"/>
      <c r="B144" s="190"/>
      <c r="C144" s="217"/>
      <c r="D144" s="217"/>
      <c r="E144" s="217"/>
      <c r="F144" s="218"/>
    </row>
    <row r="145" spans="1:6" s="167" customFormat="1" ht="20.25" x14ac:dyDescent="0.2">
      <c r="A145" s="197" t="s">
        <v>806</v>
      </c>
      <c r="B145" s="210"/>
      <c r="C145" s="217"/>
      <c r="D145" s="217"/>
      <c r="E145" s="217"/>
      <c r="F145" s="218"/>
    </row>
    <row r="146" spans="1:6" s="167" customFormat="1" ht="20.25" x14ac:dyDescent="0.2">
      <c r="A146" s="197" t="s">
        <v>505</v>
      </c>
      <c r="B146" s="210"/>
      <c r="C146" s="217"/>
      <c r="D146" s="217"/>
      <c r="E146" s="217"/>
      <c r="F146" s="218"/>
    </row>
    <row r="147" spans="1:6" s="167" customFormat="1" ht="20.25" x14ac:dyDescent="0.2">
      <c r="A147" s="197" t="s">
        <v>588</v>
      </c>
      <c r="B147" s="210"/>
      <c r="C147" s="217"/>
      <c r="D147" s="217"/>
      <c r="E147" s="217"/>
      <c r="F147" s="218"/>
    </row>
    <row r="148" spans="1:6" s="167" customFormat="1" ht="20.25" x14ac:dyDescent="0.2">
      <c r="A148" s="197" t="s">
        <v>796</v>
      </c>
      <c r="B148" s="210"/>
      <c r="C148" s="217"/>
      <c r="D148" s="217"/>
      <c r="E148" s="217"/>
      <c r="F148" s="218"/>
    </row>
    <row r="149" spans="1:6" s="167" customFormat="1" ht="20.25" x14ac:dyDescent="0.2">
      <c r="A149" s="197"/>
      <c r="B149" s="199"/>
      <c r="C149" s="200"/>
      <c r="D149" s="200"/>
      <c r="E149" s="200"/>
      <c r="F149" s="201"/>
    </row>
    <row r="150" spans="1:6" s="167" customFormat="1" ht="20.25" x14ac:dyDescent="0.2">
      <c r="A150" s="219">
        <v>410000</v>
      </c>
      <c r="B150" s="203" t="s">
        <v>357</v>
      </c>
      <c r="C150" s="220">
        <f>C151+C156</f>
        <v>462900</v>
      </c>
      <c r="D150" s="220">
        <f t="shared" ref="D150" si="38">D151+D156</f>
        <v>494400</v>
      </c>
      <c r="E150" s="220">
        <f>E151+E156</f>
        <v>0</v>
      </c>
      <c r="F150" s="205">
        <f t="shared" ref="F150:F165" si="39">D150/C150*100</f>
        <v>106.8049254698639</v>
      </c>
    </row>
    <row r="151" spans="1:6" s="167" customFormat="1" ht="20.25" x14ac:dyDescent="0.2">
      <c r="A151" s="219">
        <v>411000</v>
      </c>
      <c r="B151" s="203" t="s">
        <v>471</v>
      </c>
      <c r="C151" s="220">
        <f>SUM(C152:C155)</f>
        <v>270000</v>
      </c>
      <c r="D151" s="220">
        <f t="shared" ref="D151" si="40">SUM(D152:D155)</f>
        <v>283000</v>
      </c>
      <c r="E151" s="220">
        <f>SUM(E152:E155)</f>
        <v>0</v>
      </c>
      <c r="F151" s="205">
        <f t="shared" si="39"/>
        <v>104.81481481481481</v>
      </c>
    </row>
    <row r="152" spans="1:6" s="167" customFormat="1" ht="20.25" x14ac:dyDescent="0.2">
      <c r="A152" s="197">
        <v>411100</v>
      </c>
      <c r="B152" s="198" t="s">
        <v>358</v>
      </c>
      <c r="C152" s="208">
        <v>257000</v>
      </c>
      <c r="D152" s="217">
        <v>270000</v>
      </c>
      <c r="E152" s="208">
        <v>0</v>
      </c>
      <c r="F152" s="209">
        <f t="shared" si="39"/>
        <v>105.05836575875487</v>
      </c>
    </row>
    <row r="153" spans="1:6" s="167" customFormat="1" ht="20.25" x14ac:dyDescent="0.2">
      <c r="A153" s="197">
        <v>411200</v>
      </c>
      <c r="B153" s="198" t="s">
        <v>484</v>
      </c>
      <c r="C153" s="208">
        <v>7999.9999999999991</v>
      </c>
      <c r="D153" s="217">
        <v>8000</v>
      </c>
      <c r="E153" s="208">
        <v>0</v>
      </c>
      <c r="F153" s="209">
        <f t="shared" si="39"/>
        <v>100.00000000000003</v>
      </c>
    </row>
    <row r="154" spans="1:6" s="167" customFormat="1" ht="40.5" x14ac:dyDescent="0.2">
      <c r="A154" s="197">
        <v>411300</v>
      </c>
      <c r="B154" s="198" t="s">
        <v>359</v>
      </c>
      <c r="C154" s="208">
        <v>3000</v>
      </c>
      <c r="D154" s="217">
        <v>3000</v>
      </c>
      <c r="E154" s="208">
        <v>0</v>
      </c>
      <c r="F154" s="209">
        <f t="shared" si="39"/>
        <v>100</v>
      </c>
    </row>
    <row r="155" spans="1:6" s="167" customFormat="1" ht="20.25" x14ac:dyDescent="0.2">
      <c r="A155" s="197">
        <v>411400</v>
      </c>
      <c r="B155" s="198" t="s">
        <v>360</v>
      </c>
      <c r="C155" s="208">
        <v>2000</v>
      </c>
      <c r="D155" s="217">
        <v>2000</v>
      </c>
      <c r="E155" s="208">
        <v>0</v>
      </c>
      <c r="F155" s="209">
        <f t="shared" si="39"/>
        <v>100</v>
      </c>
    </row>
    <row r="156" spans="1:6" s="167" customFormat="1" ht="20.25" x14ac:dyDescent="0.2">
      <c r="A156" s="219">
        <v>412000</v>
      </c>
      <c r="B156" s="210" t="s">
        <v>476</v>
      </c>
      <c r="C156" s="220">
        <f>SUM(C157:C166)</f>
        <v>192900</v>
      </c>
      <c r="D156" s="220">
        <f>SUM(D157:D166)</f>
        <v>211400</v>
      </c>
      <c r="E156" s="220">
        <f>SUM(E157:E166)</f>
        <v>0</v>
      </c>
      <c r="F156" s="205">
        <f t="shared" si="39"/>
        <v>109.59046137895282</v>
      </c>
    </row>
    <row r="157" spans="1:6" s="167" customFormat="1" ht="20.25" x14ac:dyDescent="0.2">
      <c r="A157" s="197">
        <v>412200</v>
      </c>
      <c r="B157" s="198" t="s">
        <v>485</v>
      </c>
      <c r="C157" s="208">
        <v>7000</v>
      </c>
      <c r="D157" s="217">
        <v>7000</v>
      </c>
      <c r="E157" s="208">
        <v>0</v>
      </c>
      <c r="F157" s="209">
        <f t="shared" si="39"/>
        <v>100</v>
      </c>
    </row>
    <row r="158" spans="1:6" s="167" customFormat="1" ht="20.25" x14ac:dyDescent="0.2">
      <c r="A158" s="197">
        <v>412300</v>
      </c>
      <c r="B158" s="198" t="s">
        <v>362</v>
      </c>
      <c r="C158" s="208">
        <v>3500</v>
      </c>
      <c r="D158" s="217">
        <v>3500</v>
      </c>
      <c r="E158" s="208">
        <v>0</v>
      </c>
      <c r="F158" s="209">
        <f t="shared" si="39"/>
        <v>100</v>
      </c>
    </row>
    <row r="159" spans="1:6" s="167" customFormat="1" ht="20.25" x14ac:dyDescent="0.2">
      <c r="A159" s="197">
        <v>412500</v>
      </c>
      <c r="B159" s="198" t="s">
        <v>364</v>
      </c>
      <c r="C159" s="208">
        <v>999.99999999999977</v>
      </c>
      <c r="D159" s="217">
        <v>999.99999999999989</v>
      </c>
      <c r="E159" s="208">
        <v>0</v>
      </c>
      <c r="F159" s="209">
        <f t="shared" si="39"/>
        <v>100.00000000000003</v>
      </c>
    </row>
    <row r="160" spans="1:6" s="167" customFormat="1" ht="20.25" x14ac:dyDescent="0.2">
      <c r="A160" s="197">
        <v>412600</v>
      </c>
      <c r="B160" s="198" t="s">
        <v>486</v>
      </c>
      <c r="C160" s="208">
        <v>3999.9999999999995</v>
      </c>
      <c r="D160" s="217">
        <v>4000</v>
      </c>
      <c r="E160" s="208">
        <v>0</v>
      </c>
      <c r="F160" s="209">
        <f t="shared" si="39"/>
        <v>100.00000000000003</v>
      </c>
    </row>
    <row r="161" spans="1:6" s="167" customFormat="1" ht="20.25" x14ac:dyDescent="0.2">
      <c r="A161" s="197">
        <v>412700</v>
      </c>
      <c r="B161" s="198" t="s">
        <v>473</v>
      </c>
      <c r="C161" s="208">
        <v>1500.0000000000002</v>
      </c>
      <c r="D161" s="217">
        <v>1500</v>
      </c>
      <c r="E161" s="208">
        <v>0</v>
      </c>
      <c r="F161" s="209">
        <f t="shared" si="39"/>
        <v>99.999999999999986</v>
      </c>
    </row>
    <row r="162" spans="1:6" s="167" customFormat="1" ht="20.25" x14ac:dyDescent="0.2">
      <c r="A162" s="197">
        <v>412900</v>
      </c>
      <c r="B162" s="198" t="s">
        <v>564</v>
      </c>
      <c r="C162" s="208">
        <v>173000</v>
      </c>
      <c r="D162" s="217">
        <v>190000</v>
      </c>
      <c r="E162" s="208">
        <v>0</v>
      </c>
      <c r="F162" s="209">
        <f t="shared" si="39"/>
        <v>109.82658959537572</v>
      </c>
    </row>
    <row r="163" spans="1:6" s="167" customFormat="1" ht="20.25" x14ac:dyDescent="0.2">
      <c r="A163" s="197">
        <v>412900</v>
      </c>
      <c r="B163" s="211" t="s">
        <v>582</v>
      </c>
      <c r="C163" s="208">
        <v>2000</v>
      </c>
      <c r="D163" s="217">
        <v>2000</v>
      </c>
      <c r="E163" s="208">
        <v>0</v>
      </c>
      <c r="F163" s="209">
        <f t="shared" si="39"/>
        <v>100</v>
      </c>
    </row>
    <row r="164" spans="1:6" s="167" customFormat="1" ht="20.25" x14ac:dyDescent="0.2">
      <c r="A164" s="197">
        <v>412900</v>
      </c>
      <c r="B164" s="211" t="s">
        <v>583</v>
      </c>
      <c r="C164" s="208">
        <v>400</v>
      </c>
      <c r="D164" s="217">
        <v>400</v>
      </c>
      <c r="E164" s="208">
        <v>0</v>
      </c>
      <c r="F164" s="209">
        <f t="shared" si="39"/>
        <v>100</v>
      </c>
    </row>
    <row r="165" spans="1:6" s="167" customFormat="1" ht="20.25" x14ac:dyDescent="0.2">
      <c r="A165" s="197">
        <v>412900</v>
      </c>
      <c r="B165" s="211" t="s">
        <v>584</v>
      </c>
      <c r="C165" s="208">
        <v>500</v>
      </c>
      <c r="D165" s="217">
        <v>500</v>
      </c>
      <c r="E165" s="208">
        <v>0</v>
      </c>
      <c r="F165" s="209">
        <f t="shared" si="39"/>
        <v>100</v>
      </c>
    </row>
    <row r="166" spans="1:6" s="167" customFormat="1" ht="20.25" x14ac:dyDescent="0.2">
      <c r="A166" s="197">
        <v>412900</v>
      </c>
      <c r="B166" s="198" t="s">
        <v>566</v>
      </c>
      <c r="C166" s="208">
        <v>0</v>
      </c>
      <c r="D166" s="217">
        <v>1500</v>
      </c>
      <c r="E166" s="208">
        <v>0</v>
      </c>
      <c r="F166" s="209">
        <v>0</v>
      </c>
    </row>
    <row r="167" spans="1:6" s="221" customFormat="1" ht="20.25" x14ac:dyDescent="0.2">
      <c r="A167" s="219">
        <v>510000</v>
      </c>
      <c r="B167" s="210" t="s">
        <v>422</v>
      </c>
      <c r="C167" s="220">
        <f>C168+C170</f>
        <v>3000</v>
      </c>
      <c r="D167" s="220">
        <f t="shared" ref="D167" si="41">D168+D170</f>
        <v>3000</v>
      </c>
      <c r="E167" s="220">
        <f>E168+E170</f>
        <v>0</v>
      </c>
      <c r="F167" s="205">
        <f t="shared" ref="F167:F175" si="42">D167/C167*100</f>
        <v>100</v>
      </c>
    </row>
    <row r="168" spans="1:6" s="221" customFormat="1" ht="20.25" x14ac:dyDescent="0.2">
      <c r="A168" s="219">
        <v>511000</v>
      </c>
      <c r="B168" s="210" t="s">
        <v>423</v>
      </c>
      <c r="C168" s="220">
        <f t="shared" ref="C168:D168" si="43">C169</f>
        <v>2500</v>
      </c>
      <c r="D168" s="220">
        <f t="shared" si="43"/>
        <v>2500</v>
      </c>
      <c r="E168" s="220">
        <f t="shared" ref="E168" si="44">E169</f>
        <v>0</v>
      </c>
      <c r="F168" s="205">
        <f t="shared" si="42"/>
        <v>100</v>
      </c>
    </row>
    <row r="169" spans="1:6" s="167" customFormat="1" ht="20.25" x14ac:dyDescent="0.2">
      <c r="A169" s="197">
        <v>511300</v>
      </c>
      <c r="B169" s="198" t="s">
        <v>426</v>
      </c>
      <c r="C169" s="208">
        <v>2500</v>
      </c>
      <c r="D169" s="217">
        <v>2500</v>
      </c>
      <c r="E169" s="208">
        <v>0</v>
      </c>
      <c r="F169" s="209">
        <f t="shared" si="42"/>
        <v>100</v>
      </c>
    </row>
    <row r="170" spans="1:6" s="221" customFormat="1" ht="20.25" x14ac:dyDescent="0.2">
      <c r="A170" s="219">
        <v>516000</v>
      </c>
      <c r="B170" s="210" t="s">
        <v>433</v>
      </c>
      <c r="C170" s="220">
        <f t="shared" ref="C170:D170" si="45">C171</f>
        <v>500</v>
      </c>
      <c r="D170" s="220">
        <f t="shared" si="45"/>
        <v>500</v>
      </c>
      <c r="E170" s="220">
        <f t="shared" ref="E170" si="46">E171</f>
        <v>0</v>
      </c>
      <c r="F170" s="205">
        <f t="shared" si="42"/>
        <v>100</v>
      </c>
    </row>
    <row r="171" spans="1:6" s="167" customFormat="1" ht="20.25" x14ac:dyDescent="0.2">
      <c r="A171" s="197">
        <v>516100</v>
      </c>
      <c r="B171" s="198" t="s">
        <v>433</v>
      </c>
      <c r="C171" s="208">
        <v>500</v>
      </c>
      <c r="D171" s="217">
        <v>500</v>
      </c>
      <c r="E171" s="208">
        <v>0</v>
      </c>
      <c r="F171" s="209">
        <f t="shared" si="42"/>
        <v>100</v>
      </c>
    </row>
    <row r="172" spans="1:6" s="221" customFormat="1" ht="20.25" x14ac:dyDescent="0.2">
      <c r="A172" s="219">
        <v>630000</v>
      </c>
      <c r="B172" s="210" t="s">
        <v>589</v>
      </c>
      <c r="C172" s="220">
        <f>0+C173</f>
        <v>11000</v>
      </c>
      <c r="D172" s="220">
        <f>0+D173</f>
        <v>5000</v>
      </c>
      <c r="E172" s="220">
        <f>0+E173</f>
        <v>0</v>
      </c>
      <c r="F172" s="205">
        <f t="shared" si="42"/>
        <v>45.454545454545453</v>
      </c>
    </row>
    <row r="173" spans="1:6" s="221" customFormat="1" ht="20.25" x14ac:dyDescent="0.2">
      <c r="A173" s="219">
        <v>638000</v>
      </c>
      <c r="B173" s="210" t="s">
        <v>396</v>
      </c>
      <c r="C173" s="220">
        <f t="shared" ref="C173:D173" si="47">C174</f>
        <v>11000</v>
      </c>
      <c r="D173" s="220">
        <f t="shared" si="47"/>
        <v>5000</v>
      </c>
      <c r="E173" s="220">
        <f t="shared" ref="E173" si="48">E174</f>
        <v>0</v>
      </c>
      <c r="F173" s="205">
        <f t="shared" si="42"/>
        <v>45.454545454545453</v>
      </c>
    </row>
    <row r="174" spans="1:6" s="167" customFormat="1" ht="20.25" x14ac:dyDescent="0.2">
      <c r="A174" s="197">
        <v>638100</v>
      </c>
      <c r="B174" s="198" t="s">
        <v>466</v>
      </c>
      <c r="C174" s="208">
        <v>11000</v>
      </c>
      <c r="D174" s="217">
        <v>5000</v>
      </c>
      <c r="E174" s="208">
        <v>0</v>
      </c>
      <c r="F174" s="209">
        <f t="shared" si="42"/>
        <v>45.454545454545453</v>
      </c>
    </row>
    <row r="175" spans="1:6" s="167" customFormat="1" ht="20.25" x14ac:dyDescent="0.2">
      <c r="A175" s="225"/>
      <c r="B175" s="214" t="s">
        <v>500</v>
      </c>
      <c r="C175" s="222">
        <f>C150+C167+C172</f>
        <v>476900</v>
      </c>
      <c r="D175" s="222">
        <f>D150+D167+D172</f>
        <v>502400</v>
      </c>
      <c r="E175" s="222">
        <f>E150+E167+E172</f>
        <v>0</v>
      </c>
      <c r="F175" s="172">
        <f t="shared" si="42"/>
        <v>105.34703292094778</v>
      </c>
    </row>
    <row r="176" spans="1:6" s="167" customFormat="1" ht="20.25" x14ac:dyDescent="0.2">
      <c r="A176" s="226"/>
      <c r="B176" s="190"/>
      <c r="C176" s="200"/>
      <c r="D176" s="200"/>
      <c r="E176" s="200"/>
      <c r="F176" s="201"/>
    </row>
    <row r="177" spans="1:6" s="167" customFormat="1" ht="20.25" x14ac:dyDescent="0.2">
      <c r="A177" s="193"/>
      <c r="B177" s="190"/>
      <c r="C177" s="217"/>
      <c r="D177" s="217"/>
      <c r="E177" s="217"/>
      <c r="F177" s="218"/>
    </row>
    <row r="178" spans="1:6" s="167" customFormat="1" ht="20.25" x14ac:dyDescent="0.2">
      <c r="A178" s="197" t="s">
        <v>807</v>
      </c>
      <c r="B178" s="210"/>
      <c r="C178" s="217"/>
      <c r="D178" s="217"/>
      <c r="E178" s="217"/>
      <c r="F178" s="218"/>
    </row>
    <row r="179" spans="1:6" s="167" customFormat="1" ht="20.25" x14ac:dyDescent="0.2">
      <c r="A179" s="197" t="s">
        <v>504</v>
      </c>
      <c r="B179" s="210"/>
      <c r="C179" s="217"/>
      <c r="D179" s="217"/>
      <c r="E179" s="217"/>
      <c r="F179" s="218"/>
    </row>
    <row r="180" spans="1:6" s="167" customFormat="1" ht="20.25" x14ac:dyDescent="0.2">
      <c r="A180" s="197" t="s">
        <v>590</v>
      </c>
      <c r="B180" s="210"/>
      <c r="C180" s="217"/>
      <c r="D180" s="217"/>
      <c r="E180" s="217"/>
      <c r="F180" s="218"/>
    </row>
    <row r="181" spans="1:6" s="167" customFormat="1" ht="20.25" x14ac:dyDescent="0.2">
      <c r="A181" s="197" t="s">
        <v>796</v>
      </c>
      <c r="B181" s="210"/>
      <c r="C181" s="217"/>
      <c r="D181" s="217"/>
      <c r="E181" s="217"/>
      <c r="F181" s="218"/>
    </row>
    <row r="182" spans="1:6" s="167" customFormat="1" ht="20.25" x14ac:dyDescent="0.2">
      <c r="A182" s="197"/>
      <c r="B182" s="199"/>
      <c r="C182" s="200"/>
      <c r="D182" s="200"/>
      <c r="E182" s="200"/>
      <c r="F182" s="201"/>
    </row>
    <row r="183" spans="1:6" s="167" customFormat="1" ht="20.25" x14ac:dyDescent="0.2">
      <c r="A183" s="219">
        <v>410000</v>
      </c>
      <c r="B183" s="203" t="s">
        <v>357</v>
      </c>
      <c r="C183" s="220">
        <f>C184+C189+0</f>
        <v>895500</v>
      </c>
      <c r="D183" s="220">
        <f>D184+D189+0</f>
        <v>897700</v>
      </c>
      <c r="E183" s="220">
        <f>E184+E189+0</f>
        <v>0</v>
      </c>
      <c r="F183" s="205">
        <f t="shared" ref="F183:F204" si="49">D183/C183*100</f>
        <v>100.24567280848689</v>
      </c>
    </row>
    <row r="184" spans="1:6" s="167" customFormat="1" ht="20.25" x14ac:dyDescent="0.2">
      <c r="A184" s="219">
        <v>411000</v>
      </c>
      <c r="B184" s="203" t="s">
        <v>471</v>
      </c>
      <c r="C184" s="220">
        <f>SUM(C185:C188)</f>
        <v>803700</v>
      </c>
      <c r="D184" s="220">
        <f t="shared" ref="D184" si="50">SUM(D185:D188)</f>
        <v>808300</v>
      </c>
      <c r="E184" s="220">
        <f>SUM(E185:E188)</f>
        <v>0</v>
      </c>
      <c r="F184" s="205">
        <f t="shared" si="49"/>
        <v>100.57235286798556</v>
      </c>
    </row>
    <row r="185" spans="1:6" s="167" customFormat="1" ht="20.25" x14ac:dyDescent="0.2">
      <c r="A185" s="197">
        <v>411100</v>
      </c>
      <c r="B185" s="198" t="s">
        <v>358</v>
      </c>
      <c r="C185" s="208">
        <v>762000</v>
      </c>
      <c r="D185" s="217">
        <v>775000</v>
      </c>
      <c r="E185" s="208">
        <v>0</v>
      </c>
      <c r="F185" s="209">
        <f t="shared" si="49"/>
        <v>101.70603674540682</v>
      </c>
    </row>
    <row r="186" spans="1:6" s="167" customFormat="1" ht="20.25" x14ac:dyDescent="0.2">
      <c r="A186" s="197">
        <v>411200</v>
      </c>
      <c r="B186" s="198" t="s">
        <v>484</v>
      </c>
      <c r="C186" s="208">
        <v>10299.999999999998</v>
      </c>
      <c r="D186" s="217">
        <v>10300</v>
      </c>
      <c r="E186" s="208">
        <v>0</v>
      </c>
      <c r="F186" s="209">
        <f t="shared" si="49"/>
        <v>100.00000000000003</v>
      </c>
    </row>
    <row r="187" spans="1:6" s="167" customFormat="1" ht="40.5" x14ac:dyDescent="0.2">
      <c r="A187" s="197">
        <v>411300</v>
      </c>
      <c r="B187" s="198" t="s">
        <v>359</v>
      </c>
      <c r="C187" s="208">
        <v>18400</v>
      </c>
      <c r="D187" s="217">
        <v>20000</v>
      </c>
      <c r="E187" s="208">
        <v>0</v>
      </c>
      <c r="F187" s="209">
        <f t="shared" si="49"/>
        <v>108.69565217391303</v>
      </c>
    </row>
    <row r="188" spans="1:6" s="167" customFormat="1" ht="20.25" x14ac:dyDescent="0.2">
      <c r="A188" s="197">
        <v>411400</v>
      </c>
      <c r="B188" s="198" t="s">
        <v>360</v>
      </c>
      <c r="C188" s="208">
        <v>13000</v>
      </c>
      <c r="D188" s="217">
        <v>3000</v>
      </c>
      <c r="E188" s="208">
        <v>0</v>
      </c>
      <c r="F188" s="209">
        <f t="shared" si="49"/>
        <v>23.076923076923077</v>
      </c>
    </row>
    <row r="189" spans="1:6" s="167" customFormat="1" ht="20.25" x14ac:dyDescent="0.2">
      <c r="A189" s="219">
        <v>412000</v>
      </c>
      <c r="B189" s="210" t="s">
        <v>476</v>
      </c>
      <c r="C189" s="220">
        <f>SUM(C190:C201)</f>
        <v>91800</v>
      </c>
      <c r="D189" s="220">
        <f t="shared" ref="D189" si="51">SUM(D190:D201)</f>
        <v>89400</v>
      </c>
      <c r="E189" s="220">
        <f>SUM(E190:E201)</f>
        <v>0</v>
      </c>
      <c r="F189" s="205">
        <f t="shared" si="49"/>
        <v>97.385620915032675</v>
      </c>
    </row>
    <row r="190" spans="1:6" s="167" customFormat="1" ht="20.25" x14ac:dyDescent="0.2">
      <c r="A190" s="197">
        <v>412100</v>
      </c>
      <c r="B190" s="198" t="s">
        <v>361</v>
      </c>
      <c r="C190" s="208">
        <v>45600</v>
      </c>
      <c r="D190" s="217">
        <v>44200</v>
      </c>
      <c r="E190" s="208">
        <v>0</v>
      </c>
      <c r="F190" s="209">
        <f t="shared" si="49"/>
        <v>96.929824561403507</v>
      </c>
    </row>
    <row r="191" spans="1:6" s="167" customFormat="1" ht="20.25" x14ac:dyDescent="0.2">
      <c r="A191" s="197">
        <v>412200</v>
      </c>
      <c r="B191" s="198" t="s">
        <v>485</v>
      </c>
      <c r="C191" s="208">
        <v>26500</v>
      </c>
      <c r="D191" s="217">
        <v>22600</v>
      </c>
      <c r="E191" s="208">
        <v>0</v>
      </c>
      <c r="F191" s="209">
        <f t="shared" si="49"/>
        <v>85.283018867924525</v>
      </c>
    </row>
    <row r="192" spans="1:6" s="167" customFormat="1" ht="20.25" x14ac:dyDescent="0.2">
      <c r="A192" s="197">
        <v>412300</v>
      </c>
      <c r="B192" s="198" t="s">
        <v>362</v>
      </c>
      <c r="C192" s="208">
        <v>3000</v>
      </c>
      <c r="D192" s="217">
        <v>4000</v>
      </c>
      <c r="E192" s="208">
        <v>0</v>
      </c>
      <c r="F192" s="209">
        <f t="shared" si="49"/>
        <v>133.33333333333331</v>
      </c>
    </row>
    <row r="193" spans="1:6" s="167" customFormat="1" ht="20.25" x14ac:dyDescent="0.2">
      <c r="A193" s="197">
        <v>412500</v>
      </c>
      <c r="B193" s="198" t="s">
        <v>364</v>
      </c>
      <c r="C193" s="208">
        <v>2700</v>
      </c>
      <c r="D193" s="217">
        <v>3300</v>
      </c>
      <c r="E193" s="208">
        <v>0</v>
      </c>
      <c r="F193" s="209">
        <f t="shared" si="49"/>
        <v>122.22222222222223</v>
      </c>
    </row>
    <row r="194" spans="1:6" s="167" customFormat="1" ht="20.25" x14ac:dyDescent="0.2">
      <c r="A194" s="197">
        <v>412600</v>
      </c>
      <c r="B194" s="198" t="s">
        <v>486</v>
      </c>
      <c r="C194" s="208">
        <v>4000</v>
      </c>
      <c r="D194" s="217">
        <v>5000</v>
      </c>
      <c r="E194" s="208">
        <v>0</v>
      </c>
      <c r="F194" s="209">
        <f t="shared" si="49"/>
        <v>125</v>
      </c>
    </row>
    <row r="195" spans="1:6" s="167" customFormat="1" ht="20.25" x14ac:dyDescent="0.2">
      <c r="A195" s="197">
        <v>412700</v>
      </c>
      <c r="B195" s="198" t="s">
        <v>473</v>
      </c>
      <c r="C195" s="208">
        <v>3800</v>
      </c>
      <c r="D195" s="217">
        <v>4100</v>
      </c>
      <c r="E195" s="208">
        <v>0</v>
      </c>
      <c r="F195" s="209">
        <f t="shared" si="49"/>
        <v>107.89473684210526</v>
      </c>
    </row>
    <row r="196" spans="1:6" s="167" customFormat="1" ht="20.25" x14ac:dyDescent="0.2">
      <c r="A196" s="197">
        <v>412900</v>
      </c>
      <c r="B196" s="198" t="s">
        <v>797</v>
      </c>
      <c r="C196" s="208">
        <v>200</v>
      </c>
      <c r="D196" s="217">
        <v>200</v>
      </c>
      <c r="E196" s="208">
        <v>0</v>
      </c>
      <c r="F196" s="209">
        <f t="shared" si="49"/>
        <v>100</v>
      </c>
    </row>
    <row r="197" spans="1:6" s="167" customFormat="1" ht="20.25" x14ac:dyDescent="0.2">
      <c r="A197" s="197">
        <v>412900</v>
      </c>
      <c r="B197" s="211" t="s">
        <v>564</v>
      </c>
      <c r="C197" s="208">
        <v>500</v>
      </c>
      <c r="D197" s="217">
        <v>500</v>
      </c>
      <c r="E197" s="208">
        <v>0</v>
      </c>
      <c r="F197" s="209">
        <f t="shared" si="49"/>
        <v>100</v>
      </c>
    </row>
    <row r="198" spans="1:6" s="167" customFormat="1" ht="20.25" x14ac:dyDescent="0.2">
      <c r="A198" s="197">
        <v>412900</v>
      </c>
      <c r="B198" s="211" t="s">
        <v>582</v>
      </c>
      <c r="C198" s="208">
        <v>300</v>
      </c>
      <c r="D198" s="217">
        <v>300</v>
      </c>
      <c r="E198" s="208">
        <v>0</v>
      </c>
      <c r="F198" s="209">
        <f t="shared" si="49"/>
        <v>100</v>
      </c>
    </row>
    <row r="199" spans="1:6" s="167" customFormat="1" ht="20.25" x14ac:dyDescent="0.2">
      <c r="A199" s="197">
        <v>412900</v>
      </c>
      <c r="B199" s="211" t="s">
        <v>583</v>
      </c>
      <c r="C199" s="208">
        <v>1200</v>
      </c>
      <c r="D199" s="217">
        <v>1000</v>
      </c>
      <c r="E199" s="208">
        <v>0</v>
      </c>
      <c r="F199" s="209">
        <f t="shared" si="49"/>
        <v>83.333333333333343</v>
      </c>
    </row>
    <row r="200" spans="1:6" s="167" customFormat="1" ht="20.25" x14ac:dyDescent="0.2">
      <c r="A200" s="197">
        <v>412900</v>
      </c>
      <c r="B200" s="211" t="s">
        <v>584</v>
      </c>
      <c r="C200" s="208">
        <v>1700</v>
      </c>
      <c r="D200" s="217">
        <v>1700</v>
      </c>
      <c r="E200" s="208">
        <v>0</v>
      </c>
      <c r="F200" s="209">
        <f t="shared" si="49"/>
        <v>100</v>
      </c>
    </row>
    <row r="201" spans="1:6" s="167" customFormat="1" ht="20.25" x14ac:dyDescent="0.2">
      <c r="A201" s="197">
        <v>412900</v>
      </c>
      <c r="B201" s="198" t="s">
        <v>566</v>
      </c>
      <c r="C201" s="208">
        <v>2300</v>
      </c>
      <c r="D201" s="217">
        <v>2500</v>
      </c>
      <c r="E201" s="208">
        <v>0</v>
      </c>
      <c r="F201" s="209">
        <f t="shared" si="49"/>
        <v>108.69565217391303</v>
      </c>
    </row>
    <row r="202" spans="1:6" s="167" customFormat="1" ht="20.25" x14ac:dyDescent="0.2">
      <c r="A202" s="219">
        <v>510000</v>
      </c>
      <c r="B202" s="210" t="s">
        <v>422</v>
      </c>
      <c r="C202" s="220">
        <f>C203+C205</f>
        <v>2000</v>
      </c>
      <c r="D202" s="220">
        <f t="shared" ref="D202" si="52">D203+D205</f>
        <v>2500</v>
      </c>
      <c r="E202" s="220">
        <f>E203+E205</f>
        <v>0</v>
      </c>
      <c r="F202" s="205">
        <f t="shared" si="49"/>
        <v>125</v>
      </c>
    </row>
    <row r="203" spans="1:6" s="167" customFormat="1" ht="20.25" x14ac:dyDescent="0.2">
      <c r="A203" s="219">
        <v>511000</v>
      </c>
      <c r="B203" s="210" t="s">
        <v>423</v>
      </c>
      <c r="C203" s="220">
        <f t="shared" ref="C203:D203" si="53">SUM(C204:C204)</f>
        <v>2000</v>
      </c>
      <c r="D203" s="220">
        <f t="shared" si="53"/>
        <v>2000</v>
      </c>
      <c r="E203" s="220">
        <f t="shared" ref="E203" si="54">SUM(E204:E204)</f>
        <v>0</v>
      </c>
      <c r="F203" s="205">
        <f t="shared" si="49"/>
        <v>100</v>
      </c>
    </row>
    <row r="204" spans="1:6" s="167" customFormat="1" ht="20.25" x14ac:dyDescent="0.2">
      <c r="A204" s="197">
        <v>511300</v>
      </c>
      <c r="B204" s="198" t="s">
        <v>426</v>
      </c>
      <c r="C204" s="208">
        <v>2000</v>
      </c>
      <c r="D204" s="217">
        <v>2000</v>
      </c>
      <c r="E204" s="208">
        <v>0</v>
      </c>
      <c r="F204" s="209">
        <f t="shared" si="49"/>
        <v>100</v>
      </c>
    </row>
    <row r="205" spans="1:6" s="167" customFormat="1" ht="20.25" x14ac:dyDescent="0.2">
      <c r="A205" s="219">
        <v>516000</v>
      </c>
      <c r="B205" s="210" t="s">
        <v>433</v>
      </c>
      <c r="C205" s="220">
        <f t="shared" ref="C205:D205" si="55">C206</f>
        <v>0</v>
      </c>
      <c r="D205" s="220">
        <f t="shared" si="55"/>
        <v>500</v>
      </c>
      <c r="E205" s="220">
        <f t="shared" ref="E205" si="56">E206</f>
        <v>0</v>
      </c>
      <c r="F205" s="209">
        <v>0</v>
      </c>
    </row>
    <row r="206" spans="1:6" s="167" customFormat="1" ht="20.25" x14ac:dyDescent="0.2">
      <c r="A206" s="197">
        <v>516100</v>
      </c>
      <c r="B206" s="198" t="s">
        <v>433</v>
      </c>
      <c r="C206" s="208">
        <v>0</v>
      </c>
      <c r="D206" s="217">
        <v>500</v>
      </c>
      <c r="E206" s="208">
        <v>0</v>
      </c>
      <c r="F206" s="209">
        <v>0</v>
      </c>
    </row>
    <row r="207" spans="1:6" s="167" customFormat="1" ht="20.25" x14ac:dyDescent="0.2">
      <c r="A207" s="175"/>
      <c r="B207" s="214" t="s">
        <v>500</v>
      </c>
      <c r="C207" s="222">
        <f>C183+C202+0</f>
        <v>897500</v>
      </c>
      <c r="D207" s="222">
        <f>D183+D202+0</f>
        <v>900200</v>
      </c>
      <c r="E207" s="222">
        <f>E183+E202+0</f>
        <v>0</v>
      </c>
      <c r="F207" s="172">
        <f>D207/C207*100</f>
        <v>100.30083565459611</v>
      </c>
    </row>
    <row r="208" spans="1:6" s="167" customFormat="1" ht="20.25" x14ac:dyDescent="0.2">
      <c r="A208" s="178"/>
      <c r="B208" s="190"/>
      <c r="C208" s="200"/>
      <c r="D208" s="200"/>
      <c r="E208" s="200"/>
      <c r="F208" s="201"/>
    </row>
    <row r="209" spans="1:6" s="167" customFormat="1" ht="20.25" x14ac:dyDescent="0.2">
      <c r="A209" s="193"/>
      <c r="B209" s="190"/>
      <c r="C209" s="217"/>
      <c r="D209" s="217"/>
      <c r="E209" s="217"/>
      <c r="F209" s="218"/>
    </row>
    <row r="210" spans="1:6" s="167" customFormat="1" ht="20.25" x14ac:dyDescent="0.2">
      <c r="A210" s="197" t="s">
        <v>808</v>
      </c>
      <c r="B210" s="210"/>
      <c r="C210" s="217"/>
      <c r="D210" s="217"/>
      <c r="E210" s="217"/>
      <c r="F210" s="218"/>
    </row>
    <row r="211" spans="1:6" s="167" customFormat="1" ht="20.25" x14ac:dyDescent="0.2">
      <c r="A211" s="197" t="s">
        <v>505</v>
      </c>
      <c r="B211" s="210"/>
      <c r="C211" s="217"/>
      <c r="D211" s="217"/>
      <c r="E211" s="217"/>
      <c r="F211" s="218"/>
    </row>
    <row r="212" spans="1:6" s="167" customFormat="1" ht="20.25" x14ac:dyDescent="0.2">
      <c r="A212" s="197" t="s">
        <v>591</v>
      </c>
      <c r="B212" s="210"/>
      <c r="C212" s="217"/>
      <c r="D212" s="217"/>
      <c r="E212" s="217"/>
      <c r="F212" s="218"/>
    </row>
    <row r="213" spans="1:6" s="167" customFormat="1" ht="20.25" x14ac:dyDescent="0.2">
      <c r="A213" s="197" t="s">
        <v>796</v>
      </c>
      <c r="B213" s="210"/>
      <c r="C213" s="217"/>
      <c r="D213" s="217"/>
      <c r="E213" s="217"/>
      <c r="F213" s="218"/>
    </row>
    <row r="214" spans="1:6" s="167" customFormat="1" ht="20.25" x14ac:dyDescent="0.2">
      <c r="A214" s="197"/>
      <c r="B214" s="199"/>
      <c r="C214" s="200"/>
      <c r="D214" s="200"/>
      <c r="E214" s="200"/>
      <c r="F214" s="201"/>
    </row>
    <row r="215" spans="1:6" s="167" customFormat="1" ht="20.25" x14ac:dyDescent="0.2">
      <c r="A215" s="219">
        <v>410000</v>
      </c>
      <c r="B215" s="203" t="s">
        <v>357</v>
      </c>
      <c r="C215" s="220">
        <f>C216+C221</f>
        <v>223200</v>
      </c>
      <c r="D215" s="220">
        <f t="shared" ref="D215" si="57">D216+D221</f>
        <v>245300</v>
      </c>
      <c r="E215" s="220">
        <f>E216+E221</f>
        <v>0</v>
      </c>
      <c r="F215" s="205">
        <f t="shared" ref="F215:F229" si="58">D215/C215*100</f>
        <v>109.90143369175627</v>
      </c>
    </row>
    <row r="216" spans="1:6" s="167" customFormat="1" ht="20.25" x14ac:dyDescent="0.2">
      <c r="A216" s="219">
        <v>411000</v>
      </c>
      <c r="B216" s="203" t="s">
        <v>471</v>
      </c>
      <c r="C216" s="220">
        <f>SUM(C217:C220)</f>
        <v>40100</v>
      </c>
      <c r="D216" s="220">
        <f t="shared" ref="D216" si="59">SUM(D217:D220)</f>
        <v>56300</v>
      </c>
      <c r="E216" s="220">
        <f>SUM(E217:E220)</f>
        <v>0</v>
      </c>
      <c r="F216" s="205">
        <f t="shared" si="58"/>
        <v>140.39900249376558</v>
      </c>
    </row>
    <row r="217" spans="1:6" s="167" customFormat="1" ht="20.25" x14ac:dyDescent="0.2">
      <c r="A217" s="197">
        <v>411100</v>
      </c>
      <c r="B217" s="198" t="s">
        <v>358</v>
      </c>
      <c r="C217" s="208">
        <v>35500</v>
      </c>
      <c r="D217" s="217">
        <v>53000</v>
      </c>
      <c r="E217" s="208">
        <v>0</v>
      </c>
      <c r="F217" s="209">
        <f t="shared" si="58"/>
        <v>149.29577464788733</v>
      </c>
    </row>
    <row r="218" spans="1:6" s="167" customFormat="1" ht="20.25" x14ac:dyDescent="0.2">
      <c r="A218" s="197">
        <v>411200</v>
      </c>
      <c r="B218" s="198" t="s">
        <v>484</v>
      </c>
      <c r="C218" s="208">
        <v>1000</v>
      </c>
      <c r="D218" s="217">
        <v>1300</v>
      </c>
      <c r="E218" s="208">
        <v>0</v>
      </c>
      <c r="F218" s="209">
        <f t="shared" si="58"/>
        <v>130</v>
      </c>
    </row>
    <row r="219" spans="1:6" s="167" customFormat="1" ht="40.5" x14ac:dyDescent="0.2">
      <c r="A219" s="197">
        <v>411300</v>
      </c>
      <c r="B219" s="198" t="s">
        <v>359</v>
      </c>
      <c r="C219" s="208">
        <v>1800</v>
      </c>
      <c r="D219" s="217">
        <v>2000</v>
      </c>
      <c r="E219" s="208">
        <v>0</v>
      </c>
      <c r="F219" s="209">
        <f t="shared" si="58"/>
        <v>111.11111111111111</v>
      </c>
    </row>
    <row r="220" spans="1:6" s="167" customFormat="1" ht="20.25" x14ac:dyDescent="0.2">
      <c r="A220" s="197">
        <v>411400</v>
      </c>
      <c r="B220" s="198" t="s">
        <v>360</v>
      </c>
      <c r="C220" s="208">
        <v>1800</v>
      </c>
      <c r="D220" s="217">
        <v>0</v>
      </c>
      <c r="E220" s="208">
        <v>0</v>
      </c>
      <c r="F220" s="209">
        <f t="shared" si="58"/>
        <v>0</v>
      </c>
    </row>
    <row r="221" spans="1:6" s="167" customFormat="1" ht="20.25" x14ac:dyDescent="0.2">
      <c r="A221" s="219">
        <v>412000</v>
      </c>
      <c r="B221" s="210" t="s">
        <v>476</v>
      </c>
      <c r="C221" s="220">
        <f>SUM(C222:C231)</f>
        <v>183100</v>
      </c>
      <c r="D221" s="220">
        <f>SUM(D222:D231)</f>
        <v>189000</v>
      </c>
      <c r="E221" s="220">
        <f>SUM(E222:E231)</f>
        <v>0</v>
      </c>
      <c r="F221" s="205">
        <f t="shared" si="58"/>
        <v>103.22228290551611</v>
      </c>
    </row>
    <row r="222" spans="1:6" s="167" customFormat="1" ht="20.25" x14ac:dyDescent="0.2">
      <c r="A222" s="197">
        <v>412100</v>
      </c>
      <c r="B222" s="198" t="s">
        <v>361</v>
      </c>
      <c r="C222" s="208">
        <v>7000</v>
      </c>
      <c r="D222" s="217">
        <v>5600</v>
      </c>
      <c r="E222" s="208">
        <v>0</v>
      </c>
      <c r="F222" s="209">
        <f t="shared" si="58"/>
        <v>80</v>
      </c>
    </row>
    <row r="223" spans="1:6" s="167" customFormat="1" ht="20.25" x14ac:dyDescent="0.2">
      <c r="A223" s="197">
        <v>412200</v>
      </c>
      <c r="B223" s="198" t="s">
        <v>485</v>
      </c>
      <c r="C223" s="208">
        <v>4500</v>
      </c>
      <c r="D223" s="217">
        <v>4300</v>
      </c>
      <c r="E223" s="208">
        <v>0</v>
      </c>
      <c r="F223" s="209">
        <f t="shared" si="58"/>
        <v>95.555555555555557</v>
      </c>
    </row>
    <row r="224" spans="1:6" s="167" customFormat="1" ht="20.25" x14ac:dyDescent="0.2">
      <c r="A224" s="197">
        <v>412300</v>
      </c>
      <c r="B224" s="198" t="s">
        <v>362</v>
      </c>
      <c r="C224" s="208">
        <v>1000</v>
      </c>
      <c r="D224" s="217">
        <v>500</v>
      </c>
      <c r="E224" s="208">
        <v>0</v>
      </c>
      <c r="F224" s="209">
        <f t="shared" si="58"/>
        <v>50</v>
      </c>
    </row>
    <row r="225" spans="1:6" s="167" customFormat="1" ht="20.25" x14ac:dyDescent="0.2">
      <c r="A225" s="197">
        <v>412500</v>
      </c>
      <c r="B225" s="198" t="s">
        <v>364</v>
      </c>
      <c r="C225" s="208">
        <v>299.99999999999977</v>
      </c>
      <c r="D225" s="217">
        <v>500</v>
      </c>
      <c r="E225" s="208">
        <v>0</v>
      </c>
      <c r="F225" s="209">
        <f t="shared" si="58"/>
        <v>166.6666666666668</v>
      </c>
    </row>
    <row r="226" spans="1:6" s="167" customFormat="1" ht="20.25" x14ac:dyDescent="0.2">
      <c r="A226" s="197">
        <v>412600</v>
      </c>
      <c r="B226" s="198" t="s">
        <v>486</v>
      </c>
      <c r="C226" s="208">
        <v>3500.0000000000005</v>
      </c>
      <c r="D226" s="217">
        <v>3000</v>
      </c>
      <c r="E226" s="208">
        <v>0</v>
      </c>
      <c r="F226" s="209">
        <f t="shared" si="58"/>
        <v>85.714285714285694</v>
      </c>
    </row>
    <row r="227" spans="1:6" s="167" customFormat="1" ht="20.25" x14ac:dyDescent="0.2">
      <c r="A227" s="197">
        <v>412700</v>
      </c>
      <c r="B227" s="198" t="s">
        <v>473</v>
      </c>
      <c r="C227" s="208">
        <v>2500</v>
      </c>
      <c r="D227" s="217">
        <v>3000</v>
      </c>
      <c r="E227" s="208">
        <v>0</v>
      </c>
      <c r="F227" s="209">
        <f t="shared" si="58"/>
        <v>120</v>
      </c>
    </row>
    <row r="228" spans="1:6" s="167" customFormat="1" ht="20.25" x14ac:dyDescent="0.2">
      <c r="A228" s="197">
        <v>412900</v>
      </c>
      <c r="B228" s="198" t="s">
        <v>564</v>
      </c>
      <c r="C228" s="208">
        <v>163400</v>
      </c>
      <c r="D228" s="217">
        <v>171500</v>
      </c>
      <c r="E228" s="208">
        <v>0</v>
      </c>
      <c r="F228" s="209">
        <f t="shared" si="58"/>
        <v>104.95716034271724</v>
      </c>
    </row>
    <row r="229" spans="1:6" s="167" customFormat="1" ht="20.25" x14ac:dyDescent="0.2">
      <c r="A229" s="197">
        <v>412900</v>
      </c>
      <c r="B229" s="211" t="s">
        <v>582</v>
      </c>
      <c r="C229" s="208">
        <v>400</v>
      </c>
      <c r="D229" s="217">
        <v>400</v>
      </c>
      <c r="E229" s="208">
        <v>0</v>
      </c>
      <c r="F229" s="209">
        <f t="shared" si="58"/>
        <v>100</v>
      </c>
    </row>
    <row r="230" spans="1:6" s="167" customFormat="1" ht="20.25" x14ac:dyDescent="0.2">
      <c r="A230" s="197">
        <v>412900</v>
      </c>
      <c r="B230" s="211" t="s">
        <v>583</v>
      </c>
      <c r="C230" s="208">
        <v>0</v>
      </c>
      <c r="D230" s="217">
        <v>200</v>
      </c>
      <c r="E230" s="208">
        <v>0</v>
      </c>
      <c r="F230" s="209">
        <v>0</v>
      </c>
    </row>
    <row r="231" spans="1:6" s="167" customFormat="1" ht="20.25" x14ac:dyDescent="0.2">
      <c r="A231" s="197">
        <v>412900</v>
      </c>
      <c r="B231" s="198" t="s">
        <v>566</v>
      </c>
      <c r="C231" s="208">
        <v>500</v>
      </c>
      <c r="D231" s="217">
        <v>0</v>
      </c>
      <c r="E231" s="208">
        <v>0</v>
      </c>
      <c r="F231" s="209">
        <f>D231/C231*100</f>
        <v>0</v>
      </c>
    </row>
    <row r="232" spans="1:6" s="221" customFormat="1" ht="20.25" x14ac:dyDescent="0.2">
      <c r="A232" s="219">
        <v>630000</v>
      </c>
      <c r="B232" s="210" t="s">
        <v>461</v>
      </c>
      <c r="C232" s="220">
        <f t="shared" ref="C232:E233" si="60">C233</f>
        <v>15000</v>
      </c>
      <c r="D232" s="220">
        <f t="shared" si="60"/>
        <v>1900</v>
      </c>
      <c r="E232" s="220">
        <f t="shared" si="60"/>
        <v>0</v>
      </c>
      <c r="F232" s="205">
        <f>D232/C232*100</f>
        <v>12.666666666666668</v>
      </c>
    </row>
    <row r="233" spans="1:6" s="221" customFormat="1" ht="20.25" x14ac:dyDescent="0.2">
      <c r="A233" s="219">
        <v>638000</v>
      </c>
      <c r="B233" s="210" t="s">
        <v>396</v>
      </c>
      <c r="C233" s="220">
        <f t="shared" si="60"/>
        <v>15000</v>
      </c>
      <c r="D233" s="220">
        <f t="shared" si="60"/>
        <v>1900</v>
      </c>
      <c r="E233" s="220">
        <f t="shared" si="60"/>
        <v>0</v>
      </c>
      <c r="F233" s="205">
        <f>D233/C233*100</f>
        <v>12.666666666666668</v>
      </c>
    </row>
    <row r="234" spans="1:6" s="167" customFormat="1" ht="20.25" x14ac:dyDescent="0.2">
      <c r="A234" s="197">
        <v>638100</v>
      </c>
      <c r="B234" s="198" t="s">
        <v>466</v>
      </c>
      <c r="C234" s="208">
        <v>15000</v>
      </c>
      <c r="D234" s="217">
        <v>1900</v>
      </c>
      <c r="E234" s="208">
        <v>0</v>
      </c>
      <c r="F234" s="209">
        <f>D234/C234*100</f>
        <v>12.666666666666668</v>
      </c>
    </row>
    <row r="235" spans="1:6" s="167" customFormat="1" ht="20.25" x14ac:dyDescent="0.2">
      <c r="A235" s="225"/>
      <c r="B235" s="214" t="s">
        <v>500</v>
      </c>
      <c r="C235" s="222">
        <f>C215+0+C232</f>
        <v>238200</v>
      </c>
      <c r="D235" s="222">
        <f>D215+0+D232</f>
        <v>247200</v>
      </c>
      <c r="E235" s="222">
        <f>E215+0+E232</f>
        <v>0</v>
      </c>
      <c r="F235" s="172">
        <f>D235/C235*100</f>
        <v>103.77833753148616</v>
      </c>
    </row>
    <row r="236" spans="1:6" s="167" customFormat="1" ht="20.25" x14ac:dyDescent="0.2">
      <c r="A236" s="226"/>
      <c r="B236" s="190"/>
      <c r="C236" s="200"/>
      <c r="D236" s="200"/>
      <c r="E236" s="200"/>
      <c r="F236" s="201"/>
    </row>
    <row r="237" spans="1:6" s="167" customFormat="1" ht="20.25" x14ac:dyDescent="0.2">
      <c r="A237" s="193"/>
      <c r="B237" s="190"/>
      <c r="C237" s="217"/>
      <c r="D237" s="217"/>
      <c r="E237" s="217"/>
      <c r="F237" s="218"/>
    </row>
    <row r="238" spans="1:6" s="167" customFormat="1" ht="20.25" x14ac:dyDescent="0.2">
      <c r="A238" s="197" t="s">
        <v>809</v>
      </c>
      <c r="B238" s="210"/>
      <c r="C238" s="217"/>
      <c r="D238" s="217"/>
      <c r="E238" s="217"/>
      <c r="F238" s="218"/>
    </row>
    <row r="239" spans="1:6" s="167" customFormat="1" ht="20.25" x14ac:dyDescent="0.2">
      <c r="A239" s="197" t="s">
        <v>505</v>
      </c>
      <c r="B239" s="210"/>
      <c r="C239" s="217"/>
      <c r="D239" s="217"/>
      <c r="E239" s="217"/>
      <c r="F239" s="218"/>
    </row>
    <row r="240" spans="1:6" s="167" customFormat="1" ht="20.25" x14ac:dyDescent="0.2">
      <c r="A240" s="197" t="s">
        <v>592</v>
      </c>
      <c r="B240" s="210"/>
      <c r="C240" s="217"/>
      <c r="D240" s="217"/>
      <c r="E240" s="217"/>
      <c r="F240" s="218"/>
    </row>
    <row r="241" spans="1:6" s="167" customFormat="1" ht="20.25" x14ac:dyDescent="0.2">
      <c r="A241" s="197" t="s">
        <v>796</v>
      </c>
      <c r="B241" s="210"/>
      <c r="C241" s="217"/>
      <c r="D241" s="217"/>
      <c r="E241" s="217"/>
      <c r="F241" s="218"/>
    </row>
    <row r="242" spans="1:6" s="167" customFormat="1" ht="20.25" x14ac:dyDescent="0.2">
      <c r="A242" s="197"/>
      <c r="B242" s="199"/>
      <c r="C242" s="200"/>
      <c r="D242" s="200"/>
      <c r="E242" s="200"/>
      <c r="F242" s="201"/>
    </row>
    <row r="243" spans="1:6" s="167" customFormat="1" ht="20.25" x14ac:dyDescent="0.2">
      <c r="A243" s="219">
        <v>410000</v>
      </c>
      <c r="B243" s="203" t="s">
        <v>357</v>
      </c>
      <c r="C243" s="220">
        <f>C244+0</f>
        <v>154600</v>
      </c>
      <c r="D243" s="220">
        <f>D244+0</f>
        <v>166500</v>
      </c>
      <c r="E243" s="220">
        <f>E244+0</f>
        <v>0</v>
      </c>
      <c r="F243" s="205">
        <f>D243/C243*100</f>
        <v>107.69728331177231</v>
      </c>
    </row>
    <row r="244" spans="1:6" s="167" customFormat="1" ht="20.25" x14ac:dyDescent="0.2">
      <c r="A244" s="219">
        <v>412000</v>
      </c>
      <c r="B244" s="210" t="s">
        <v>476</v>
      </c>
      <c r="C244" s="220">
        <f>SUM(C245:C250)</f>
        <v>154600</v>
      </c>
      <c r="D244" s="220">
        <f>SUM(D245:D250)</f>
        <v>166500</v>
      </c>
      <c r="E244" s="220">
        <f>SUM(E245:E250)</f>
        <v>0</v>
      </c>
      <c r="F244" s="205">
        <f>D244/C244*100</f>
        <v>107.69728331177231</v>
      </c>
    </row>
    <row r="245" spans="1:6" s="167" customFormat="1" ht="20.25" x14ac:dyDescent="0.2">
      <c r="A245" s="223">
        <v>412100</v>
      </c>
      <c r="B245" s="198" t="s">
        <v>361</v>
      </c>
      <c r="C245" s="208">
        <v>19000</v>
      </c>
      <c r="D245" s="217">
        <v>20000</v>
      </c>
      <c r="E245" s="208">
        <v>0</v>
      </c>
      <c r="F245" s="209">
        <f>D245/C245*100</f>
        <v>105.26315789473684</v>
      </c>
    </row>
    <row r="246" spans="1:6" s="167" customFormat="1" ht="20.25" x14ac:dyDescent="0.2">
      <c r="A246" s="197">
        <v>412200</v>
      </c>
      <c r="B246" s="198" t="s">
        <v>485</v>
      </c>
      <c r="C246" s="208">
        <v>600</v>
      </c>
      <c r="D246" s="217">
        <v>1000</v>
      </c>
      <c r="E246" s="208">
        <v>0</v>
      </c>
      <c r="F246" s="209">
        <f>D246/C246*100</f>
        <v>166.66666666666669</v>
      </c>
    </row>
    <row r="247" spans="1:6" s="167" customFormat="1" ht="20.25" x14ac:dyDescent="0.2">
      <c r="A247" s="197">
        <v>412300</v>
      </c>
      <c r="B247" s="198" t="s">
        <v>362</v>
      </c>
      <c r="C247" s="208">
        <v>2000</v>
      </c>
      <c r="D247" s="217">
        <v>3000</v>
      </c>
      <c r="E247" s="208">
        <v>0</v>
      </c>
      <c r="F247" s="209">
        <f>D247/C247*100</f>
        <v>150</v>
      </c>
    </row>
    <row r="248" spans="1:6" s="167" customFormat="1" ht="20.25" x14ac:dyDescent="0.2">
      <c r="A248" s="197">
        <v>412400</v>
      </c>
      <c r="B248" s="198" t="s">
        <v>363</v>
      </c>
      <c r="C248" s="208">
        <v>3000</v>
      </c>
      <c r="D248" s="217">
        <v>10000</v>
      </c>
      <c r="E248" s="208">
        <v>0</v>
      </c>
      <c r="F248" s="209"/>
    </row>
    <row r="249" spans="1:6" s="167" customFormat="1" ht="20.25" x14ac:dyDescent="0.2">
      <c r="A249" s="197">
        <v>412600</v>
      </c>
      <c r="B249" s="198" t="s">
        <v>486</v>
      </c>
      <c r="C249" s="208">
        <v>5000</v>
      </c>
      <c r="D249" s="217">
        <v>6000</v>
      </c>
      <c r="E249" s="208">
        <v>0</v>
      </c>
      <c r="F249" s="209">
        <f>D249/C249*100</f>
        <v>120</v>
      </c>
    </row>
    <row r="250" spans="1:6" s="167" customFormat="1" ht="20.25" x14ac:dyDescent="0.2">
      <c r="A250" s="197">
        <v>412900</v>
      </c>
      <c r="B250" s="198" t="s">
        <v>564</v>
      </c>
      <c r="C250" s="208">
        <v>125000</v>
      </c>
      <c r="D250" s="217">
        <v>126500</v>
      </c>
      <c r="E250" s="208">
        <v>0</v>
      </c>
      <c r="F250" s="209">
        <f>D250/C250*100</f>
        <v>101.2</v>
      </c>
    </row>
    <row r="251" spans="1:6" s="167" customFormat="1" ht="20.25" x14ac:dyDescent="0.2">
      <c r="A251" s="225"/>
      <c r="B251" s="214" t="s">
        <v>500</v>
      </c>
      <c r="C251" s="222">
        <f>C243+0</f>
        <v>154600</v>
      </c>
      <c r="D251" s="222">
        <f>D243+0</f>
        <v>166500</v>
      </c>
      <c r="E251" s="222">
        <f>E243+0</f>
        <v>0</v>
      </c>
      <c r="F251" s="172">
        <f>D251/C251*100</f>
        <v>107.69728331177231</v>
      </c>
    </row>
    <row r="252" spans="1:6" s="167" customFormat="1" ht="20.25" x14ac:dyDescent="0.2">
      <c r="A252" s="226"/>
      <c r="B252" s="190"/>
      <c r="C252" s="200"/>
      <c r="D252" s="200"/>
      <c r="E252" s="200"/>
      <c r="F252" s="201"/>
    </row>
    <row r="253" spans="1:6" s="167" customFormat="1" ht="20.25" x14ac:dyDescent="0.2">
      <c r="A253" s="226"/>
      <c r="B253" s="190"/>
      <c r="C253" s="200"/>
      <c r="D253" s="200"/>
      <c r="E253" s="200"/>
      <c r="F253" s="201"/>
    </row>
    <row r="254" spans="1:6" s="167" customFormat="1" ht="20.25" x14ac:dyDescent="0.2">
      <c r="A254" s="197" t="s">
        <v>810</v>
      </c>
      <c r="B254" s="210"/>
      <c r="C254" s="200"/>
      <c r="D254" s="200"/>
      <c r="E254" s="200"/>
      <c r="F254" s="201"/>
    </row>
    <row r="255" spans="1:6" s="167" customFormat="1" ht="20.25" x14ac:dyDescent="0.2">
      <c r="A255" s="197" t="s">
        <v>504</v>
      </c>
      <c r="B255" s="210"/>
      <c r="C255" s="200"/>
      <c r="D255" s="200"/>
      <c r="E255" s="200"/>
      <c r="F255" s="201"/>
    </row>
    <row r="256" spans="1:6" s="167" customFormat="1" ht="20.25" x14ac:dyDescent="0.2">
      <c r="A256" s="197" t="s">
        <v>593</v>
      </c>
      <c r="B256" s="210"/>
      <c r="C256" s="200"/>
      <c r="D256" s="200"/>
      <c r="E256" s="200"/>
      <c r="F256" s="201"/>
    </row>
    <row r="257" spans="1:6" s="167" customFormat="1" ht="20.25" x14ac:dyDescent="0.2">
      <c r="A257" s="197" t="s">
        <v>796</v>
      </c>
      <c r="B257" s="210"/>
      <c r="C257" s="200"/>
      <c r="D257" s="200"/>
      <c r="E257" s="200"/>
      <c r="F257" s="201"/>
    </row>
    <row r="258" spans="1:6" s="167" customFormat="1" ht="20.25" x14ac:dyDescent="0.2">
      <c r="A258" s="197"/>
      <c r="B258" s="199"/>
      <c r="C258" s="200"/>
      <c r="D258" s="200"/>
      <c r="E258" s="200"/>
      <c r="F258" s="201"/>
    </row>
    <row r="259" spans="1:6" s="221" customFormat="1" ht="20.25" x14ac:dyDescent="0.2">
      <c r="A259" s="219">
        <v>410000</v>
      </c>
      <c r="B259" s="203" t="s">
        <v>357</v>
      </c>
      <c r="C259" s="220">
        <f>C260+C265</f>
        <v>420000</v>
      </c>
      <c r="D259" s="220">
        <f t="shared" ref="D259" si="61">D260+D265</f>
        <v>474100</v>
      </c>
      <c r="E259" s="220">
        <f>E260+E265</f>
        <v>0</v>
      </c>
      <c r="F259" s="205">
        <f t="shared" ref="F259:F283" si="62">D259/C259*100</f>
        <v>112.88095238095237</v>
      </c>
    </row>
    <row r="260" spans="1:6" s="221" customFormat="1" ht="20.25" x14ac:dyDescent="0.2">
      <c r="A260" s="219">
        <v>411000</v>
      </c>
      <c r="B260" s="203" t="s">
        <v>471</v>
      </c>
      <c r="C260" s="220">
        <f t="shared" ref="C260" si="63">SUM(C261:C264)</f>
        <v>172200</v>
      </c>
      <c r="D260" s="220">
        <f t="shared" ref="D260" si="64">SUM(D261:D264)</f>
        <v>224900</v>
      </c>
      <c r="E260" s="220">
        <f t="shared" ref="E260" si="65">SUM(E261:E264)</f>
        <v>0</v>
      </c>
      <c r="F260" s="205">
        <f t="shared" si="62"/>
        <v>130.60394889663183</v>
      </c>
    </row>
    <row r="261" spans="1:6" s="167" customFormat="1" ht="20.25" x14ac:dyDescent="0.2">
      <c r="A261" s="197">
        <v>411100</v>
      </c>
      <c r="B261" s="198" t="s">
        <v>358</v>
      </c>
      <c r="C261" s="208">
        <v>150000</v>
      </c>
      <c r="D261" s="217">
        <v>202000</v>
      </c>
      <c r="E261" s="208">
        <v>0</v>
      </c>
      <c r="F261" s="209">
        <f t="shared" si="62"/>
        <v>134.66666666666666</v>
      </c>
    </row>
    <row r="262" spans="1:6" s="167" customFormat="1" ht="20.25" x14ac:dyDescent="0.2">
      <c r="A262" s="197">
        <v>411200</v>
      </c>
      <c r="B262" s="198" t="s">
        <v>484</v>
      </c>
      <c r="C262" s="208">
        <v>12700</v>
      </c>
      <c r="D262" s="217">
        <v>13400</v>
      </c>
      <c r="E262" s="208">
        <v>0</v>
      </c>
      <c r="F262" s="209">
        <f t="shared" si="62"/>
        <v>105.51181102362204</v>
      </c>
    </row>
    <row r="263" spans="1:6" s="167" customFormat="1" ht="40.5" x14ac:dyDescent="0.2">
      <c r="A263" s="197">
        <v>411300</v>
      </c>
      <c r="B263" s="198" t="s">
        <v>359</v>
      </c>
      <c r="C263" s="208">
        <v>4999.9999999999991</v>
      </c>
      <c r="D263" s="217">
        <v>5000</v>
      </c>
      <c r="E263" s="208">
        <v>0</v>
      </c>
      <c r="F263" s="209">
        <f t="shared" si="62"/>
        <v>100.00000000000003</v>
      </c>
    </row>
    <row r="264" spans="1:6" s="167" customFormat="1" ht="20.25" x14ac:dyDescent="0.2">
      <c r="A264" s="197">
        <v>411400</v>
      </c>
      <c r="B264" s="198" t="s">
        <v>360</v>
      </c>
      <c r="C264" s="208">
        <v>4500</v>
      </c>
      <c r="D264" s="217">
        <v>4500</v>
      </c>
      <c r="E264" s="208">
        <v>0</v>
      </c>
      <c r="F264" s="209">
        <f t="shared" si="62"/>
        <v>100</v>
      </c>
    </row>
    <row r="265" spans="1:6" s="221" customFormat="1" ht="20.25" x14ac:dyDescent="0.2">
      <c r="A265" s="219">
        <v>412000</v>
      </c>
      <c r="B265" s="210" t="s">
        <v>476</v>
      </c>
      <c r="C265" s="220">
        <f>SUM(C266:C276)</f>
        <v>247800</v>
      </c>
      <c r="D265" s="220">
        <f>SUM(D266:D276)</f>
        <v>249200</v>
      </c>
      <c r="E265" s="220">
        <f>SUM(E266:E276)</f>
        <v>0</v>
      </c>
      <c r="F265" s="205">
        <f t="shared" si="62"/>
        <v>100.56497175141243</v>
      </c>
    </row>
    <row r="266" spans="1:6" s="167" customFormat="1" ht="20.25" x14ac:dyDescent="0.2">
      <c r="A266" s="197">
        <v>412100</v>
      </c>
      <c r="B266" s="198" t="s">
        <v>361</v>
      </c>
      <c r="C266" s="208">
        <v>45800</v>
      </c>
      <c r="D266" s="217">
        <v>45800</v>
      </c>
      <c r="E266" s="208">
        <v>0</v>
      </c>
      <c r="F266" s="209">
        <f t="shared" si="62"/>
        <v>100</v>
      </c>
    </row>
    <row r="267" spans="1:6" s="167" customFormat="1" ht="20.25" x14ac:dyDescent="0.2">
      <c r="A267" s="197">
        <v>412200</v>
      </c>
      <c r="B267" s="198" t="s">
        <v>485</v>
      </c>
      <c r="C267" s="208">
        <v>18600</v>
      </c>
      <c r="D267" s="217">
        <v>18800</v>
      </c>
      <c r="E267" s="208">
        <v>0</v>
      </c>
      <c r="F267" s="209">
        <f t="shared" si="62"/>
        <v>101.0752688172043</v>
      </c>
    </row>
    <row r="268" spans="1:6" s="167" customFormat="1" ht="20.25" x14ac:dyDescent="0.2">
      <c r="A268" s="197">
        <v>412300</v>
      </c>
      <c r="B268" s="198" t="s">
        <v>362</v>
      </c>
      <c r="C268" s="208">
        <v>3400</v>
      </c>
      <c r="D268" s="217">
        <v>3400</v>
      </c>
      <c r="E268" s="208">
        <v>0</v>
      </c>
      <c r="F268" s="209">
        <f t="shared" si="62"/>
        <v>100</v>
      </c>
    </row>
    <row r="269" spans="1:6" s="167" customFormat="1" ht="20.25" x14ac:dyDescent="0.2">
      <c r="A269" s="197">
        <v>412500</v>
      </c>
      <c r="B269" s="198" t="s">
        <v>364</v>
      </c>
      <c r="C269" s="208">
        <v>400</v>
      </c>
      <c r="D269" s="217">
        <v>600</v>
      </c>
      <c r="E269" s="208">
        <v>0</v>
      </c>
      <c r="F269" s="209">
        <f t="shared" si="62"/>
        <v>150</v>
      </c>
    </row>
    <row r="270" spans="1:6" s="167" customFormat="1" ht="20.25" x14ac:dyDescent="0.2">
      <c r="A270" s="197">
        <v>412600</v>
      </c>
      <c r="B270" s="198" t="s">
        <v>486</v>
      </c>
      <c r="C270" s="208">
        <v>5600</v>
      </c>
      <c r="D270" s="217">
        <v>6000</v>
      </c>
      <c r="E270" s="208">
        <v>0</v>
      </c>
      <c r="F270" s="209">
        <f t="shared" si="62"/>
        <v>107.14285714285714</v>
      </c>
    </row>
    <row r="271" spans="1:6" s="167" customFormat="1" ht="20.25" x14ac:dyDescent="0.2">
      <c r="A271" s="197">
        <v>412700</v>
      </c>
      <c r="B271" s="198" t="s">
        <v>473</v>
      </c>
      <c r="C271" s="208">
        <v>11800</v>
      </c>
      <c r="D271" s="217">
        <v>12400</v>
      </c>
      <c r="E271" s="208">
        <v>0</v>
      </c>
      <c r="F271" s="209">
        <f t="shared" si="62"/>
        <v>105.08474576271188</v>
      </c>
    </row>
    <row r="272" spans="1:6" s="167" customFormat="1" ht="20.25" x14ac:dyDescent="0.2">
      <c r="A272" s="197">
        <v>412900</v>
      </c>
      <c r="B272" s="198" t="s">
        <v>797</v>
      </c>
      <c r="C272" s="208">
        <v>5400</v>
      </c>
      <c r="D272" s="217">
        <v>5400</v>
      </c>
      <c r="E272" s="208">
        <v>0</v>
      </c>
      <c r="F272" s="209">
        <f t="shared" si="62"/>
        <v>100</v>
      </c>
    </row>
    <row r="273" spans="1:6" s="167" customFormat="1" ht="20.25" x14ac:dyDescent="0.2">
      <c r="A273" s="197">
        <v>412900</v>
      </c>
      <c r="B273" s="211" t="s">
        <v>564</v>
      </c>
      <c r="C273" s="208">
        <v>153600</v>
      </c>
      <c r="D273" s="217">
        <v>153600</v>
      </c>
      <c r="E273" s="208">
        <v>0</v>
      </c>
      <c r="F273" s="209">
        <f t="shared" si="62"/>
        <v>100</v>
      </c>
    </row>
    <row r="274" spans="1:6" s="167" customFormat="1" ht="20.25" x14ac:dyDescent="0.2">
      <c r="A274" s="197">
        <v>412900</v>
      </c>
      <c r="B274" s="211" t="s">
        <v>582</v>
      </c>
      <c r="C274" s="208">
        <v>2500</v>
      </c>
      <c r="D274" s="217">
        <v>2500</v>
      </c>
      <c r="E274" s="208">
        <v>0</v>
      </c>
      <c r="F274" s="209">
        <f t="shared" si="62"/>
        <v>100</v>
      </c>
    </row>
    <row r="275" spans="1:6" s="167" customFormat="1" ht="20.25" x14ac:dyDescent="0.2">
      <c r="A275" s="197">
        <v>412900</v>
      </c>
      <c r="B275" s="211" t="s">
        <v>584</v>
      </c>
      <c r="C275" s="208">
        <v>600</v>
      </c>
      <c r="D275" s="217">
        <v>600</v>
      </c>
      <c r="E275" s="208">
        <v>0</v>
      </c>
      <c r="F275" s="209">
        <f t="shared" si="62"/>
        <v>100</v>
      </c>
    </row>
    <row r="276" spans="1:6" s="167" customFormat="1" ht="20.25" x14ac:dyDescent="0.2">
      <c r="A276" s="197">
        <v>412900</v>
      </c>
      <c r="B276" s="198" t="s">
        <v>566</v>
      </c>
      <c r="C276" s="208">
        <v>100</v>
      </c>
      <c r="D276" s="217">
        <v>100</v>
      </c>
      <c r="E276" s="208">
        <v>0</v>
      </c>
      <c r="F276" s="209">
        <f t="shared" si="62"/>
        <v>100</v>
      </c>
    </row>
    <row r="277" spans="1:6" s="221" customFormat="1" ht="20.25" x14ac:dyDescent="0.2">
      <c r="A277" s="219">
        <v>510000</v>
      </c>
      <c r="B277" s="210" t="s">
        <v>422</v>
      </c>
      <c r="C277" s="220">
        <f>C278+0</f>
        <v>2500</v>
      </c>
      <c r="D277" s="220">
        <f>D278+0</f>
        <v>2500</v>
      </c>
      <c r="E277" s="220">
        <f>E278+0</f>
        <v>0</v>
      </c>
      <c r="F277" s="205">
        <f t="shared" si="62"/>
        <v>100</v>
      </c>
    </row>
    <row r="278" spans="1:6" s="221" customFormat="1" ht="20.25" x14ac:dyDescent="0.2">
      <c r="A278" s="219">
        <v>511000</v>
      </c>
      <c r="B278" s="210" t="s">
        <v>423</v>
      </c>
      <c r="C278" s="220">
        <f t="shared" ref="C278" si="66">SUM(C279)</f>
        <v>2500</v>
      </c>
      <c r="D278" s="220">
        <f t="shared" ref="D278" si="67">SUM(D279)</f>
        <v>2500</v>
      </c>
      <c r="E278" s="220">
        <f t="shared" ref="E278" si="68">SUM(E279)</f>
        <v>0</v>
      </c>
      <c r="F278" s="205">
        <f t="shared" si="62"/>
        <v>100</v>
      </c>
    </row>
    <row r="279" spans="1:6" s="167" customFormat="1" ht="20.25" x14ac:dyDescent="0.2">
      <c r="A279" s="197">
        <v>511300</v>
      </c>
      <c r="B279" s="198" t="s">
        <v>426</v>
      </c>
      <c r="C279" s="208">
        <v>2500</v>
      </c>
      <c r="D279" s="217">
        <v>2500</v>
      </c>
      <c r="E279" s="208">
        <v>0</v>
      </c>
      <c r="F279" s="209">
        <f t="shared" si="62"/>
        <v>100</v>
      </c>
    </row>
    <row r="280" spans="1:6" s="221" customFormat="1" ht="20.25" x14ac:dyDescent="0.2">
      <c r="A280" s="219">
        <v>630000</v>
      </c>
      <c r="B280" s="210" t="s">
        <v>589</v>
      </c>
      <c r="C280" s="220">
        <f t="shared" ref="C280:D281" si="69">C281</f>
        <v>5000.0000000000009</v>
      </c>
      <c r="D280" s="220">
        <f t="shared" si="69"/>
        <v>0</v>
      </c>
      <c r="E280" s="220">
        <f t="shared" ref="E280:E281" si="70">E281</f>
        <v>0</v>
      </c>
      <c r="F280" s="205">
        <f t="shared" si="62"/>
        <v>0</v>
      </c>
    </row>
    <row r="281" spans="1:6" s="221" customFormat="1" ht="20.25" x14ac:dyDescent="0.2">
      <c r="A281" s="219">
        <v>638000</v>
      </c>
      <c r="B281" s="210" t="s">
        <v>396</v>
      </c>
      <c r="C281" s="220">
        <f t="shared" si="69"/>
        <v>5000.0000000000009</v>
      </c>
      <c r="D281" s="220">
        <f t="shared" si="69"/>
        <v>0</v>
      </c>
      <c r="E281" s="220">
        <f t="shared" si="70"/>
        <v>0</v>
      </c>
      <c r="F281" s="205">
        <f t="shared" si="62"/>
        <v>0</v>
      </c>
    </row>
    <row r="282" spans="1:6" s="167" customFormat="1" ht="20.25" x14ac:dyDescent="0.2">
      <c r="A282" s="197">
        <v>638100</v>
      </c>
      <c r="B282" s="198" t="s">
        <v>466</v>
      </c>
      <c r="C282" s="208">
        <v>5000.0000000000009</v>
      </c>
      <c r="D282" s="217">
        <v>0</v>
      </c>
      <c r="E282" s="208">
        <v>0</v>
      </c>
      <c r="F282" s="209">
        <f t="shared" si="62"/>
        <v>0</v>
      </c>
    </row>
    <row r="283" spans="1:6" s="167" customFormat="1" ht="20.25" x14ac:dyDescent="0.2">
      <c r="A283" s="175"/>
      <c r="B283" s="214" t="s">
        <v>500</v>
      </c>
      <c r="C283" s="222">
        <f>C259+C277+C280</f>
        <v>427500</v>
      </c>
      <c r="D283" s="222">
        <f>D259+D277+D280</f>
        <v>476600</v>
      </c>
      <c r="E283" s="222">
        <f>E259+E277+E280</f>
        <v>0</v>
      </c>
      <c r="F283" s="172">
        <f t="shared" si="62"/>
        <v>111.48538011695905</v>
      </c>
    </row>
    <row r="284" spans="1:6" s="167" customFormat="1" ht="20.25" x14ac:dyDescent="0.2">
      <c r="A284" s="193"/>
      <c r="B284" s="190"/>
      <c r="C284" s="217"/>
      <c r="D284" s="217"/>
      <c r="E284" s="217"/>
      <c r="F284" s="218"/>
    </row>
    <row r="285" spans="1:6" s="167" customFormat="1" ht="20.25" x14ac:dyDescent="0.2">
      <c r="A285" s="193"/>
      <c r="B285" s="190"/>
      <c r="C285" s="217"/>
      <c r="D285" s="217"/>
      <c r="E285" s="217"/>
      <c r="F285" s="218"/>
    </row>
    <row r="286" spans="1:6" s="167" customFormat="1" ht="20.25" x14ac:dyDescent="0.2">
      <c r="A286" s="197" t="s">
        <v>811</v>
      </c>
      <c r="B286" s="210"/>
      <c r="C286" s="217"/>
      <c r="D286" s="217"/>
      <c r="E286" s="217"/>
      <c r="F286" s="218"/>
    </row>
    <row r="287" spans="1:6" s="167" customFormat="1" ht="20.25" x14ac:dyDescent="0.2">
      <c r="A287" s="197" t="s">
        <v>506</v>
      </c>
      <c r="B287" s="210"/>
      <c r="C287" s="217"/>
      <c r="D287" s="217"/>
      <c r="E287" s="217"/>
      <c r="F287" s="218"/>
    </row>
    <row r="288" spans="1:6" s="167" customFormat="1" ht="20.25" x14ac:dyDescent="0.2">
      <c r="A288" s="197" t="s">
        <v>587</v>
      </c>
      <c r="B288" s="210"/>
      <c r="C288" s="217"/>
      <c r="D288" s="217"/>
      <c r="E288" s="217"/>
      <c r="F288" s="218"/>
    </row>
    <row r="289" spans="1:6" s="167" customFormat="1" ht="20.25" x14ac:dyDescent="0.2">
      <c r="A289" s="197" t="s">
        <v>796</v>
      </c>
      <c r="B289" s="210"/>
      <c r="C289" s="217"/>
      <c r="D289" s="217"/>
      <c r="E289" s="217"/>
      <c r="F289" s="218"/>
    </row>
    <row r="290" spans="1:6" s="167" customFormat="1" ht="20.25" x14ac:dyDescent="0.2">
      <c r="A290" s="197"/>
      <c r="B290" s="199"/>
      <c r="C290" s="200"/>
      <c r="D290" s="200"/>
      <c r="E290" s="200"/>
      <c r="F290" s="201"/>
    </row>
    <row r="291" spans="1:6" s="167" customFormat="1" ht="20.25" x14ac:dyDescent="0.2">
      <c r="A291" s="219">
        <v>410000</v>
      </c>
      <c r="B291" s="203" t="s">
        <v>357</v>
      </c>
      <c r="C291" s="220">
        <f>C292+C297</f>
        <v>2550700</v>
      </c>
      <c r="D291" s="220">
        <f t="shared" ref="D291" si="71">D292+D297</f>
        <v>2874700</v>
      </c>
      <c r="E291" s="220">
        <f>E292+E297</f>
        <v>0</v>
      </c>
      <c r="F291" s="205">
        <f t="shared" ref="F291:F305" si="72">D291/C291*100</f>
        <v>112.70239542086486</v>
      </c>
    </row>
    <row r="292" spans="1:6" s="167" customFormat="1" ht="20.25" x14ac:dyDescent="0.2">
      <c r="A292" s="219">
        <v>411000</v>
      </c>
      <c r="B292" s="203" t="s">
        <v>471</v>
      </c>
      <c r="C292" s="220">
        <f>SUM(C293:C296)</f>
        <v>2208000</v>
      </c>
      <c r="D292" s="220">
        <f t="shared" ref="D292" si="73">SUM(D293:D296)</f>
        <v>2477000</v>
      </c>
      <c r="E292" s="220">
        <f>SUM(E293:E296)</f>
        <v>0</v>
      </c>
      <c r="F292" s="205">
        <f t="shared" si="72"/>
        <v>112.18297101449275</v>
      </c>
    </row>
    <row r="293" spans="1:6" s="167" customFormat="1" ht="20.25" x14ac:dyDescent="0.2">
      <c r="A293" s="197">
        <v>411100</v>
      </c>
      <c r="B293" s="198" t="s">
        <v>358</v>
      </c>
      <c r="C293" s="208">
        <v>1847400</v>
      </c>
      <c r="D293" s="217">
        <v>2137000</v>
      </c>
      <c r="E293" s="208">
        <v>0</v>
      </c>
      <c r="F293" s="209">
        <f t="shared" si="72"/>
        <v>115.67608530908305</v>
      </c>
    </row>
    <row r="294" spans="1:6" s="167" customFormat="1" ht="20.25" x14ac:dyDescent="0.2">
      <c r="A294" s="197">
        <v>411200</v>
      </c>
      <c r="B294" s="198" t="s">
        <v>484</v>
      </c>
      <c r="C294" s="208">
        <v>280000</v>
      </c>
      <c r="D294" s="217">
        <v>290000</v>
      </c>
      <c r="E294" s="208">
        <v>0</v>
      </c>
      <c r="F294" s="209">
        <f t="shared" si="72"/>
        <v>103.57142857142858</v>
      </c>
    </row>
    <row r="295" spans="1:6" s="167" customFormat="1" ht="40.5" x14ac:dyDescent="0.2">
      <c r="A295" s="197">
        <v>411300</v>
      </c>
      <c r="B295" s="198" t="s">
        <v>359</v>
      </c>
      <c r="C295" s="208">
        <v>15600</v>
      </c>
      <c r="D295" s="217">
        <v>10600</v>
      </c>
      <c r="E295" s="208">
        <v>0</v>
      </c>
      <c r="F295" s="209">
        <f t="shared" si="72"/>
        <v>67.948717948717956</v>
      </c>
    </row>
    <row r="296" spans="1:6" s="167" customFormat="1" ht="20.25" x14ac:dyDescent="0.2">
      <c r="A296" s="197">
        <v>411400</v>
      </c>
      <c r="B296" s="198" t="s">
        <v>360</v>
      </c>
      <c r="C296" s="208">
        <v>65000</v>
      </c>
      <c r="D296" s="217">
        <v>39400</v>
      </c>
      <c r="E296" s="208">
        <v>0</v>
      </c>
      <c r="F296" s="209">
        <f t="shared" si="72"/>
        <v>60.615384615384613</v>
      </c>
    </row>
    <row r="297" spans="1:6" s="167" customFormat="1" ht="20.25" x14ac:dyDescent="0.2">
      <c r="A297" s="219">
        <v>412000</v>
      </c>
      <c r="B297" s="210" t="s">
        <v>476</v>
      </c>
      <c r="C297" s="220">
        <f>SUM(C298:C309)</f>
        <v>342700</v>
      </c>
      <c r="D297" s="220">
        <f>SUM(D298:D309)</f>
        <v>397700</v>
      </c>
      <c r="E297" s="220">
        <f>SUM(E298:E309)</f>
        <v>0</v>
      </c>
      <c r="F297" s="205">
        <f t="shared" si="72"/>
        <v>116.04902246863145</v>
      </c>
    </row>
    <row r="298" spans="1:6" s="167" customFormat="1" ht="20.25" x14ac:dyDescent="0.2">
      <c r="A298" s="197">
        <v>412200</v>
      </c>
      <c r="B298" s="198" t="s">
        <v>485</v>
      </c>
      <c r="C298" s="208">
        <v>196999.99999999997</v>
      </c>
      <c r="D298" s="217">
        <v>230000</v>
      </c>
      <c r="E298" s="208">
        <v>0</v>
      </c>
      <c r="F298" s="209">
        <f t="shared" si="72"/>
        <v>116.75126903553301</v>
      </c>
    </row>
    <row r="299" spans="1:6" s="167" customFormat="1" ht="20.25" x14ac:dyDescent="0.2">
      <c r="A299" s="197">
        <v>412300</v>
      </c>
      <c r="B299" s="198" t="s">
        <v>362</v>
      </c>
      <c r="C299" s="208">
        <v>20000</v>
      </c>
      <c r="D299" s="217">
        <v>22000</v>
      </c>
      <c r="E299" s="208">
        <v>0</v>
      </c>
      <c r="F299" s="209">
        <f t="shared" si="72"/>
        <v>110.00000000000001</v>
      </c>
    </row>
    <row r="300" spans="1:6" s="167" customFormat="1" ht="20.25" x14ac:dyDescent="0.2">
      <c r="A300" s="197">
        <v>412500</v>
      </c>
      <c r="B300" s="198" t="s">
        <v>364</v>
      </c>
      <c r="C300" s="208">
        <v>12500</v>
      </c>
      <c r="D300" s="217">
        <v>12600</v>
      </c>
      <c r="E300" s="208">
        <v>0</v>
      </c>
      <c r="F300" s="209">
        <f t="shared" si="72"/>
        <v>100.8</v>
      </c>
    </row>
    <row r="301" spans="1:6" s="167" customFormat="1" ht="20.25" x14ac:dyDescent="0.2">
      <c r="A301" s="197">
        <v>412600</v>
      </c>
      <c r="B301" s="198" t="s">
        <v>486</v>
      </c>
      <c r="C301" s="208">
        <v>32400</v>
      </c>
      <c r="D301" s="217">
        <v>33000</v>
      </c>
      <c r="E301" s="208">
        <v>0</v>
      </c>
      <c r="F301" s="209">
        <f t="shared" si="72"/>
        <v>101.85185185185186</v>
      </c>
    </row>
    <row r="302" spans="1:6" s="167" customFormat="1" ht="20.25" x14ac:dyDescent="0.2">
      <c r="A302" s="197">
        <v>412700</v>
      </c>
      <c r="B302" s="198" t="s">
        <v>473</v>
      </c>
      <c r="C302" s="208">
        <v>28500</v>
      </c>
      <c r="D302" s="217">
        <v>34000</v>
      </c>
      <c r="E302" s="208">
        <v>0</v>
      </c>
      <c r="F302" s="209">
        <f t="shared" si="72"/>
        <v>119.29824561403508</v>
      </c>
    </row>
    <row r="303" spans="1:6" s="167" customFormat="1" ht="20.25" x14ac:dyDescent="0.2">
      <c r="A303" s="197">
        <v>412800</v>
      </c>
      <c r="B303" s="198" t="s">
        <v>487</v>
      </c>
      <c r="C303" s="208">
        <v>6000</v>
      </c>
      <c r="D303" s="217">
        <v>0</v>
      </c>
      <c r="E303" s="208">
        <v>0</v>
      </c>
      <c r="F303" s="209">
        <f t="shared" si="72"/>
        <v>0</v>
      </c>
    </row>
    <row r="304" spans="1:6" s="167" customFormat="1" ht="20.25" x14ac:dyDescent="0.2">
      <c r="A304" s="197">
        <v>412900</v>
      </c>
      <c r="B304" s="198" t="s">
        <v>797</v>
      </c>
      <c r="C304" s="208">
        <v>7000</v>
      </c>
      <c r="D304" s="217">
        <v>7000</v>
      </c>
      <c r="E304" s="208">
        <v>0</v>
      </c>
      <c r="F304" s="209">
        <f t="shared" si="72"/>
        <v>100</v>
      </c>
    </row>
    <row r="305" spans="1:6" s="167" customFormat="1" ht="20.25" x14ac:dyDescent="0.2">
      <c r="A305" s="197">
        <v>412900</v>
      </c>
      <c r="B305" s="198" t="s">
        <v>564</v>
      </c>
      <c r="C305" s="208">
        <v>18000</v>
      </c>
      <c r="D305" s="217">
        <v>12000</v>
      </c>
      <c r="E305" s="208">
        <v>0</v>
      </c>
      <c r="F305" s="209">
        <f t="shared" si="72"/>
        <v>66.666666666666657</v>
      </c>
    </row>
    <row r="306" spans="1:6" s="167" customFormat="1" ht="20.25" x14ac:dyDescent="0.2">
      <c r="A306" s="197">
        <v>412900</v>
      </c>
      <c r="B306" s="198" t="s">
        <v>582</v>
      </c>
      <c r="C306" s="208">
        <v>5000</v>
      </c>
      <c r="D306" s="217">
        <v>35000</v>
      </c>
      <c r="E306" s="208">
        <v>0</v>
      </c>
      <c r="F306" s="209"/>
    </row>
    <row r="307" spans="1:6" s="167" customFormat="1" ht="20.25" x14ac:dyDescent="0.2">
      <c r="A307" s="197">
        <v>412900</v>
      </c>
      <c r="B307" s="211" t="s">
        <v>583</v>
      </c>
      <c r="C307" s="208">
        <v>7200</v>
      </c>
      <c r="D307" s="217">
        <v>2200</v>
      </c>
      <c r="E307" s="208">
        <v>0</v>
      </c>
      <c r="F307" s="209">
        <f t="shared" ref="F307:F318" si="74">D307/C307*100</f>
        <v>30.555555555555557</v>
      </c>
    </row>
    <row r="308" spans="1:6" s="167" customFormat="1" ht="20.25" x14ac:dyDescent="0.2">
      <c r="A308" s="197">
        <v>412900</v>
      </c>
      <c r="B308" s="198" t="s">
        <v>584</v>
      </c>
      <c r="C308" s="208">
        <v>3800</v>
      </c>
      <c r="D308" s="217">
        <v>3900</v>
      </c>
      <c r="E308" s="208">
        <v>0</v>
      </c>
      <c r="F308" s="209">
        <f t="shared" si="74"/>
        <v>102.63157894736842</v>
      </c>
    </row>
    <row r="309" spans="1:6" s="167" customFormat="1" ht="20.25" x14ac:dyDescent="0.2">
      <c r="A309" s="197">
        <v>412900</v>
      </c>
      <c r="B309" s="198" t="s">
        <v>566</v>
      </c>
      <c r="C309" s="208">
        <v>5300</v>
      </c>
      <c r="D309" s="217">
        <v>6000</v>
      </c>
      <c r="E309" s="208">
        <v>0</v>
      </c>
      <c r="F309" s="209">
        <f t="shared" si="74"/>
        <v>113.20754716981132</v>
      </c>
    </row>
    <row r="310" spans="1:6" s="167" customFormat="1" ht="20.25" x14ac:dyDescent="0.2">
      <c r="A310" s="219">
        <v>510000</v>
      </c>
      <c r="B310" s="210" t="s">
        <v>422</v>
      </c>
      <c r="C310" s="220">
        <f>C311+C313+0</f>
        <v>105500</v>
      </c>
      <c r="D310" s="220">
        <f>D311+D313+0</f>
        <v>23000</v>
      </c>
      <c r="E310" s="220">
        <f>E311+E313+0</f>
        <v>0</v>
      </c>
      <c r="F310" s="205">
        <f t="shared" si="74"/>
        <v>21.800947867298579</v>
      </c>
    </row>
    <row r="311" spans="1:6" s="167" customFormat="1" ht="20.25" x14ac:dyDescent="0.2">
      <c r="A311" s="219">
        <v>511000</v>
      </c>
      <c r="B311" s="210" t="s">
        <v>423</v>
      </c>
      <c r="C311" s="220">
        <f>SUM(C312:C312)</f>
        <v>100000</v>
      </c>
      <c r="D311" s="220">
        <f>SUM(D312:D312)</f>
        <v>18000</v>
      </c>
      <c r="E311" s="220">
        <f>SUM(E312:E312)</f>
        <v>0</v>
      </c>
      <c r="F311" s="205">
        <f t="shared" si="74"/>
        <v>18</v>
      </c>
    </row>
    <row r="312" spans="1:6" s="167" customFormat="1" ht="20.25" x14ac:dyDescent="0.2">
      <c r="A312" s="197">
        <v>511300</v>
      </c>
      <c r="B312" s="198" t="s">
        <v>426</v>
      </c>
      <c r="C312" s="208">
        <v>100000</v>
      </c>
      <c r="D312" s="217">
        <v>18000</v>
      </c>
      <c r="E312" s="208">
        <v>0</v>
      </c>
      <c r="F312" s="209">
        <f t="shared" si="74"/>
        <v>18</v>
      </c>
    </row>
    <row r="313" spans="1:6" s="221" customFormat="1" ht="20.25" x14ac:dyDescent="0.2">
      <c r="A313" s="219">
        <v>516000</v>
      </c>
      <c r="B313" s="210" t="s">
        <v>433</v>
      </c>
      <c r="C313" s="220">
        <f t="shared" ref="C313:D313" si="75">C314</f>
        <v>5500</v>
      </c>
      <c r="D313" s="220">
        <f t="shared" si="75"/>
        <v>5000</v>
      </c>
      <c r="E313" s="220">
        <f t="shared" ref="E313" si="76">E314</f>
        <v>0</v>
      </c>
      <c r="F313" s="205">
        <f t="shared" si="74"/>
        <v>90.909090909090907</v>
      </c>
    </row>
    <row r="314" spans="1:6" s="167" customFormat="1" ht="20.25" x14ac:dyDescent="0.2">
      <c r="A314" s="197">
        <v>516100</v>
      </c>
      <c r="B314" s="198" t="s">
        <v>433</v>
      </c>
      <c r="C314" s="208">
        <v>5500</v>
      </c>
      <c r="D314" s="217">
        <v>5000</v>
      </c>
      <c r="E314" s="208">
        <v>0</v>
      </c>
      <c r="F314" s="209">
        <f t="shared" si="74"/>
        <v>90.909090909090907</v>
      </c>
    </row>
    <row r="315" spans="1:6" s="221" customFormat="1" ht="20.25" x14ac:dyDescent="0.2">
      <c r="A315" s="219">
        <v>630000</v>
      </c>
      <c r="B315" s="210" t="s">
        <v>589</v>
      </c>
      <c r="C315" s="220">
        <f>0+C316</f>
        <v>11500</v>
      </c>
      <c r="D315" s="220">
        <f>0+D316</f>
        <v>7800</v>
      </c>
      <c r="E315" s="220">
        <f>0+E316</f>
        <v>0</v>
      </c>
      <c r="F315" s="205">
        <f t="shared" si="74"/>
        <v>67.826086956521735</v>
      </c>
    </row>
    <row r="316" spans="1:6" s="221" customFormat="1" ht="20.25" x14ac:dyDescent="0.2">
      <c r="A316" s="219">
        <v>638000</v>
      </c>
      <c r="B316" s="210" t="s">
        <v>396</v>
      </c>
      <c r="C316" s="220">
        <f t="shared" ref="C316:D316" si="77">C317</f>
        <v>11500</v>
      </c>
      <c r="D316" s="220">
        <f t="shared" si="77"/>
        <v>7800</v>
      </c>
      <c r="E316" s="220">
        <f t="shared" ref="E316" si="78">E317</f>
        <v>0</v>
      </c>
      <c r="F316" s="205">
        <f t="shared" si="74"/>
        <v>67.826086956521735</v>
      </c>
    </row>
    <row r="317" spans="1:6" s="167" customFormat="1" ht="20.25" x14ac:dyDescent="0.2">
      <c r="A317" s="197">
        <v>638100</v>
      </c>
      <c r="B317" s="198" t="s">
        <v>466</v>
      </c>
      <c r="C317" s="208">
        <v>11500</v>
      </c>
      <c r="D317" s="217">
        <v>7800</v>
      </c>
      <c r="E317" s="208">
        <v>0</v>
      </c>
      <c r="F317" s="209">
        <f t="shared" si="74"/>
        <v>67.826086956521735</v>
      </c>
    </row>
    <row r="318" spans="1:6" s="167" customFormat="1" ht="20.25" x14ac:dyDescent="0.2">
      <c r="A318" s="225"/>
      <c r="B318" s="214" t="s">
        <v>500</v>
      </c>
      <c r="C318" s="222">
        <f>C291+C310+C315</f>
        <v>2667700</v>
      </c>
      <c r="D318" s="222">
        <f>D291+D310+D315</f>
        <v>2905500</v>
      </c>
      <c r="E318" s="222">
        <f>E291+E310+E315</f>
        <v>0</v>
      </c>
      <c r="F318" s="172">
        <f t="shared" si="74"/>
        <v>108.91404580724968</v>
      </c>
    </row>
    <row r="319" spans="1:6" s="167" customFormat="1" ht="20.25" x14ac:dyDescent="0.2">
      <c r="A319" s="226"/>
      <c r="B319" s="190"/>
      <c r="C319" s="200"/>
      <c r="D319" s="200"/>
      <c r="E319" s="200"/>
      <c r="F319" s="201"/>
    </row>
    <row r="320" spans="1:6" s="167" customFormat="1" ht="20.25" x14ac:dyDescent="0.2">
      <c r="A320" s="193"/>
      <c r="B320" s="190"/>
      <c r="C320" s="217"/>
      <c r="D320" s="217"/>
      <c r="E320" s="217"/>
      <c r="F320" s="218"/>
    </row>
    <row r="321" spans="1:6" s="167" customFormat="1" ht="20.25" x14ac:dyDescent="0.2">
      <c r="A321" s="197" t="s">
        <v>812</v>
      </c>
      <c r="B321" s="210"/>
      <c r="C321" s="217"/>
      <c r="D321" s="217"/>
      <c r="E321" s="217"/>
      <c r="F321" s="218"/>
    </row>
    <row r="322" spans="1:6" s="167" customFormat="1" ht="20.25" x14ac:dyDescent="0.2">
      <c r="A322" s="197" t="s">
        <v>507</v>
      </c>
      <c r="B322" s="210"/>
      <c r="C322" s="217"/>
      <c r="D322" s="217"/>
      <c r="E322" s="217"/>
      <c r="F322" s="218"/>
    </row>
    <row r="323" spans="1:6" s="167" customFormat="1" ht="20.25" x14ac:dyDescent="0.2">
      <c r="A323" s="197" t="s">
        <v>588</v>
      </c>
      <c r="B323" s="210"/>
      <c r="C323" s="217"/>
      <c r="D323" s="217"/>
      <c r="E323" s="217"/>
      <c r="F323" s="218"/>
    </row>
    <row r="324" spans="1:6" s="167" customFormat="1" ht="20.25" x14ac:dyDescent="0.2">
      <c r="A324" s="197" t="s">
        <v>796</v>
      </c>
      <c r="B324" s="210"/>
      <c r="C324" s="217"/>
      <c r="D324" s="217"/>
      <c r="E324" s="217"/>
      <c r="F324" s="218"/>
    </row>
    <row r="325" spans="1:6" s="167" customFormat="1" ht="20.25" x14ac:dyDescent="0.2">
      <c r="A325" s="197"/>
      <c r="B325" s="199"/>
      <c r="C325" s="200"/>
      <c r="D325" s="200"/>
      <c r="E325" s="200"/>
      <c r="F325" s="201"/>
    </row>
    <row r="326" spans="1:6" s="167" customFormat="1" ht="20.25" x14ac:dyDescent="0.2">
      <c r="A326" s="219">
        <v>410000</v>
      </c>
      <c r="B326" s="203" t="s">
        <v>357</v>
      </c>
      <c r="C326" s="220">
        <f>C327+C332+C350+C356+C352+0+0</f>
        <v>17036599.999999996</v>
      </c>
      <c r="D326" s="220">
        <f>D327+D332+D350+D356+D352+0+0</f>
        <v>19854000</v>
      </c>
      <c r="E326" s="220">
        <f>E327+E332+E350+E356+E352+0+0</f>
        <v>0</v>
      </c>
      <c r="F326" s="205">
        <f t="shared" ref="F326:F340" si="79">D326/C326*100</f>
        <v>116.5373372621298</v>
      </c>
    </row>
    <row r="327" spans="1:6" s="167" customFormat="1" ht="20.25" x14ac:dyDescent="0.2">
      <c r="A327" s="219">
        <v>411000</v>
      </c>
      <c r="B327" s="203" t="s">
        <v>471</v>
      </c>
      <c r="C327" s="220">
        <f>SUM(C328:C331)</f>
        <v>2865700.0000000005</v>
      </c>
      <c r="D327" s="220">
        <f t="shared" ref="D327" si="80">SUM(D328:D331)</f>
        <v>3097000</v>
      </c>
      <c r="E327" s="220">
        <f>SUM(E328:E331)</f>
        <v>0</v>
      </c>
      <c r="F327" s="205">
        <f t="shared" si="79"/>
        <v>108.07132637749936</v>
      </c>
    </row>
    <row r="328" spans="1:6" s="167" customFormat="1" ht="20.25" x14ac:dyDescent="0.2">
      <c r="A328" s="197">
        <v>411100</v>
      </c>
      <c r="B328" s="198" t="s">
        <v>358</v>
      </c>
      <c r="C328" s="208">
        <v>2690000.0000000005</v>
      </c>
      <c r="D328" s="217">
        <v>2900000</v>
      </c>
      <c r="E328" s="208">
        <v>0</v>
      </c>
      <c r="F328" s="209">
        <f t="shared" si="79"/>
        <v>107.80669144981412</v>
      </c>
    </row>
    <row r="329" spans="1:6" s="167" customFormat="1" ht="20.25" x14ac:dyDescent="0.2">
      <c r="A329" s="197">
        <v>411200</v>
      </c>
      <c r="B329" s="198" t="s">
        <v>484</v>
      </c>
      <c r="C329" s="208">
        <v>106700</v>
      </c>
      <c r="D329" s="217">
        <v>107800</v>
      </c>
      <c r="E329" s="208">
        <v>0</v>
      </c>
      <c r="F329" s="209">
        <f t="shared" si="79"/>
        <v>101.03092783505154</v>
      </c>
    </row>
    <row r="330" spans="1:6" s="167" customFormat="1" ht="40.5" x14ac:dyDescent="0.2">
      <c r="A330" s="197">
        <v>411300</v>
      </c>
      <c r="B330" s="198" t="s">
        <v>359</v>
      </c>
      <c r="C330" s="208">
        <v>55000</v>
      </c>
      <c r="D330" s="217">
        <v>69400</v>
      </c>
      <c r="E330" s="208">
        <v>0</v>
      </c>
      <c r="F330" s="209">
        <f t="shared" si="79"/>
        <v>126.18181818181817</v>
      </c>
    </row>
    <row r="331" spans="1:6" s="167" customFormat="1" ht="20.25" x14ac:dyDescent="0.2">
      <c r="A331" s="197">
        <v>411400</v>
      </c>
      <c r="B331" s="198" t="s">
        <v>360</v>
      </c>
      <c r="C331" s="208">
        <v>13999.999999999995</v>
      </c>
      <c r="D331" s="217">
        <v>19800</v>
      </c>
      <c r="E331" s="208">
        <v>0</v>
      </c>
      <c r="F331" s="209">
        <f t="shared" si="79"/>
        <v>141.42857142857147</v>
      </c>
    </row>
    <row r="332" spans="1:6" s="167" customFormat="1" ht="20.25" x14ac:dyDescent="0.2">
      <c r="A332" s="219">
        <v>412000</v>
      </c>
      <c r="B332" s="210" t="s">
        <v>476</v>
      </c>
      <c r="C332" s="220">
        <f>SUM(C333:C349)</f>
        <v>5027299.9999999981</v>
      </c>
      <c r="D332" s="220">
        <f>SUM(D333:D349)</f>
        <v>9057000</v>
      </c>
      <c r="E332" s="220">
        <f>SUM(E333:E349)</f>
        <v>0</v>
      </c>
      <c r="F332" s="205">
        <f t="shared" si="79"/>
        <v>180.1563463489349</v>
      </c>
    </row>
    <row r="333" spans="1:6" s="167" customFormat="1" ht="20.25" x14ac:dyDescent="0.2">
      <c r="A333" s="197">
        <v>412100</v>
      </c>
      <c r="B333" s="198" t="s">
        <v>361</v>
      </c>
      <c r="C333" s="208">
        <v>11300</v>
      </c>
      <c r="D333" s="217">
        <v>20000</v>
      </c>
      <c r="E333" s="208">
        <v>0</v>
      </c>
      <c r="F333" s="209">
        <f t="shared" si="79"/>
        <v>176.99115044247787</v>
      </c>
    </row>
    <row r="334" spans="1:6" s="167" customFormat="1" ht="20.25" x14ac:dyDescent="0.2">
      <c r="A334" s="197">
        <v>412200</v>
      </c>
      <c r="B334" s="198" t="s">
        <v>485</v>
      </c>
      <c r="C334" s="208">
        <v>240000</v>
      </c>
      <c r="D334" s="217">
        <v>280000</v>
      </c>
      <c r="E334" s="208">
        <v>0</v>
      </c>
      <c r="F334" s="209">
        <f t="shared" si="79"/>
        <v>116.66666666666667</v>
      </c>
    </row>
    <row r="335" spans="1:6" s="167" customFormat="1" ht="20.25" x14ac:dyDescent="0.2">
      <c r="A335" s="197">
        <v>412300</v>
      </c>
      <c r="B335" s="198" t="s">
        <v>362</v>
      </c>
      <c r="C335" s="208">
        <v>350000</v>
      </c>
      <c r="D335" s="217">
        <v>350000</v>
      </c>
      <c r="E335" s="208">
        <v>0</v>
      </c>
      <c r="F335" s="209">
        <f t="shared" si="79"/>
        <v>100</v>
      </c>
    </row>
    <row r="336" spans="1:6" s="167" customFormat="1" ht="20.25" x14ac:dyDescent="0.2">
      <c r="A336" s="197">
        <v>412500</v>
      </c>
      <c r="B336" s="198" t="s">
        <v>364</v>
      </c>
      <c r="C336" s="208">
        <v>160000</v>
      </c>
      <c r="D336" s="217">
        <v>160000</v>
      </c>
      <c r="E336" s="208">
        <v>0</v>
      </c>
      <c r="F336" s="209">
        <f t="shared" si="79"/>
        <v>100</v>
      </c>
    </row>
    <row r="337" spans="1:6" s="167" customFormat="1" ht="20.25" x14ac:dyDescent="0.2">
      <c r="A337" s="197">
        <v>412600</v>
      </c>
      <c r="B337" s="198" t="s">
        <v>486</v>
      </c>
      <c r="C337" s="208">
        <v>499999.99999999988</v>
      </c>
      <c r="D337" s="217">
        <v>500000</v>
      </c>
      <c r="E337" s="208">
        <v>0</v>
      </c>
      <c r="F337" s="209">
        <f t="shared" si="79"/>
        <v>100.00000000000003</v>
      </c>
    </row>
    <row r="338" spans="1:6" s="167" customFormat="1" ht="20.25" x14ac:dyDescent="0.2">
      <c r="A338" s="197">
        <v>412700</v>
      </c>
      <c r="B338" s="198" t="s">
        <v>473</v>
      </c>
      <c r="C338" s="208">
        <v>428000</v>
      </c>
      <c r="D338" s="217">
        <v>346000</v>
      </c>
      <c r="E338" s="208">
        <v>0</v>
      </c>
      <c r="F338" s="209">
        <f t="shared" si="79"/>
        <v>80.841121495327101</v>
      </c>
    </row>
    <row r="339" spans="1:6" s="167" customFormat="1" ht="20.25" x14ac:dyDescent="0.2">
      <c r="A339" s="197">
        <v>412700</v>
      </c>
      <c r="B339" s="198" t="s">
        <v>763</v>
      </c>
      <c r="C339" s="208">
        <v>2689999.9999999986</v>
      </c>
      <c r="D339" s="217">
        <v>2760000</v>
      </c>
      <c r="E339" s="208">
        <v>0</v>
      </c>
      <c r="F339" s="209">
        <f t="shared" si="79"/>
        <v>102.60223048327144</v>
      </c>
    </row>
    <row r="340" spans="1:6" s="167" customFormat="1" ht="20.25" x14ac:dyDescent="0.2">
      <c r="A340" s="197">
        <v>412700</v>
      </c>
      <c r="B340" s="198" t="s">
        <v>569</v>
      </c>
      <c r="C340" s="208">
        <v>50000</v>
      </c>
      <c r="D340" s="217">
        <v>50000</v>
      </c>
      <c r="E340" s="208">
        <v>0</v>
      </c>
      <c r="F340" s="209">
        <f t="shared" si="79"/>
        <v>100</v>
      </c>
    </row>
    <row r="341" spans="1:6" s="167" customFormat="1" ht="20.25" x14ac:dyDescent="0.2">
      <c r="A341" s="197">
        <v>412700</v>
      </c>
      <c r="B341" s="198" t="s">
        <v>594</v>
      </c>
      <c r="C341" s="208">
        <v>0</v>
      </c>
      <c r="D341" s="217">
        <v>4000000</v>
      </c>
      <c r="E341" s="208">
        <v>0</v>
      </c>
      <c r="F341" s="209">
        <v>0</v>
      </c>
    </row>
    <row r="342" spans="1:6" s="167" customFormat="1" ht="20.25" x14ac:dyDescent="0.2">
      <c r="A342" s="197">
        <v>412700</v>
      </c>
      <c r="B342" s="198" t="s">
        <v>595</v>
      </c>
      <c r="C342" s="208">
        <v>0</v>
      </c>
      <c r="D342" s="217">
        <v>5000</v>
      </c>
      <c r="E342" s="208">
        <v>0</v>
      </c>
      <c r="F342" s="209">
        <v>0</v>
      </c>
    </row>
    <row r="343" spans="1:6" s="167" customFormat="1" ht="20.25" x14ac:dyDescent="0.2">
      <c r="A343" s="197">
        <v>412800</v>
      </c>
      <c r="B343" s="198" t="s">
        <v>487</v>
      </c>
      <c r="C343" s="208">
        <v>5000</v>
      </c>
      <c r="D343" s="217">
        <v>5000</v>
      </c>
      <c r="E343" s="208">
        <v>0</v>
      </c>
      <c r="F343" s="209">
        <f>D343/C343*100</f>
        <v>100</v>
      </c>
    </row>
    <row r="344" spans="1:6" s="167" customFormat="1" ht="20.25" x14ac:dyDescent="0.2">
      <c r="A344" s="197">
        <v>412900</v>
      </c>
      <c r="B344" s="211" t="s">
        <v>797</v>
      </c>
      <c r="C344" s="208">
        <v>3000</v>
      </c>
      <c r="D344" s="217">
        <v>3000</v>
      </c>
      <c r="E344" s="208">
        <v>0</v>
      </c>
      <c r="F344" s="209">
        <f>D344/C344*100</f>
        <v>100</v>
      </c>
    </row>
    <row r="345" spans="1:6" s="167" customFormat="1" ht="20.25" x14ac:dyDescent="0.2">
      <c r="A345" s="197">
        <v>412900</v>
      </c>
      <c r="B345" s="211" t="s">
        <v>564</v>
      </c>
      <c r="C345" s="208">
        <v>383000</v>
      </c>
      <c r="D345" s="217">
        <v>400000</v>
      </c>
      <c r="E345" s="208">
        <v>0</v>
      </c>
      <c r="F345" s="209">
        <f>D345/C345*100</f>
        <v>104.43864229765015</v>
      </c>
    </row>
    <row r="346" spans="1:6" s="167" customFormat="1" ht="20.25" x14ac:dyDescent="0.2">
      <c r="A346" s="197">
        <v>412900</v>
      </c>
      <c r="B346" s="211" t="s">
        <v>582</v>
      </c>
      <c r="C346" s="208">
        <v>170000.00000000041</v>
      </c>
      <c r="D346" s="217">
        <v>170000</v>
      </c>
      <c r="E346" s="208">
        <v>0</v>
      </c>
      <c r="F346" s="209">
        <f>D346/C346*100</f>
        <v>99.999999999999758</v>
      </c>
    </row>
    <row r="347" spans="1:6" s="167" customFormat="1" ht="20.25" x14ac:dyDescent="0.2">
      <c r="A347" s="197">
        <v>412900</v>
      </c>
      <c r="B347" s="211" t="s">
        <v>583</v>
      </c>
      <c r="C347" s="208">
        <v>30000</v>
      </c>
      <c r="D347" s="217">
        <v>1000</v>
      </c>
      <c r="E347" s="208">
        <v>0</v>
      </c>
      <c r="F347" s="209"/>
    </row>
    <row r="348" spans="1:6" s="167" customFormat="1" ht="20.25" x14ac:dyDescent="0.2">
      <c r="A348" s="197">
        <v>412900</v>
      </c>
      <c r="B348" s="211" t="s">
        <v>584</v>
      </c>
      <c r="C348" s="208">
        <v>5000</v>
      </c>
      <c r="D348" s="217">
        <v>5000</v>
      </c>
      <c r="E348" s="208">
        <v>0</v>
      </c>
      <c r="F348" s="209">
        <f t="shared" ref="F348:F365" si="81">D348/C348*100</f>
        <v>100</v>
      </c>
    </row>
    <row r="349" spans="1:6" s="167" customFormat="1" ht="20.25" x14ac:dyDescent="0.2">
      <c r="A349" s="197">
        <v>412900</v>
      </c>
      <c r="B349" s="198" t="s">
        <v>566</v>
      </c>
      <c r="C349" s="208">
        <v>1999.9999999999995</v>
      </c>
      <c r="D349" s="217">
        <v>1999.9999999999998</v>
      </c>
      <c r="E349" s="208">
        <v>0</v>
      </c>
      <c r="F349" s="209">
        <f t="shared" si="81"/>
        <v>100.00000000000003</v>
      </c>
    </row>
    <row r="350" spans="1:6" s="227" customFormat="1" ht="20.25" x14ac:dyDescent="0.2">
      <c r="A350" s="219">
        <v>414000</v>
      </c>
      <c r="B350" s="210" t="s">
        <v>374</v>
      </c>
      <c r="C350" s="220">
        <f t="shared" ref="C350" si="82">SUM(C351)</f>
        <v>7849999.9999999991</v>
      </c>
      <c r="D350" s="220">
        <f t="shared" ref="D350" si="83">SUM(D351)</f>
        <v>7600000</v>
      </c>
      <c r="E350" s="220">
        <f t="shared" ref="E350" si="84">SUM(E351)</f>
        <v>0</v>
      </c>
      <c r="F350" s="205">
        <f t="shared" si="81"/>
        <v>96.815286624203836</v>
      </c>
    </row>
    <row r="351" spans="1:6" s="167" customFormat="1" ht="20.25" x14ac:dyDescent="0.2">
      <c r="A351" s="197">
        <v>414100</v>
      </c>
      <c r="B351" s="198" t="s">
        <v>596</v>
      </c>
      <c r="C351" s="208">
        <v>7849999.9999999991</v>
      </c>
      <c r="D351" s="217">
        <v>7600000</v>
      </c>
      <c r="E351" s="208">
        <v>0</v>
      </c>
      <c r="F351" s="209">
        <f t="shared" si="81"/>
        <v>96.815286624203836</v>
      </c>
    </row>
    <row r="352" spans="1:6" s="221" customFormat="1" ht="20.25" x14ac:dyDescent="0.2">
      <c r="A352" s="219">
        <v>415000</v>
      </c>
      <c r="B352" s="210" t="s">
        <v>319</v>
      </c>
      <c r="C352" s="220">
        <f>SUM(C353:C355)</f>
        <v>961000</v>
      </c>
      <c r="D352" s="220">
        <f>SUM(D353:D355)</f>
        <v>0</v>
      </c>
      <c r="E352" s="220">
        <f>SUM(E353:E355)</f>
        <v>0</v>
      </c>
      <c r="F352" s="205">
        <f t="shared" si="81"/>
        <v>0</v>
      </c>
    </row>
    <row r="353" spans="1:6" s="167" customFormat="1" ht="20.25" x14ac:dyDescent="0.2">
      <c r="A353" s="223">
        <v>415100</v>
      </c>
      <c r="B353" s="198" t="s">
        <v>529</v>
      </c>
      <c r="C353" s="208">
        <v>24600</v>
      </c>
      <c r="D353" s="217">
        <v>0</v>
      </c>
      <c r="E353" s="208">
        <v>0</v>
      </c>
      <c r="F353" s="209">
        <f t="shared" si="81"/>
        <v>0</v>
      </c>
    </row>
    <row r="354" spans="1:6" s="167" customFormat="1" ht="20.25" x14ac:dyDescent="0.2">
      <c r="A354" s="197">
        <v>415200</v>
      </c>
      <c r="B354" s="198" t="s">
        <v>550</v>
      </c>
      <c r="C354" s="208">
        <f>15000+827500</f>
        <v>842500</v>
      </c>
      <c r="D354" s="217">
        <v>0</v>
      </c>
      <c r="E354" s="208">
        <v>0</v>
      </c>
      <c r="F354" s="209">
        <f t="shared" si="81"/>
        <v>0</v>
      </c>
    </row>
    <row r="355" spans="1:6" s="167" customFormat="1" ht="20.25" x14ac:dyDescent="0.2">
      <c r="A355" s="197">
        <v>415200</v>
      </c>
      <c r="B355" s="198" t="s">
        <v>530</v>
      </c>
      <c r="C355" s="208">
        <v>93900</v>
      </c>
      <c r="D355" s="217">
        <v>0</v>
      </c>
      <c r="E355" s="208">
        <v>0</v>
      </c>
      <c r="F355" s="209">
        <f t="shared" si="81"/>
        <v>0</v>
      </c>
    </row>
    <row r="356" spans="1:6" s="227" customFormat="1" ht="20.25" x14ac:dyDescent="0.2">
      <c r="A356" s="219">
        <v>416000</v>
      </c>
      <c r="B356" s="210" t="s">
        <v>478</v>
      </c>
      <c r="C356" s="220">
        <f t="shared" ref="C356:D356" si="85">SUM(C357:C357)</f>
        <v>332600</v>
      </c>
      <c r="D356" s="220">
        <f t="shared" si="85"/>
        <v>100000</v>
      </c>
      <c r="E356" s="220">
        <f t="shared" ref="E356" si="86">SUM(E357:E357)</f>
        <v>0</v>
      </c>
      <c r="F356" s="205">
        <f t="shared" si="81"/>
        <v>30.066145520144318</v>
      </c>
    </row>
    <row r="357" spans="1:6" s="167" customFormat="1" ht="20.25" x14ac:dyDescent="0.2">
      <c r="A357" s="223">
        <v>416100</v>
      </c>
      <c r="B357" s="198" t="s">
        <v>501</v>
      </c>
      <c r="C357" s="208">
        <v>332600</v>
      </c>
      <c r="D357" s="217">
        <v>100000</v>
      </c>
      <c r="E357" s="208">
        <v>0</v>
      </c>
      <c r="F357" s="209">
        <f t="shared" si="81"/>
        <v>30.066145520144318</v>
      </c>
    </row>
    <row r="358" spans="1:6" s="221" customFormat="1" ht="20.25" x14ac:dyDescent="0.2">
      <c r="A358" s="219">
        <v>480000</v>
      </c>
      <c r="B358" s="210" t="s">
        <v>418</v>
      </c>
      <c r="C358" s="220">
        <f>C361+C359</f>
        <v>1090000</v>
      </c>
      <c r="D358" s="220">
        <f>D361+D359</f>
        <v>1000000</v>
      </c>
      <c r="E358" s="220">
        <f>E361+E359</f>
        <v>0</v>
      </c>
      <c r="F358" s="205">
        <f t="shared" si="81"/>
        <v>91.743119266055047</v>
      </c>
    </row>
    <row r="359" spans="1:6" s="221" customFormat="1" ht="20.25" x14ac:dyDescent="0.2">
      <c r="A359" s="219">
        <v>487000</v>
      </c>
      <c r="B359" s="210" t="s">
        <v>470</v>
      </c>
      <c r="C359" s="220">
        <f>SUM(C360:C360)</f>
        <v>60000</v>
      </c>
      <c r="D359" s="220">
        <f>SUM(D360:D360)</f>
        <v>0</v>
      </c>
      <c r="E359" s="220">
        <f>SUM(E360:E360)</f>
        <v>0</v>
      </c>
      <c r="F359" s="205">
        <f t="shared" si="81"/>
        <v>0</v>
      </c>
    </row>
    <row r="360" spans="1:6" s="167" customFormat="1" ht="20.25" x14ac:dyDescent="0.2">
      <c r="A360" s="197">
        <v>487300</v>
      </c>
      <c r="B360" s="198" t="s">
        <v>419</v>
      </c>
      <c r="C360" s="208">
        <v>60000</v>
      </c>
      <c r="D360" s="217">
        <v>0</v>
      </c>
      <c r="E360" s="208">
        <v>0</v>
      </c>
      <c r="F360" s="209">
        <f t="shared" si="81"/>
        <v>0</v>
      </c>
    </row>
    <row r="361" spans="1:6" s="221" customFormat="1" ht="20.25" x14ac:dyDescent="0.2">
      <c r="A361" s="219">
        <v>488000</v>
      </c>
      <c r="B361" s="210" t="s">
        <v>373</v>
      </c>
      <c r="C361" s="220">
        <f>SUM(C362:C363)</f>
        <v>1030000</v>
      </c>
      <c r="D361" s="220">
        <f t="shared" ref="D361" si="87">SUM(D362:D363)</f>
        <v>1000000</v>
      </c>
      <c r="E361" s="220">
        <f>SUM(E362:E363)</f>
        <v>0</v>
      </c>
      <c r="F361" s="205">
        <f t="shared" si="81"/>
        <v>97.087378640776706</v>
      </c>
    </row>
    <row r="362" spans="1:6" s="167" customFormat="1" ht="20.25" x14ac:dyDescent="0.2">
      <c r="A362" s="197">
        <v>488100</v>
      </c>
      <c r="B362" s="198" t="s">
        <v>597</v>
      </c>
      <c r="C362" s="208">
        <v>1000000</v>
      </c>
      <c r="D362" s="217">
        <v>1000000</v>
      </c>
      <c r="E362" s="208">
        <v>0</v>
      </c>
      <c r="F362" s="209">
        <f t="shared" si="81"/>
        <v>100</v>
      </c>
    </row>
    <row r="363" spans="1:6" s="167" customFormat="1" ht="20.25" x14ac:dyDescent="0.2">
      <c r="A363" s="197">
        <v>488100</v>
      </c>
      <c r="B363" s="198" t="s">
        <v>373</v>
      </c>
      <c r="C363" s="208">
        <v>30000</v>
      </c>
      <c r="D363" s="217">
        <v>0</v>
      </c>
      <c r="E363" s="208">
        <v>0</v>
      </c>
      <c r="F363" s="209">
        <f t="shared" si="81"/>
        <v>0</v>
      </c>
    </row>
    <row r="364" spans="1:6" s="167" customFormat="1" ht="20.25" x14ac:dyDescent="0.2">
      <c r="A364" s="219">
        <v>510000</v>
      </c>
      <c r="B364" s="210" t="s">
        <v>422</v>
      </c>
      <c r="C364" s="220">
        <f>C365+C369+C372</f>
        <v>2906500</v>
      </c>
      <c r="D364" s="220">
        <f>D365+D369+D372</f>
        <v>571500</v>
      </c>
      <c r="E364" s="220">
        <f>E365+E369+E372</f>
        <v>0</v>
      </c>
      <c r="F364" s="205">
        <f t="shared" si="81"/>
        <v>19.662824703251331</v>
      </c>
    </row>
    <row r="365" spans="1:6" s="167" customFormat="1" ht="20.25" x14ac:dyDescent="0.2">
      <c r="A365" s="219">
        <v>511000</v>
      </c>
      <c r="B365" s="210" t="s">
        <v>423</v>
      </c>
      <c r="C365" s="220">
        <f>SUM(C366:C368)</f>
        <v>376500</v>
      </c>
      <c r="D365" s="220">
        <f>SUM(D366:D368)</f>
        <v>426500</v>
      </c>
      <c r="E365" s="220">
        <f>SUM(E366:E368)</f>
        <v>0</v>
      </c>
      <c r="F365" s="205">
        <f t="shared" si="81"/>
        <v>113.28021248339975</v>
      </c>
    </row>
    <row r="366" spans="1:6" s="167" customFormat="1" ht="20.25" x14ac:dyDescent="0.2">
      <c r="A366" s="197">
        <v>511200</v>
      </c>
      <c r="B366" s="198" t="s">
        <v>425</v>
      </c>
      <c r="C366" s="208">
        <v>0</v>
      </c>
      <c r="D366" s="217">
        <v>20000</v>
      </c>
      <c r="E366" s="208">
        <v>0</v>
      </c>
      <c r="F366" s="209">
        <v>0</v>
      </c>
    </row>
    <row r="367" spans="1:6" s="167" customFormat="1" ht="20.25" x14ac:dyDescent="0.2">
      <c r="A367" s="197">
        <v>511300</v>
      </c>
      <c r="B367" s="198" t="s">
        <v>426</v>
      </c>
      <c r="C367" s="208">
        <v>370000</v>
      </c>
      <c r="D367" s="217">
        <v>400000</v>
      </c>
      <c r="E367" s="208">
        <v>0</v>
      </c>
      <c r="F367" s="209">
        <f>D367/C367*100</f>
        <v>108.10810810810811</v>
      </c>
    </row>
    <row r="368" spans="1:6" s="167" customFormat="1" ht="20.25" x14ac:dyDescent="0.2">
      <c r="A368" s="197">
        <v>511400</v>
      </c>
      <c r="B368" s="198" t="s">
        <v>427</v>
      </c>
      <c r="C368" s="208">
        <v>6500</v>
      </c>
      <c r="D368" s="217">
        <v>6500</v>
      </c>
      <c r="E368" s="208">
        <v>0</v>
      </c>
      <c r="F368" s="209">
        <f>D368/C368*100</f>
        <v>100</v>
      </c>
    </row>
    <row r="369" spans="1:6" s="167" customFormat="1" ht="20.25" x14ac:dyDescent="0.2">
      <c r="A369" s="219">
        <v>513000</v>
      </c>
      <c r="B369" s="210" t="s">
        <v>431</v>
      </c>
      <c r="C369" s="220">
        <f>SUM(C370:C371)</f>
        <v>2400000</v>
      </c>
      <c r="D369" s="220">
        <f>SUM(D370:D371)</f>
        <v>15000</v>
      </c>
      <c r="E369" s="220">
        <f>SUM(E370:E371)</f>
        <v>0</v>
      </c>
      <c r="F369" s="205"/>
    </row>
    <row r="370" spans="1:6" s="167" customFormat="1" ht="20.25" x14ac:dyDescent="0.2">
      <c r="A370" s="197">
        <v>513700</v>
      </c>
      <c r="B370" s="198" t="s">
        <v>598</v>
      </c>
      <c r="C370" s="208">
        <v>2400000</v>
      </c>
      <c r="D370" s="217">
        <v>0</v>
      </c>
      <c r="E370" s="208">
        <v>0</v>
      </c>
      <c r="F370" s="209">
        <f>D370/C370*100</f>
        <v>0</v>
      </c>
    </row>
    <row r="371" spans="1:6" s="167" customFormat="1" ht="20.25" x14ac:dyDescent="0.2">
      <c r="A371" s="197">
        <v>513700</v>
      </c>
      <c r="B371" s="198" t="s">
        <v>599</v>
      </c>
      <c r="C371" s="208">
        <v>0</v>
      </c>
      <c r="D371" s="217">
        <v>15000</v>
      </c>
      <c r="E371" s="208">
        <v>0</v>
      </c>
      <c r="F371" s="209">
        <v>0</v>
      </c>
    </row>
    <row r="372" spans="1:6" s="221" customFormat="1" ht="20.25" x14ac:dyDescent="0.2">
      <c r="A372" s="219">
        <v>516000</v>
      </c>
      <c r="B372" s="210" t="s">
        <v>433</v>
      </c>
      <c r="C372" s="220">
        <f t="shared" ref="C372" si="88">SUM(C373)</f>
        <v>130000</v>
      </c>
      <c r="D372" s="220">
        <f t="shared" ref="D372" si="89">SUM(D373)</f>
        <v>130000</v>
      </c>
      <c r="E372" s="220">
        <f t="shared" ref="E372" si="90">SUM(E373)</f>
        <v>0</v>
      </c>
      <c r="F372" s="205">
        <f t="shared" ref="F372:F379" si="91">D372/C372*100</f>
        <v>100</v>
      </c>
    </row>
    <row r="373" spans="1:6" s="167" customFormat="1" ht="20.25" x14ac:dyDescent="0.2">
      <c r="A373" s="197">
        <v>516100</v>
      </c>
      <c r="B373" s="198" t="s">
        <v>433</v>
      </c>
      <c r="C373" s="208">
        <v>130000</v>
      </c>
      <c r="D373" s="217">
        <v>130000</v>
      </c>
      <c r="E373" s="208">
        <v>0</v>
      </c>
      <c r="F373" s="209">
        <f t="shared" si="91"/>
        <v>100</v>
      </c>
    </row>
    <row r="374" spans="1:6" s="221" customFormat="1" ht="20.25" x14ac:dyDescent="0.2">
      <c r="A374" s="219">
        <v>630000</v>
      </c>
      <c r="B374" s="210" t="s">
        <v>461</v>
      </c>
      <c r="C374" s="220">
        <f>C377+C375</f>
        <v>73800</v>
      </c>
      <c r="D374" s="220">
        <f>D377+D375</f>
        <v>85000</v>
      </c>
      <c r="E374" s="220">
        <f>E377+E375</f>
        <v>0</v>
      </c>
      <c r="F374" s="205">
        <f t="shared" si="91"/>
        <v>115.17615176151762</v>
      </c>
    </row>
    <row r="375" spans="1:6" s="221" customFormat="1" ht="20.25" x14ac:dyDescent="0.2">
      <c r="A375" s="219">
        <v>631000</v>
      </c>
      <c r="B375" s="210" t="s">
        <v>395</v>
      </c>
      <c r="C375" s="220">
        <f>0+C376</f>
        <v>1800</v>
      </c>
      <c r="D375" s="220">
        <f>0+D376</f>
        <v>0</v>
      </c>
      <c r="E375" s="220">
        <f>0+E376</f>
        <v>0</v>
      </c>
      <c r="F375" s="205">
        <f t="shared" si="91"/>
        <v>0</v>
      </c>
    </row>
    <row r="376" spans="1:6" s="167" customFormat="1" ht="20.25" x14ac:dyDescent="0.2">
      <c r="A376" s="223">
        <v>631200</v>
      </c>
      <c r="B376" s="198" t="s">
        <v>464</v>
      </c>
      <c r="C376" s="208">
        <v>1800</v>
      </c>
      <c r="D376" s="217">
        <v>0</v>
      </c>
      <c r="E376" s="208">
        <v>0</v>
      </c>
      <c r="F376" s="209">
        <f t="shared" si="91"/>
        <v>0</v>
      </c>
    </row>
    <row r="377" spans="1:6" s="221" customFormat="1" ht="20.25" x14ac:dyDescent="0.2">
      <c r="A377" s="219">
        <v>638000</v>
      </c>
      <c r="B377" s="210" t="s">
        <v>396</v>
      </c>
      <c r="C377" s="220">
        <f t="shared" ref="C377:D377" si="92">C378</f>
        <v>72000</v>
      </c>
      <c r="D377" s="220">
        <f t="shared" si="92"/>
        <v>85000</v>
      </c>
      <c r="E377" s="220">
        <f t="shared" ref="E377" si="93">E378</f>
        <v>0</v>
      </c>
      <c r="F377" s="205">
        <f t="shared" si="91"/>
        <v>118.05555555555556</v>
      </c>
    </row>
    <row r="378" spans="1:6" s="167" customFormat="1" ht="20.25" x14ac:dyDescent="0.2">
      <c r="A378" s="197">
        <v>638100</v>
      </c>
      <c r="B378" s="198" t="s">
        <v>466</v>
      </c>
      <c r="C378" s="208">
        <v>72000</v>
      </c>
      <c r="D378" s="217">
        <v>85000</v>
      </c>
      <c r="E378" s="208">
        <v>0</v>
      </c>
      <c r="F378" s="209">
        <f t="shared" si="91"/>
        <v>118.05555555555556</v>
      </c>
    </row>
    <row r="379" spans="1:6" s="167" customFormat="1" ht="20.25" x14ac:dyDescent="0.2">
      <c r="A379" s="225"/>
      <c r="B379" s="214" t="s">
        <v>500</v>
      </c>
      <c r="C379" s="222">
        <f>C326+C358+C364+C374</f>
        <v>21106899.999999996</v>
      </c>
      <c r="D379" s="222">
        <f>D326+D358+D364+D374</f>
        <v>21510500</v>
      </c>
      <c r="E379" s="222">
        <f>E326+E358+E364+E374</f>
        <v>0</v>
      </c>
      <c r="F379" s="172">
        <f t="shared" si="91"/>
        <v>101.91217090145879</v>
      </c>
    </row>
    <row r="380" spans="1:6" s="167" customFormat="1" ht="20.25" x14ac:dyDescent="0.2">
      <c r="A380" s="226"/>
      <c r="B380" s="190"/>
      <c r="C380" s="200"/>
      <c r="D380" s="200"/>
      <c r="E380" s="200"/>
      <c r="F380" s="201"/>
    </row>
    <row r="381" spans="1:6" s="167" customFormat="1" ht="20.25" x14ac:dyDescent="0.2">
      <c r="A381" s="193"/>
      <c r="B381" s="190"/>
      <c r="C381" s="217"/>
      <c r="D381" s="217"/>
      <c r="E381" s="217"/>
      <c r="F381" s="218"/>
    </row>
    <row r="382" spans="1:6" s="167" customFormat="1" ht="20.25" x14ac:dyDescent="0.2">
      <c r="A382" s="197" t="s">
        <v>813</v>
      </c>
      <c r="B382" s="210"/>
      <c r="C382" s="217"/>
      <c r="D382" s="217"/>
      <c r="E382" s="217"/>
      <c r="F382" s="218"/>
    </row>
    <row r="383" spans="1:6" s="167" customFormat="1" ht="20.25" x14ac:dyDescent="0.2">
      <c r="A383" s="197" t="s">
        <v>507</v>
      </c>
      <c r="B383" s="210"/>
      <c r="C383" s="217"/>
      <c r="D383" s="217"/>
      <c r="E383" s="217"/>
      <c r="F383" s="218"/>
    </row>
    <row r="384" spans="1:6" s="167" customFormat="1" ht="20.25" x14ac:dyDescent="0.2">
      <c r="A384" s="197" t="s">
        <v>591</v>
      </c>
      <c r="B384" s="210"/>
      <c r="C384" s="217"/>
      <c r="D384" s="217"/>
      <c r="E384" s="217"/>
      <c r="F384" s="218"/>
    </row>
    <row r="385" spans="1:6" s="167" customFormat="1" ht="20.25" x14ac:dyDescent="0.2">
      <c r="A385" s="197" t="s">
        <v>796</v>
      </c>
      <c r="B385" s="210"/>
      <c r="C385" s="217"/>
      <c r="D385" s="217"/>
      <c r="E385" s="217"/>
      <c r="F385" s="218"/>
    </row>
    <row r="386" spans="1:6" s="167" customFormat="1" ht="20.25" x14ac:dyDescent="0.2">
      <c r="A386" s="197"/>
      <c r="B386" s="199"/>
      <c r="C386" s="200"/>
      <c r="D386" s="200"/>
      <c r="E386" s="200"/>
      <c r="F386" s="201"/>
    </row>
    <row r="387" spans="1:6" s="167" customFormat="1" ht="20.25" x14ac:dyDescent="0.2">
      <c r="A387" s="219">
        <v>410000</v>
      </c>
      <c r="B387" s="203" t="s">
        <v>357</v>
      </c>
      <c r="C387" s="220">
        <f>C388+C391</f>
        <v>2048200.0000000007</v>
      </c>
      <c r="D387" s="220">
        <f t="shared" ref="D387" si="94">D388+D391</f>
        <v>2130800</v>
      </c>
      <c r="E387" s="220">
        <f>E388+E391</f>
        <v>0</v>
      </c>
      <c r="F387" s="205">
        <f t="shared" ref="F387:F409" si="95">D387/C387*100</f>
        <v>104.03280929596717</v>
      </c>
    </row>
    <row r="388" spans="1:6" s="167" customFormat="1" ht="20.25" x14ac:dyDescent="0.2">
      <c r="A388" s="219">
        <v>411000</v>
      </c>
      <c r="B388" s="203" t="s">
        <v>471</v>
      </c>
      <c r="C388" s="220">
        <f>SUM(C389:C390)</f>
        <v>168500</v>
      </c>
      <c r="D388" s="220">
        <f t="shared" ref="D388" si="96">SUM(D389:D390)</f>
        <v>174000</v>
      </c>
      <c r="E388" s="220">
        <f>SUM(E389:E390)</f>
        <v>0</v>
      </c>
      <c r="F388" s="205">
        <f t="shared" si="95"/>
        <v>103.26409495548961</v>
      </c>
    </row>
    <row r="389" spans="1:6" s="167" customFormat="1" ht="20.25" x14ac:dyDescent="0.2">
      <c r="A389" s="197">
        <v>411100</v>
      </c>
      <c r="B389" s="198" t="s">
        <v>358</v>
      </c>
      <c r="C389" s="208">
        <v>143000</v>
      </c>
      <c r="D389" s="217">
        <v>148000</v>
      </c>
      <c r="E389" s="208">
        <v>0</v>
      </c>
      <c r="F389" s="209">
        <f t="shared" si="95"/>
        <v>103.49650349650349</v>
      </c>
    </row>
    <row r="390" spans="1:6" s="167" customFormat="1" ht="20.25" x14ac:dyDescent="0.2">
      <c r="A390" s="197">
        <v>411200</v>
      </c>
      <c r="B390" s="198" t="s">
        <v>484</v>
      </c>
      <c r="C390" s="208">
        <v>25499.999999999996</v>
      </c>
      <c r="D390" s="217">
        <v>26000</v>
      </c>
      <c r="E390" s="208">
        <v>0</v>
      </c>
      <c r="F390" s="209">
        <f t="shared" si="95"/>
        <v>101.96078431372551</v>
      </c>
    </row>
    <row r="391" spans="1:6" s="167" customFormat="1" ht="20.25" x14ac:dyDescent="0.2">
      <c r="A391" s="219">
        <v>412000</v>
      </c>
      <c r="B391" s="210" t="s">
        <v>476</v>
      </c>
      <c r="C391" s="220">
        <f>SUM(C392:C403)</f>
        <v>1879700.0000000007</v>
      </c>
      <c r="D391" s="220">
        <f t="shared" ref="D391" si="97">SUM(D392:D403)</f>
        <v>1956800</v>
      </c>
      <c r="E391" s="220">
        <f>SUM(E392:E403)</f>
        <v>0</v>
      </c>
      <c r="F391" s="205">
        <f t="shared" si="95"/>
        <v>104.10171835931261</v>
      </c>
    </row>
    <row r="392" spans="1:6" s="167" customFormat="1" ht="20.25" x14ac:dyDescent="0.2">
      <c r="A392" s="197">
        <v>412100</v>
      </c>
      <c r="B392" s="198" t="s">
        <v>361</v>
      </c>
      <c r="C392" s="208">
        <v>800</v>
      </c>
      <c r="D392" s="217">
        <v>0</v>
      </c>
      <c r="E392" s="208">
        <v>0</v>
      </c>
      <c r="F392" s="209">
        <f t="shared" si="95"/>
        <v>0</v>
      </c>
    </row>
    <row r="393" spans="1:6" s="167" customFormat="1" ht="20.25" x14ac:dyDescent="0.2">
      <c r="A393" s="197">
        <v>412200</v>
      </c>
      <c r="B393" s="198" t="s">
        <v>485</v>
      </c>
      <c r="C393" s="208">
        <v>26500</v>
      </c>
      <c r="D393" s="217">
        <v>28500</v>
      </c>
      <c r="E393" s="208">
        <v>0</v>
      </c>
      <c r="F393" s="209">
        <f t="shared" si="95"/>
        <v>107.54716981132076</v>
      </c>
    </row>
    <row r="394" spans="1:6" s="167" customFormat="1" ht="20.25" x14ac:dyDescent="0.2">
      <c r="A394" s="197">
        <v>412300</v>
      </c>
      <c r="B394" s="198" t="s">
        <v>362</v>
      </c>
      <c r="C394" s="208">
        <v>6200</v>
      </c>
      <c r="D394" s="217">
        <v>6600</v>
      </c>
      <c r="E394" s="208">
        <v>0</v>
      </c>
      <c r="F394" s="209">
        <f t="shared" si="95"/>
        <v>106.45161290322579</v>
      </c>
    </row>
    <row r="395" spans="1:6" s="167" customFormat="1" ht="20.25" x14ac:dyDescent="0.2">
      <c r="A395" s="197">
        <v>412500</v>
      </c>
      <c r="B395" s="198" t="s">
        <v>364</v>
      </c>
      <c r="C395" s="208">
        <v>382500.00000000029</v>
      </c>
      <c r="D395" s="217">
        <v>400000</v>
      </c>
      <c r="E395" s="208">
        <v>0</v>
      </c>
      <c r="F395" s="209">
        <f t="shared" si="95"/>
        <v>104.57516339869272</v>
      </c>
    </row>
    <row r="396" spans="1:6" s="167" customFormat="1" ht="20.25" x14ac:dyDescent="0.2">
      <c r="A396" s="197">
        <v>412600</v>
      </c>
      <c r="B396" s="198" t="s">
        <v>486</v>
      </c>
      <c r="C396" s="208">
        <v>550000.00000000035</v>
      </c>
      <c r="D396" s="217">
        <v>600000</v>
      </c>
      <c r="E396" s="208">
        <v>0</v>
      </c>
      <c r="F396" s="209">
        <f t="shared" si="95"/>
        <v>109.09090909090902</v>
      </c>
    </row>
    <row r="397" spans="1:6" s="167" customFormat="1" ht="20.25" x14ac:dyDescent="0.2">
      <c r="A397" s="197">
        <v>412700</v>
      </c>
      <c r="B397" s="198" t="s">
        <v>473</v>
      </c>
      <c r="C397" s="208">
        <v>110000.00000000001</v>
      </c>
      <c r="D397" s="217">
        <v>110000</v>
      </c>
      <c r="E397" s="208">
        <v>0</v>
      </c>
      <c r="F397" s="209">
        <f t="shared" si="95"/>
        <v>99.999999999999986</v>
      </c>
    </row>
    <row r="398" spans="1:6" s="167" customFormat="1" ht="20.25" x14ac:dyDescent="0.2">
      <c r="A398" s="197">
        <v>412900</v>
      </c>
      <c r="B398" s="211" t="s">
        <v>797</v>
      </c>
      <c r="C398" s="208">
        <v>85200</v>
      </c>
      <c r="D398" s="217">
        <v>85200</v>
      </c>
      <c r="E398" s="208">
        <v>0</v>
      </c>
      <c r="F398" s="209">
        <f t="shared" si="95"/>
        <v>100</v>
      </c>
    </row>
    <row r="399" spans="1:6" s="167" customFormat="1" ht="20.25" x14ac:dyDescent="0.2">
      <c r="A399" s="197">
        <v>412900</v>
      </c>
      <c r="B399" s="211" t="s">
        <v>564</v>
      </c>
      <c r="C399" s="208">
        <v>380000</v>
      </c>
      <c r="D399" s="217">
        <v>380000</v>
      </c>
      <c r="E399" s="208">
        <v>0</v>
      </c>
      <c r="F399" s="209">
        <f t="shared" si="95"/>
        <v>100</v>
      </c>
    </row>
    <row r="400" spans="1:6" s="167" customFormat="1" ht="20.25" x14ac:dyDescent="0.2">
      <c r="A400" s="197">
        <v>412900</v>
      </c>
      <c r="B400" s="211" t="s">
        <v>582</v>
      </c>
      <c r="C400" s="208">
        <v>10000</v>
      </c>
      <c r="D400" s="217">
        <v>10000</v>
      </c>
      <c r="E400" s="208">
        <v>0</v>
      </c>
      <c r="F400" s="209">
        <f t="shared" si="95"/>
        <v>100</v>
      </c>
    </row>
    <row r="401" spans="1:6" s="167" customFormat="1" ht="20.25" x14ac:dyDescent="0.2">
      <c r="A401" s="197">
        <v>412900</v>
      </c>
      <c r="B401" s="211" t="s">
        <v>583</v>
      </c>
      <c r="C401" s="208">
        <v>321999.99999999994</v>
      </c>
      <c r="D401" s="217">
        <v>330000</v>
      </c>
      <c r="E401" s="208">
        <v>0</v>
      </c>
      <c r="F401" s="209">
        <f t="shared" si="95"/>
        <v>102.48447204968947</v>
      </c>
    </row>
    <row r="402" spans="1:6" s="167" customFormat="1" ht="20.25" x14ac:dyDescent="0.2">
      <c r="A402" s="197">
        <v>412900</v>
      </c>
      <c r="B402" s="211" t="s">
        <v>584</v>
      </c>
      <c r="C402" s="208">
        <v>499.99999999999955</v>
      </c>
      <c r="D402" s="217">
        <v>500</v>
      </c>
      <c r="E402" s="208">
        <v>0</v>
      </c>
      <c r="F402" s="209">
        <f t="shared" si="95"/>
        <v>100.00000000000009</v>
      </c>
    </row>
    <row r="403" spans="1:6" s="167" customFormat="1" ht="20.25" x14ac:dyDescent="0.2">
      <c r="A403" s="197">
        <v>412900</v>
      </c>
      <c r="B403" s="198" t="s">
        <v>566</v>
      </c>
      <c r="C403" s="208">
        <v>6000</v>
      </c>
      <c r="D403" s="217">
        <v>6000</v>
      </c>
      <c r="E403" s="208">
        <v>0</v>
      </c>
      <c r="F403" s="209">
        <f t="shared" si="95"/>
        <v>100</v>
      </c>
    </row>
    <row r="404" spans="1:6" s="167" customFormat="1" ht="20.25" x14ac:dyDescent="0.2">
      <c r="A404" s="219">
        <v>510000</v>
      </c>
      <c r="B404" s="210" t="s">
        <v>422</v>
      </c>
      <c r="C404" s="220">
        <f>C405+C407</f>
        <v>14500</v>
      </c>
      <c r="D404" s="220">
        <f>D405+D407</f>
        <v>15000</v>
      </c>
      <c r="E404" s="220">
        <f>E405+E407</f>
        <v>0</v>
      </c>
      <c r="F404" s="205">
        <f t="shared" si="95"/>
        <v>103.44827586206897</v>
      </c>
    </row>
    <row r="405" spans="1:6" s="167" customFormat="1" ht="20.25" x14ac:dyDescent="0.2">
      <c r="A405" s="219">
        <v>511000</v>
      </c>
      <c r="B405" s="210" t="s">
        <v>423</v>
      </c>
      <c r="C405" s="220">
        <f>SUM(C406:C406)</f>
        <v>6500</v>
      </c>
      <c r="D405" s="220">
        <f>SUM(D406:D406)</f>
        <v>7500</v>
      </c>
      <c r="E405" s="220">
        <f>SUM(E406:E406)</f>
        <v>0</v>
      </c>
      <c r="F405" s="205">
        <f t="shared" si="95"/>
        <v>115.38461538461537</v>
      </c>
    </row>
    <row r="406" spans="1:6" s="167" customFormat="1" ht="20.25" x14ac:dyDescent="0.2">
      <c r="A406" s="197">
        <v>511300</v>
      </c>
      <c r="B406" s="198" t="s">
        <v>426</v>
      </c>
      <c r="C406" s="208">
        <v>6500</v>
      </c>
      <c r="D406" s="217">
        <v>7500</v>
      </c>
      <c r="E406" s="208">
        <v>0</v>
      </c>
      <c r="F406" s="209">
        <f t="shared" si="95"/>
        <v>115.38461538461537</v>
      </c>
    </row>
    <row r="407" spans="1:6" s="221" customFormat="1" ht="20.25" x14ac:dyDescent="0.2">
      <c r="A407" s="219">
        <v>516000</v>
      </c>
      <c r="B407" s="210" t="s">
        <v>433</v>
      </c>
      <c r="C407" s="204">
        <f t="shared" ref="C407:D407" si="98">C408</f>
        <v>8000</v>
      </c>
      <c r="D407" s="204">
        <f t="shared" si="98"/>
        <v>7500</v>
      </c>
      <c r="E407" s="204">
        <f t="shared" ref="E407" si="99">E408</f>
        <v>0</v>
      </c>
      <c r="F407" s="205">
        <f t="shared" si="95"/>
        <v>93.75</v>
      </c>
    </row>
    <row r="408" spans="1:6" s="167" customFormat="1" ht="20.25" x14ac:dyDescent="0.2">
      <c r="A408" s="197">
        <v>516100</v>
      </c>
      <c r="B408" s="198" t="s">
        <v>433</v>
      </c>
      <c r="C408" s="208">
        <v>8000</v>
      </c>
      <c r="D408" s="217">
        <v>7500</v>
      </c>
      <c r="E408" s="208">
        <v>0</v>
      </c>
      <c r="F408" s="209">
        <f t="shared" si="95"/>
        <v>93.75</v>
      </c>
    </row>
    <row r="409" spans="1:6" s="167" customFormat="1" ht="20.25" x14ac:dyDescent="0.2">
      <c r="A409" s="225"/>
      <c r="B409" s="214" t="s">
        <v>500</v>
      </c>
      <c r="C409" s="222">
        <f>C387+C404+0</f>
        <v>2062700.0000000007</v>
      </c>
      <c r="D409" s="222">
        <f>D387+D404+0</f>
        <v>2145800</v>
      </c>
      <c r="E409" s="222">
        <f>E387+E404+0</f>
        <v>0</v>
      </c>
      <c r="F409" s="172">
        <f t="shared" si="95"/>
        <v>104.02870024724871</v>
      </c>
    </row>
    <row r="410" spans="1:6" s="167" customFormat="1" ht="20.25" x14ac:dyDescent="0.2">
      <c r="A410" s="226"/>
      <c r="B410" s="190"/>
      <c r="C410" s="200"/>
      <c r="D410" s="200"/>
      <c r="E410" s="200"/>
      <c r="F410" s="201"/>
    </row>
    <row r="411" spans="1:6" s="167" customFormat="1" ht="20.25" x14ac:dyDescent="0.2">
      <c r="A411" s="193"/>
      <c r="B411" s="190"/>
      <c r="C411" s="217"/>
      <c r="D411" s="217"/>
      <c r="E411" s="217"/>
      <c r="F411" s="218"/>
    </row>
    <row r="412" spans="1:6" s="167" customFormat="1" ht="20.25" x14ac:dyDescent="0.2">
      <c r="A412" s="197" t="s">
        <v>814</v>
      </c>
      <c r="B412" s="210"/>
      <c r="C412" s="217"/>
      <c r="D412" s="217"/>
      <c r="E412" s="217"/>
      <c r="F412" s="218"/>
    </row>
    <row r="413" spans="1:6" s="167" customFormat="1" ht="20.25" x14ac:dyDescent="0.2">
      <c r="A413" s="197" t="s">
        <v>507</v>
      </c>
      <c r="B413" s="210"/>
      <c r="C413" s="217"/>
      <c r="D413" s="217"/>
      <c r="E413" s="217"/>
      <c r="F413" s="218"/>
    </row>
    <row r="414" spans="1:6" s="167" customFormat="1" ht="20.25" x14ac:dyDescent="0.2">
      <c r="A414" s="197" t="s">
        <v>600</v>
      </c>
      <c r="B414" s="210"/>
      <c r="C414" s="217"/>
      <c r="D414" s="217"/>
      <c r="E414" s="217"/>
      <c r="F414" s="218"/>
    </row>
    <row r="415" spans="1:6" s="167" customFormat="1" ht="20.25" x14ac:dyDescent="0.2">
      <c r="A415" s="197" t="s">
        <v>796</v>
      </c>
      <c r="B415" s="210"/>
      <c r="C415" s="217"/>
      <c r="D415" s="217"/>
      <c r="E415" s="217"/>
      <c r="F415" s="218"/>
    </row>
    <row r="416" spans="1:6" s="167" customFormat="1" ht="20.25" x14ac:dyDescent="0.2">
      <c r="A416" s="197"/>
      <c r="B416" s="199"/>
      <c r="C416" s="200"/>
      <c r="D416" s="200"/>
      <c r="E416" s="200"/>
      <c r="F416" s="201"/>
    </row>
    <row r="417" spans="1:6" s="167" customFormat="1" ht="20.25" x14ac:dyDescent="0.2">
      <c r="A417" s="219">
        <v>410000</v>
      </c>
      <c r="B417" s="203" t="s">
        <v>357</v>
      </c>
      <c r="C417" s="220">
        <f>C418+C423+0</f>
        <v>26622400</v>
      </c>
      <c r="D417" s="220">
        <f>D418+D423+0</f>
        <v>27514100</v>
      </c>
      <c r="E417" s="220">
        <f>E418+E423+0</f>
        <v>0</v>
      </c>
      <c r="F417" s="205">
        <f t="shared" ref="F417:F428" si="100">D417/C417*100</f>
        <v>103.34943506220327</v>
      </c>
    </row>
    <row r="418" spans="1:6" s="167" customFormat="1" ht="20.25" x14ac:dyDescent="0.2">
      <c r="A418" s="219">
        <v>411000</v>
      </c>
      <c r="B418" s="203" t="s">
        <v>471</v>
      </c>
      <c r="C418" s="220">
        <f>SUM(C419:C422)</f>
        <v>26573700</v>
      </c>
      <c r="D418" s="220">
        <f t="shared" ref="D418" si="101">SUM(D419:D422)</f>
        <v>27464100</v>
      </c>
      <c r="E418" s="220">
        <f>SUM(E419:E422)</f>
        <v>0</v>
      </c>
      <c r="F418" s="205">
        <f t="shared" si="100"/>
        <v>103.35068131272649</v>
      </c>
    </row>
    <row r="419" spans="1:6" s="167" customFormat="1" ht="20.25" x14ac:dyDescent="0.2">
      <c r="A419" s="197">
        <v>411100</v>
      </c>
      <c r="B419" s="198" t="s">
        <v>358</v>
      </c>
      <c r="C419" s="208">
        <v>24870000</v>
      </c>
      <c r="D419" s="217">
        <f>25700000+4100</f>
        <v>25704100</v>
      </c>
      <c r="E419" s="208">
        <v>0</v>
      </c>
      <c r="F419" s="209">
        <f t="shared" si="100"/>
        <v>103.35383996783274</v>
      </c>
    </row>
    <row r="420" spans="1:6" s="167" customFormat="1" ht="20.25" x14ac:dyDescent="0.2">
      <c r="A420" s="197">
        <v>411200</v>
      </c>
      <c r="B420" s="198" t="s">
        <v>484</v>
      </c>
      <c r="C420" s="208">
        <v>600000</v>
      </c>
      <c r="D420" s="217">
        <v>630000</v>
      </c>
      <c r="E420" s="208">
        <v>0</v>
      </c>
      <c r="F420" s="209">
        <f t="shared" si="100"/>
        <v>105</v>
      </c>
    </row>
    <row r="421" spans="1:6" s="167" customFormat="1" ht="40.5" x14ac:dyDescent="0.2">
      <c r="A421" s="197">
        <v>411300</v>
      </c>
      <c r="B421" s="198" t="s">
        <v>359</v>
      </c>
      <c r="C421" s="208">
        <v>763700</v>
      </c>
      <c r="D421" s="217">
        <v>780000</v>
      </c>
      <c r="E421" s="208">
        <v>0</v>
      </c>
      <c r="F421" s="209">
        <f t="shared" si="100"/>
        <v>102.13434594736152</v>
      </c>
    </row>
    <row r="422" spans="1:6" s="167" customFormat="1" ht="20.25" x14ac:dyDescent="0.2">
      <c r="A422" s="197">
        <v>411400</v>
      </c>
      <c r="B422" s="198" t="s">
        <v>360</v>
      </c>
      <c r="C422" s="208">
        <v>340000.00000000006</v>
      </c>
      <c r="D422" s="217">
        <v>350000</v>
      </c>
      <c r="E422" s="208">
        <v>0</v>
      </c>
      <c r="F422" s="209">
        <f t="shared" si="100"/>
        <v>102.94117647058823</v>
      </c>
    </row>
    <row r="423" spans="1:6" s="167" customFormat="1" ht="20.25" x14ac:dyDescent="0.2">
      <c r="A423" s="219">
        <v>412000</v>
      </c>
      <c r="B423" s="210" t="s">
        <v>476</v>
      </c>
      <c r="C423" s="220">
        <f>SUM(C424:C424)</f>
        <v>48700</v>
      </c>
      <c r="D423" s="220">
        <f>SUM(D424:D424)</f>
        <v>50000</v>
      </c>
      <c r="E423" s="220">
        <f>SUM(E424:E424)</f>
        <v>0</v>
      </c>
      <c r="F423" s="205">
        <f t="shared" si="100"/>
        <v>102.66940451745378</v>
      </c>
    </row>
    <row r="424" spans="1:6" s="167" customFormat="1" ht="20.25" x14ac:dyDescent="0.2">
      <c r="A424" s="197">
        <v>412900</v>
      </c>
      <c r="B424" s="211" t="s">
        <v>584</v>
      </c>
      <c r="C424" s="208">
        <v>48700</v>
      </c>
      <c r="D424" s="217">
        <v>50000</v>
      </c>
      <c r="E424" s="208">
        <v>0</v>
      </c>
      <c r="F424" s="209">
        <f t="shared" si="100"/>
        <v>102.66940451745378</v>
      </c>
    </row>
    <row r="425" spans="1:6" s="221" customFormat="1" ht="20.25" x14ac:dyDescent="0.2">
      <c r="A425" s="219">
        <v>630000</v>
      </c>
      <c r="B425" s="210" t="s">
        <v>461</v>
      </c>
      <c r="C425" s="220">
        <f>C426+0</f>
        <v>712200</v>
      </c>
      <c r="D425" s="220">
        <f>D426+0</f>
        <v>750000</v>
      </c>
      <c r="E425" s="220">
        <f>E426+0</f>
        <v>0</v>
      </c>
      <c r="F425" s="205">
        <f t="shared" si="100"/>
        <v>105.30749789385003</v>
      </c>
    </row>
    <row r="426" spans="1:6" s="221" customFormat="1" ht="20.25" x14ac:dyDescent="0.2">
      <c r="A426" s="219">
        <v>638000</v>
      </c>
      <c r="B426" s="210" t="s">
        <v>396</v>
      </c>
      <c r="C426" s="220">
        <f t="shared" ref="C426:D426" si="102">C427</f>
        <v>712200</v>
      </c>
      <c r="D426" s="220">
        <f t="shared" si="102"/>
        <v>750000</v>
      </c>
      <c r="E426" s="220">
        <f t="shared" ref="E426" si="103">E427</f>
        <v>0</v>
      </c>
      <c r="F426" s="205">
        <f t="shared" si="100"/>
        <v>105.30749789385003</v>
      </c>
    </row>
    <row r="427" spans="1:6" s="167" customFormat="1" ht="20.25" x14ac:dyDescent="0.2">
      <c r="A427" s="197">
        <v>638100</v>
      </c>
      <c r="B427" s="198" t="s">
        <v>466</v>
      </c>
      <c r="C427" s="208">
        <v>712200</v>
      </c>
      <c r="D427" s="217">
        <v>750000</v>
      </c>
      <c r="E427" s="208">
        <v>0</v>
      </c>
      <c r="F427" s="209">
        <f t="shared" si="100"/>
        <v>105.30749789385003</v>
      </c>
    </row>
    <row r="428" spans="1:6" s="167" customFormat="1" ht="20.25" x14ac:dyDescent="0.2">
      <c r="A428" s="225"/>
      <c r="B428" s="214" t="s">
        <v>500</v>
      </c>
      <c r="C428" s="222">
        <f>C417+0+C425</f>
        <v>27334600</v>
      </c>
      <c r="D428" s="222">
        <f>D417+0+D425</f>
        <v>28264100</v>
      </c>
      <c r="E428" s="222">
        <f>E417+0+E425</f>
        <v>0</v>
      </c>
      <c r="F428" s="172">
        <f t="shared" si="100"/>
        <v>103.40045217416754</v>
      </c>
    </row>
    <row r="429" spans="1:6" s="167" customFormat="1" ht="20.25" x14ac:dyDescent="0.2">
      <c r="A429" s="226"/>
      <c r="B429" s="190"/>
      <c r="C429" s="200"/>
      <c r="D429" s="200"/>
      <c r="E429" s="200"/>
      <c r="F429" s="201"/>
    </row>
    <row r="430" spans="1:6" s="167" customFormat="1" ht="20.25" x14ac:dyDescent="0.2">
      <c r="A430" s="193"/>
      <c r="B430" s="190"/>
      <c r="C430" s="217"/>
      <c r="D430" s="217"/>
      <c r="E430" s="217"/>
      <c r="F430" s="218"/>
    </row>
    <row r="431" spans="1:6" s="167" customFormat="1" ht="20.25" x14ac:dyDescent="0.2">
      <c r="A431" s="197" t="s">
        <v>815</v>
      </c>
      <c r="B431" s="210"/>
      <c r="C431" s="217"/>
      <c r="D431" s="217"/>
      <c r="E431" s="217"/>
      <c r="F431" s="218"/>
    </row>
    <row r="432" spans="1:6" s="167" customFormat="1" ht="20.25" x14ac:dyDescent="0.2">
      <c r="A432" s="197" t="s">
        <v>507</v>
      </c>
      <c r="B432" s="210"/>
      <c r="C432" s="217"/>
      <c r="D432" s="217"/>
      <c r="E432" s="217"/>
      <c r="F432" s="218"/>
    </row>
    <row r="433" spans="1:6" s="167" customFormat="1" ht="20.25" x14ac:dyDescent="0.2">
      <c r="A433" s="197" t="s">
        <v>601</v>
      </c>
      <c r="B433" s="210"/>
      <c r="C433" s="217"/>
      <c r="D433" s="217"/>
      <c r="E433" s="217"/>
      <c r="F433" s="218"/>
    </row>
    <row r="434" spans="1:6" s="167" customFormat="1" ht="20.25" x14ac:dyDescent="0.2">
      <c r="A434" s="197" t="s">
        <v>796</v>
      </c>
      <c r="B434" s="210"/>
      <c r="C434" s="217"/>
      <c r="D434" s="217"/>
      <c r="E434" s="217"/>
      <c r="F434" s="218"/>
    </row>
    <row r="435" spans="1:6" s="167" customFormat="1" ht="20.25" x14ac:dyDescent="0.2">
      <c r="A435" s="197"/>
      <c r="B435" s="199"/>
      <c r="C435" s="200"/>
      <c r="D435" s="200"/>
      <c r="E435" s="200"/>
      <c r="F435" s="201"/>
    </row>
    <row r="436" spans="1:6" s="167" customFormat="1" ht="20.25" x14ac:dyDescent="0.2">
      <c r="A436" s="219">
        <v>410000</v>
      </c>
      <c r="B436" s="203" t="s">
        <v>357</v>
      </c>
      <c r="C436" s="220">
        <f>C437+C442+C454</f>
        <v>909000</v>
      </c>
      <c r="D436" s="220">
        <f>D437+D442+D454</f>
        <v>948800</v>
      </c>
      <c r="E436" s="220">
        <f>E437+E442+E454</f>
        <v>0</v>
      </c>
      <c r="F436" s="205">
        <f t="shared" ref="F436:F458" si="104">D436/C436*100</f>
        <v>104.37843784378438</v>
      </c>
    </row>
    <row r="437" spans="1:6" s="167" customFormat="1" ht="20.25" x14ac:dyDescent="0.2">
      <c r="A437" s="219">
        <v>411000</v>
      </c>
      <c r="B437" s="203" t="s">
        <v>471</v>
      </c>
      <c r="C437" s="220">
        <f>SUM(C438:C441)</f>
        <v>888000</v>
      </c>
      <c r="D437" s="220">
        <f t="shared" ref="D437" si="105">SUM(D438:D441)</f>
        <v>924700</v>
      </c>
      <c r="E437" s="220">
        <f>SUM(E438:E441)</f>
        <v>0</v>
      </c>
      <c r="F437" s="205">
        <f t="shared" si="104"/>
        <v>104.1328828828829</v>
      </c>
    </row>
    <row r="438" spans="1:6" s="167" customFormat="1" ht="20.25" x14ac:dyDescent="0.2">
      <c r="A438" s="197">
        <v>411100</v>
      </c>
      <c r="B438" s="198" t="s">
        <v>358</v>
      </c>
      <c r="C438" s="208">
        <v>841200</v>
      </c>
      <c r="D438" s="217">
        <v>895000</v>
      </c>
      <c r="E438" s="208">
        <v>0</v>
      </c>
      <c r="F438" s="209">
        <f t="shared" si="104"/>
        <v>106.39562529719448</v>
      </c>
    </row>
    <row r="439" spans="1:6" s="167" customFormat="1" ht="20.25" x14ac:dyDescent="0.2">
      <c r="A439" s="197">
        <v>411200</v>
      </c>
      <c r="B439" s="198" t="s">
        <v>484</v>
      </c>
      <c r="C439" s="208">
        <v>14000</v>
      </c>
      <c r="D439" s="217">
        <v>12000</v>
      </c>
      <c r="E439" s="208">
        <v>0</v>
      </c>
      <c r="F439" s="209">
        <f t="shared" si="104"/>
        <v>85.714285714285708</v>
      </c>
    </row>
    <row r="440" spans="1:6" s="167" customFormat="1" ht="40.5" x14ac:dyDescent="0.2">
      <c r="A440" s="197">
        <v>411300</v>
      </c>
      <c r="B440" s="198" t="s">
        <v>359</v>
      </c>
      <c r="C440" s="208">
        <v>19000</v>
      </c>
      <c r="D440" s="217">
        <v>12700</v>
      </c>
      <c r="E440" s="208">
        <v>0</v>
      </c>
      <c r="F440" s="209">
        <f t="shared" si="104"/>
        <v>66.84210526315789</v>
      </c>
    </row>
    <row r="441" spans="1:6" s="167" customFormat="1" ht="20.25" x14ac:dyDescent="0.2">
      <c r="A441" s="197">
        <v>411400</v>
      </c>
      <c r="B441" s="198" t="s">
        <v>360</v>
      </c>
      <c r="C441" s="208">
        <v>13800</v>
      </c>
      <c r="D441" s="217">
        <v>5000</v>
      </c>
      <c r="E441" s="208">
        <v>0</v>
      </c>
      <c r="F441" s="209">
        <f t="shared" si="104"/>
        <v>36.231884057971016</v>
      </c>
    </row>
    <row r="442" spans="1:6" s="221" customFormat="1" ht="20.25" x14ac:dyDescent="0.2">
      <c r="A442" s="219">
        <v>412000</v>
      </c>
      <c r="B442" s="210" t="s">
        <v>476</v>
      </c>
      <c r="C442" s="220">
        <f>SUM(C443:C453)</f>
        <v>20400</v>
      </c>
      <c r="D442" s="220">
        <f>SUM(D443:D453)</f>
        <v>23100</v>
      </c>
      <c r="E442" s="220">
        <f>SUM(E443:E453)</f>
        <v>0</v>
      </c>
      <c r="F442" s="205">
        <f t="shared" si="104"/>
        <v>113.23529411764706</v>
      </c>
    </row>
    <row r="443" spans="1:6" s="167" customFormat="1" ht="20.25" x14ac:dyDescent="0.2">
      <c r="A443" s="223">
        <v>412100</v>
      </c>
      <c r="B443" s="198" t="s">
        <v>361</v>
      </c>
      <c r="C443" s="208">
        <v>1599.9999999999995</v>
      </c>
      <c r="D443" s="217">
        <v>2000</v>
      </c>
      <c r="E443" s="208">
        <v>0</v>
      </c>
      <c r="F443" s="209">
        <f t="shared" si="104"/>
        <v>125.00000000000004</v>
      </c>
    </row>
    <row r="444" spans="1:6" s="167" customFormat="1" ht="20.25" x14ac:dyDescent="0.2">
      <c r="A444" s="197">
        <v>412200</v>
      </c>
      <c r="B444" s="198" t="s">
        <v>485</v>
      </c>
      <c r="C444" s="208">
        <v>2200</v>
      </c>
      <c r="D444" s="217">
        <v>3000</v>
      </c>
      <c r="E444" s="208">
        <v>0</v>
      </c>
      <c r="F444" s="209">
        <f t="shared" si="104"/>
        <v>136.36363636363635</v>
      </c>
    </row>
    <row r="445" spans="1:6" s="167" customFormat="1" ht="20.25" x14ac:dyDescent="0.2">
      <c r="A445" s="197">
        <v>412300</v>
      </c>
      <c r="B445" s="198" t="s">
        <v>362</v>
      </c>
      <c r="C445" s="208">
        <v>3599.9999999999995</v>
      </c>
      <c r="D445" s="217">
        <v>4000</v>
      </c>
      <c r="E445" s="208">
        <v>0</v>
      </c>
      <c r="F445" s="209">
        <f t="shared" si="104"/>
        <v>111.11111111111111</v>
      </c>
    </row>
    <row r="446" spans="1:6" s="167" customFormat="1" ht="20.25" x14ac:dyDescent="0.2">
      <c r="A446" s="197">
        <v>412500</v>
      </c>
      <c r="B446" s="198" t="s">
        <v>364</v>
      </c>
      <c r="C446" s="208">
        <v>500.00000000000011</v>
      </c>
      <c r="D446" s="217">
        <v>1500</v>
      </c>
      <c r="E446" s="208">
        <v>0</v>
      </c>
      <c r="F446" s="209">
        <f t="shared" si="104"/>
        <v>299.99999999999989</v>
      </c>
    </row>
    <row r="447" spans="1:6" s="167" customFormat="1" ht="20.25" x14ac:dyDescent="0.2">
      <c r="A447" s="197">
        <v>412600</v>
      </c>
      <c r="B447" s="198" t="s">
        <v>486</v>
      </c>
      <c r="C447" s="208">
        <v>2000</v>
      </c>
      <c r="D447" s="217">
        <v>3000</v>
      </c>
      <c r="E447" s="208">
        <v>0</v>
      </c>
      <c r="F447" s="209">
        <f t="shared" si="104"/>
        <v>150</v>
      </c>
    </row>
    <row r="448" spans="1:6" s="167" customFormat="1" ht="20.25" x14ac:dyDescent="0.2">
      <c r="A448" s="197">
        <v>412700</v>
      </c>
      <c r="B448" s="198" t="s">
        <v>473</v>
      </c>
      <c r="C448" s="208">
        <v>2300</v>
      </c>
      <c r="D448" s="217">
        <v>5000</v>
      </c>
      <c r="E448" s="208">
        <v>0</v>
      </c>
      <c r="F448" s="209">
        <f t="shared" si="104"/>
        <v>217.39130434782606</v>
      </c>
    </row>
    <row r="449" spans="1:6" s="167" customFormat="1" ht="20.25" x14ac:dyDescent="0.2">
      <c r="A449" s="197">
        <v>412900</v>
      </c>
      <c r="B449" s="198" t="s">
        <v>797</v>
      </c>
      <c r="C449" s="208">
        <v>499.99999999999989</v>
      </c>
      <c r="D449" s="217">
        <v>499.99999999999994</v>
      </c>
      <c r="E449" s="208">
        <v>0</v>
      </c>
      <c r="F449" s="209">
        <f t="shared" si="104"/>
        <v>100.00000000000003</v>
      </c>
    </row>
    <row r="450" spans="1:6" s="167" customFormat="1" ht="20.25" x14ac:dyDescent="0.2">
      <c r="A450" s="197">
        <v>412900</v>
      </c>
      <c r="B450" s="198" t="s">
        <v>564</v>
      </c>
      <c r="C450" s="208">
        <v>5000</v>
      </c>
      <c r="D450" s="217">
        <v>0</v>
      </c>
      <c r="E450" s="208">
        <v>0</v>
      </c>
      <c r="F450" s="209">
        <f t="shared" si="104"/>
        <v>0</v>
      </c>
    </row>
    <row r="451" spans="1:6" s="167" customFormat="1" ht="20.25" x14ac:dyDescent="0.2">
      <c r="A451" s="197">
        <v>412900</v>
      </c>
      <c r="B451" s="198" t="s">
        <v>582</v>
      </c>
      <c r="C451" s="208">
        <v>600</v>
      </c>
      <c r="D451" s="217">
        <v>600</v>
      </c>
      <c r="E451" s="208">
        <v>0</v>
      </c>
      <c r="F451" s="209">
        <f t="shared" si="104"/>
        <v>100</v>
      </c>
    </row>
    <row r="452" spans="1:6" s="167" customFormat="1" ht="20.25" x14ac:dyDescent="0.2">
      <c r="A452" s="228">
        <v>412900</v>
      </c>
      <c r="B452" s="211" t="s">
        <v>583</v>
      </c>
      <c r="C452" s="208">
        <v>299.99999999999994</v>
      </c>
      <c r="D452" s="217">
        <v>500</v>
      </c>
      <c r="E452" s="208">
        <v>0</v>
      </c>
      <c r="F452" s="209">
        <f t="shared" si="104"/>
        <v>166.66666666666669</v>
      </c>
    </row>
    <row r="453" spans="1:6" s="167" customFormat="1" ht="20.25" x14ac:dyDescent="0.2">
      <c r="A453" s="228">
        <v>412900</v>
      </c>
      <c r="B453" s="229" t="s">
        <v>584</v>
      </c>
      <c r="C453" s="208">
        <v>1800</v>
      </c>
      <c r="D453" s="217">
        <v>3000</v>
      </c>
      <c r="E453" s="208">
        <v>0</v>
      </c>
      <c r="F453" s="209">
        <f t="shared" si="104"/>
        <v>166.66666666666669</v>
      </c>
    </row>
    <row r="454" spans="1:6" s="221" customFormat="1" ht="40.5" x14ac:dyDescent="0.2">
      <c r="A454" s="219">
        <v>418000</v>
      </c>
      <c r="B454" s="210" t="s">
        <v>480</v>
      </c>
      <c r="C454" s="220">
        <f t="shared" ref="C454:D454" si="106">C455</f>
        <v>600</v>
      </c>
      <c r="D454" s="220">
        <f t="shared" si="106"/>
        <v>1000</v>
      </c>
      <c r="E454" s="220">
        <f t="shared" ref="E454" si="107">E455</f>
        <v>0</v>
      </c>
      <c r="F454" s="205">
        <f t="shared" si="104"/>
        <v>166.66666666666669</v>
      </c>
    </row>
    <row r="455" spans="1:6" s="167" customFormat="1" ht="20.25" x14ac:dyDescent="0.2">
      <c r="A455" s="197">
        <v>418400</v>
      </c>
      <c r="B455" s="198" t="s">
        <v>417</v>
      </c>
      <c r="C455" s="208">
        <v>600</v>
      </c>
      <c r="D455" s="217">
        <v>1000</v>
      </c>
      <c r="E455" s="208">
        <v>0</v>
      </c>
      <c r="F455" s="209">
        <f t="shared" si="104"/>
        <v>166.66666666666669</v>
      </c>
    </row>
    <row r="456" spans="1:6" s="167" customFormat="1" ht="20.25" x14ac:dyDescent="0.2">
      <c r="A456" s="219">
        <v>510000</v>
      </c>
      <c r="B456" s="210" t="s">
        <v>422</v>
      </c>
      <c r="C456" s="220">
        <f t="shared" ref="C456" si="108">C457+C461+C459</f>
        <v>12500</v>
      </c>
      <c r="D456" s="220">
        <f t="shared" ref="D456:E456" si="109">D457+D461+D459</f>
        <v>15600</v>
      </c>
      <c r="E456" s="220">
        <f t="shared" si="109"/>
        <v>0</v>
      </c>
      <c r="F456" s="205">
        <f t="shared" si="104"/>
        <v>124.8</v>
      </c>
    </row>
    <row r="457" spans="1:6" s="167" customFormat="1" ht="20.25" x14ac:dyDescent="0.2">
      <c r="A457" s="219">
        <v>511000</v>
      </c>
      <c r="B457" s="210" t="s">
        <v>423</v>
      </c>
      <c r="C457" s="220">
        <f t="shared" ref="C457:D457" si="110">SUM(C458:C458)</f>
        <v>12000</v>
      </c>
      <c r="D457" s="220">
        <f t="shared" si="110"/>
        <v>10000</v>
      </c>
      <c r="E457" s="220">
        <f t="shared" ref="E457" si="111">SUM(E458:E458)</f>
        <v>0</v>
      </c>
      <c r="F457" s="205">
        <f t="shared" si="104"/>
        <v>83.333333333333343</v>
      </c>
    </row>
    <row r="458" spans="1:6" s="167" customFormat="1" ht="20.25" x14ac:dyDescent="0.2">
      <c r="A458" s="197">
        <v>511300</v>
      </c>
      <c r="B458" s="198" t="s">
        <v>426</v>
      </c>
      <c r="C458" s="208">
        <v>12000</v>
      </c>
      <c r="D458" s="217">
        <v>10000</v>
      </c>
      <c r="E458" s="208">
        <v>0</v>
      </c>
      <c r="F458" s="209">
        <f t="shared" si="104"/>
        <v>83.333333333333343</v>
      </c>
    </row>
    <row r="459" spans="1:6" s="221" customFormat="1" ht="20.25" x14ac:dyDescent="0.2">
      <c r="A459" s="219">
        <v>513000</v>
      </c>
      <c r="B459" s="210" t="s">
        <v>431</v>
      </c>
      <c r="C459" s="220">
        <f t="shared" ref="C459" si="112">C460</f>
        <v>0</v>
      </c>
      <c r="D459" s="220">
        <f t="shared" ref="D459:E459" si="113">D460</f>
        <v>5000</v>
      </c>
      <c r="E459" s="220">
        <f t="shared" si="113"/>
        <v>0</v>
      </c>
      <c r="F459" s="209">
        <v>0</v>
      </c>
    </row>
    <row r="460" spans="1:6" s="167" customFormat="1" ht="20.25" x14ac:dyDescent="0.2">
      <c r="A460" s="197">
        <v>513700</v>
      </c>
      <c r="B460" s="198" t="s">
        <v>432</v>
      </c>
      <c r="C460" s="208">
        <v>0</v>
      </c>
      <c r="D460" s="217">
        <v>5000</v>
      </c>
      <c r="E460" s="208">
        <v>0</v>
      </c>
      <c r="F460" s="209">
        <v>0</v>
      </c>
    </row>
    <row r="461" spans="1:6" s="221" customFormat="1" ht="20.25" x14ac:dyDescent="0.2">
      <c r="A461" s="219">
        <v>516000</v>
      </c>
      <c r="B461" s="210" t="s">
        <v>433</v>
      </c>
      <c r="C461" s="220">
        <f t="shared" ref="C461:D461" si="114">C462</f>
        <v>500</v>
      </c>
      <c r="D461" s="220">
        <f t="shared" si="114"/>
        <v>600</v>
      </c>
      <c r="E461" s="220">
        <f t="shared" ref="E461" si="115">E462</f>
        <v>0</v>
      </c>
      <c r="F461" s="205">
        <f t="shared" ref="F461:F466" si="116">D461/C461*100</f>
        <v>120</v>
      </c>
    </row>
    <row r="462" spans="1:6" s="167" customFormat="1" ht="20.25" x14ac:dyDescent="0.2">
      <c r="A462" s="197">
        <v>516100</v>
      </c>
      <c r="B462" s="198" t="s">
        <v>433</v>
      </c>
      <c r="C462" s="208">
        <v>500</v>
      </c>
      <c r="D462" s="217">
        <v>600</v>
      </c>
      <c r="E462" s="208">
        <v>0</v>
      </c>
      <c r="F462" s="209">
        <f t="shared" si="116"/>
        <v>120</v>
      </c>
    </row>
    <row r="463" spans="1:6" s="221" customFormat="1" ht="20.25" x14ac:dyDescent="0.2">
      <c r="A463" s="219">
        <v>630000</v>
      </c>
      <c r="B463" s="210" t="s">
        <v>461</v>
      </c>
      <c r="C463" s="220">
        <f>C464+0</f>
        <v>28100</v>
      </c>
      <c r="D463" s="220">
        <f>D464+0</f>
        <v>0</v>
      </c>
      <c r="E463" s="220">
        <f>E464+0</f>
        <v>0</v>
      </c>
      <c r="F463" s="205">
        <f t="shared" si="116"/>
        <v>0</v>
      </c>
    </row>
    <row r="464" spans="1:6" s="221" customFormat="1" ht="20.25" x14ac:dyDescent="0.2">
      <c r="A464" s="219">
        <v>638000</v>
      </c>
      <c r="B464" s="210" t="s">
        <v>396</v>
      </c>
      <c r="C464" s="220">
        <f t="shared" ref="C464:D464" si="117">C465</f>
        <v>28100</v>
      </c>
      <c r="D464" s="220">
        <f t="shared" si="117"/>
        <v>0</v>
      </c>
      <c r="E464" s="220">
        <f t="shared" ref="E464" si="118">E465</f>
        <v>0</v>
      </c>
      <c r="F464" s="205">
        <f t="shared" si="116"/>
        <v>0</v>
      </c>
    </row>
    <row r="465" spans="1:6" s="167" customFormat="1" ht="20.25" x14ac:dyDescent="0.2">
      <c r="A465" s="197">
        <v>638100</v>
      </c>
      <c r="B465" s="198" t="s">
        <v>466</v>
      </c>
      <c r="C465" s="208">
        <v>28100</v>
      </c>
      <c r="D465" s="217">
        <v>0</v>
      </c>
      <c r="E465" s="208">
        <v>0</v>
      </c>
      <c r="F465" s="209">
        <f t="shared" si="116"/>
        <v>0</v>
      </c>
    </row>
    <row r="466" spans="1:6" s="167" customFormat="1" ht="20.25" x14ac:dyDescent="0.2">
      <c r="A466" s="225"/>
      <c r="B466" s="214" t="s">
        <v>500</v>
      </c>
      <c r="C466" s="222">
        <f>C436+C456+C463</f>
        <v>949600</v>
      </c>
      <c r="D466" s="222">
        <f>D436+D456+D463</f>
        <v>964400</v>
      </c>
      <c r="E466" s="222">
        <f>E436+E456+E463</f>
        <v>0</v>
      </c>
      <c r="F466" s="172">
        <f t="shared" si="116"/>
        <v>101.55855096882898</v>
      </c>
    </row>
    <row r="467" spans="1:6" s="167" customFormat="1" ht="20.25" x14ac:dyDescent="0.2">
      <c r="A467" s="226"/>
      <c r="B467" s="190"/>
      <c r="C467" s="217"/>
      <c r="D467" s="217"/>
      <c r="E467" s="217"/>
      <c r="F467" s="218"/>
    </row>
    <row r="468" spans="1:6" s="167" customFormat="1" ht="20.25" x14ac:dyDescent="0.2">
      <c r="A468" s="193"/>
      <c r="B468" s="190"/>
      <c r="C468" s="217"/>
      <c r="D468" s="217"/>
      <c r="E468" s="217"/>
      <c r="F468" s="218"/>
    </row>
    <row r="469" spans="1:6" s="167" customFormat="1" ht="20.25" x14ac:dyDescent="0.2">
      <c r="A469" s="197" t="s">
        <v>816</v>
      </c>
      <c r="B469" s="210"/>
      <c r="C469" s="217"/>
      <c r="D469" s="217"/>
      <c r="E469" s="217"/>
      <c r="F469" s="218"/>
    </row>
    <row r="470" spans="1:6" s="167" customFormat="1" ht="20.25" x14ac:dyDescent="0.2">
      <c r="A470" s="197" t="s">
        <v>507</v>
      </c>
      <c r="B470" s="210"/>
      <c r="C470" s="217"/>
      <c r="D470" s="217"/>
      <c r="E470" s="217"/>
      <c r="F470" s="218"/>
    </row>
    <row r="471" spans="1:6" s="167" customFormat="1" ht="20.25" x14ac:dyDescent="0.2">
      <c r="A471" s="197" t="s">
        <v>602</v>
      </c>
      <c r="B471" s="210"/>
      <c r="C471" s="217"/>
      <c r="D471" s="217"/>
      <c r="E471" s="217"/>
      <c r="F471" s="218"/>
    </row>
    <row r="472" spans="1:6" s="167" customFormat="1" ht="20.25" x14ac:dyDescent="0.2">
      <c r="A472" s="197" t="s">
        <v>796</v>
      </c>
      <c r="B472" s="210"/>
      <c r="C472" s="217"/>
      <c r="D472" s="217"/>
      <c r="E472" s="217"/>
      <c r="F472" s="218"/>
    </row>
    <row r="473" spans="1:6" s="167" customFormat="1" ht="20.25" x14ac:dyDescent="0.2">
      <c r="A473" s="197"/>
      <c r="B473" s="199"/>
      <c r="C473" s="200"/>
      <c r="D473" s="200"/>
      <c r="E473" s="200"/>
      <c r="F473" s="201"/>
    </row>
    <row r="474" spans="1:6" s="167" customFormat="1" ht="20.25" x14ac:dyDescent="0.2">
      <c r="A474" s="219">
        <v>410000</v>
      </c>
      <c r="B474" s="203" t="s">
        <v>357</v>
      </c>
      <c r="C474" s="220">
        <f>C475+C480</f>
        <v>987100.00000000035</v>
      </c>
      <c r="D474" s="220">
        <f t="shared" ref="D474" si="119">D475+D480</f>
        <v>1001900</v>
      </c>
      <c r="E474" s="220">
        <f>E475+E480</f>
        <v>0</v>
      </c>
      <c r="F474" s="205">
        <f t="shared" ref="F474:F496" si="120">D474/C474*100</f>
        <v>101.49934150541988</v>
      </c>
    </row>
    <row r="475" spans="1:6" s="167" customFormat="1" ht="20.25" x14ac:dyDescent="0.2">
      <c r="A475" s="219">
        <v>411000</v>
      </c>
      <c r="B475" s="203" t="s">
        <v>471</v>
      </c>
      <c r="C475" s="220">
        <f>SUM(C476:C479)</f>
        <v>710600.00000000035</v>
      </c>
      <c r="D475" s="220">
        <f t="shared" ref="D475" si="121">SUM(D476:D479)</f>
        <v>721600</v>
      </c>
      <c r="E475" s="220">
        <f>SUM(E476:E479)</f>
        <v>0</v>
      </c>
      <c r="F475" s="205">
        <f t="shared" si="120"/>
        <v>101.54798761609902</v>
      </c>
    </row>
    <row r="476" spans="1:6" s="167" customFormat="1" ht="20.25" x14ac:dyDescent="0.2">
      <c r="A476" s="197">
        <v>411100</v>
      </c>
      <c r="B476" s="198" t="s">
        <v>358</v>
      </c>
      <c r="C476" s="208">
        <v>670000.00000000035</v>
      </c>
      <c r="D476" s="217">
        <f>680000+2300</f>
        <v>682300</v>
      </c>
      <c r="E476" s="208">
        <v>0</v>
      </c>
      <c r="F476" s="209">
        <f t="shared" si="120"/>
        <v>101.83582089552235</v>
      </c>
    </row>
    <row r="477" spans="1:6" s="167" customFormat="1" ht="20.25" x14ac:dyDescent="0.2">
      <c r="A477" s="197">
        <v>411200</v>
      </c>
      <c r="B477" s="198" t="s">
        <v>484</v>
      </c>
      <c r="C477" s="208">
        <v>17000</v>
      </c>
      <c r="D477" s="217">
        <v>18300</v>
      </c>
      <c r="E477" s="208">
        <v>0</v>
      </c>
      <c r="F477" s="209">
        <f t="shared" si="120"/>
        <v>107.64705882352941</v>
      </c>
    </row>
    <row r="478" spans="1:6" s="167" customFormat="1" ht="40.5" x14ac:dyDescent="0.2">
      <c r="A478" s="197">
        <v>411300</v>
      </c>
      <c r="B478" s="198" t="s">
        <v>359</v>
      </c>
      <c r="C478" s="208">
        <v>15100.000000000004</v>
      </c>
      <c r="D478" s="217">
        <v>11100</v>
      </c>
      <c r="E478" s="208">
        <v>0</v>
      </c>
      <c r="F478" s="209">
        <f t="shared" si="120"/>
        <v>73.509933774834423</v>
      </c>
    </row>
    <row r="479" spans="1:6" s="167" customFormat="1" ht="20.25" x14ac:dyDescent="0.2">
      <c r="A479" s="197">
        <v>411400</v>
      </c>
      <c r="B479" s="198" t="s">
        <v>360</v>
      </c>
      <c r="C479" s="208">
        <v>8500</v>
      </c>
      <c r="D479" s="217">
        <v>9900</v>
      </c>
      <c r="E479" s="208">
        <v>0</v>
      </c>
      <c r="F479" s="209">
        <f t="shared" si="120"/>
        <v>116.47058823529413</v>
      </c>
    </row>
    <row r="480" spans="1:6" s="167" customFormat="1" ht="20.25" x14ac:dyDescent="0.2">
      <c r="A480" s="219">
        <v>412000</v>
      </c>
      <c r="B480" s="210" t="s">
        <v>476</v>
      </c>
      <c r="C480" s="220">
        <f>SUM(C481:C493)</f>
        <v>276500</v>
      </c>
      <c r="D480" s="220">
        <f t="shared" ref="D480" si="122">SUM(D481:D493)</f>
        <v>280300</v>
      </c>
      <c r="E480" s="220">
        <f>SUM(E481:E493)</f>
        <v>0</v>
      </c>
      <c r="F480" s="205">
        <f t="shared" si="120"/>
        <v>101.37432188065098</v>
      </c>
    </row>
    <row r="481" spans="1:6" s="167" customFormat="1" ht="20.25" x14ac:dyDescent="0.2">
      <c r="A481" s="197">
        <v>412100</v>
      </c>
      <c r="B481" s="198" t="s">
        <v>361</v>
      </c>
      <c r="C481" s="208">
        <v>3600</v>
      </c>
      <c r="D481" s="217">
        <v>3600</v>
      </c>
      <c r="E481" s="208">
        <v>0</v>
      </c>
      <c r="F481" s="209">
        <f t="shared" si="120"/>
        <v>100</v>
      </c>
    </row>
    <row r="482" spans="1:6" s="167" customFormat="1" ht="20.25" x14ac:dyDescent="0.2">
      <c r="A482" s="197">
        <v>412200</v>
      </c>
      <c r="B482" s="198" t="s">
        <v>485</v>
      </c>
      <c r="C482" s="208">
        <v>44100</v>
      </c>
      <c r="D482" s="217">
        <v>44500</v>
      </c>
      <c r="E482" s="208">
        <v>0</v>
      </c>
      <c r="F482" s="209">
        <f t="shared" si="120"/>
        <v>100.90702947845804</v>
      </c>
    </row>
    <row r="483" spans="1:6" s="167" customFormat="1" ht="20.25" x14ac:dyDescent="0.2">
      <c r="A483" s="197">
        <v>412300</v>
      </c>
      <c r="B483" s="198" t="s">
        <v>362</v>
      </c>
      <c r="C483" s="208">
        <v>7799.9999999999991</v>
      </c>
      <c r="D483" s="217">
        <v>8000</v>
      </c>
      <c r="E483" s="208">
        <v>0</v>
      </c>
      <c r="F483" s="209">
        <f t="shared" si="120"/>
        <v>102.56410256410258</v>
      </c>
    </row>
    <row r="484" spans="1:6" s="167" customFormat="1" ht="20.25" x14ac:dyDescent="0.2">
      <c r="A484" s="197">
        <v>412500</v>
      </c>
      <c r="B484" s="198" t="s">
        <v>364</v>
      </c>
      <c r="C484" s="208">
        <v>6800</v>
      </c>
      <c r="D484" s="217">
        <v>7500</v>
      </c>
      <c r="E484" s="208">
        <v>0</v>
      </c>
      <c r="F484" s="209">
        <f t="shared" si="120"/>
        <v>110.29411764705883</v>
      </c>
    </row>
    <row r="485" spans="1:6" s="167" customFormat="1" ht="20.25" x14ac:dyDescent="0.2">
      <c r="A485" s="197">
        <v>412600</v>
      </c>
      <c r="B485" s="198" t="s">
        <v>486</v>
      </c>
      <c r="C485" s="208">
        <v>9500</v>
      </c>
      <c r="D485" s="217">
        <v>9500</v>
      </c>
      <c r="E485" s="208">
        <v>0</v>
      </c>
      <c r="F485" s="209">
        <f t="shared" si="120"/>
        <v>100</v>
      </c>
    </row>
    <row r="486" spans="1:6" s="167" customFormat="1" ht="20.25" x14ac:dyDescent="0.2">
      <c r="A486" s="197">
        <v>412700</v>
      </c>
      <c r="B486" s="198" t="s">
        <v>473</v>
      </c>
      <c r="C486" s="208">
        <v>60000</v>
      </c>
      <c r="D486" s="217">
        <v>60000</v>
      </c>
      <c r="E486" s="208">
        <v>0</v>
      </c>
      <c r="F486" s="209">
        <f t="shared" si="120"/>
        <v>100</v>
      </c>
    </row>
    <row r="487" spans="1:6" s="167" customFormat="1" ht="20.25" x14ac:dyDescent="0.2">
      <c r="A487" s="197">
        <v>412900</v>
      </c>
      <c r="B487" s="211" t="s">
        <v>797</v>
      </c>
      <c r="C487" s="208">
        <v>1300</v>
      </c>
      <c r="D487" s="217">
        <v>1200</v>
      </c>
      <c r="E487" s="208">
        <v>0</v>
      </c>
      <c r="F487" s="209">
        <f t="shared" si="120"/>
        <v>92.307692307692307</v>
      </c>
    </row>
    <row r="488" spans="1:6" s="167" customFormat="1" ht="20.25" x14ac:dyDescent="0.2">
      <c r="A488" s="197">
        <v>412900</v>
      </c>
      <c r="B488" s="211" t="s">
        <v>564</v>
      </c>
      <c r="C488" s="208">
        <v>2200</v>
      </c>
      <c r="D488" s="217">
        <v>2200</v>
      </c>
      <c r="E488" s="208">
        <v>0</v>
      </c>
      <c r="F488" s="209">
        <f t="shared" si="120"/>
        <v>100</v>
      </c>
    </row>
    <row r="489" spans="1:6" s="167" customFormat="1" ht="20.25" x14ac:dyDescent="0.2">
      <c r="A489" s="197">
        <v>412900</v>
      </c>
      <c r="B489" s="198" t="s">
        <v>764</v>
      </c>
      <c r="C489" s="208">
        <v>138000</v>
      </c>
      <c r="D489" s="217">
        <v>140000</v>
      </c>
      <c r="E489" s="208">
        <v>0</v>
      </c>
      <c r="F489" s="209">
        <f t="shared" si="120"/>
        <v>101.44927536231884</v>
      </c>
    </row>
    <row r="490" spans="1:6" s="167" customFormat="1" ht="20.25" x14ac:dyDescent="0.2">
      <c r="A490" s="197">
        <v>412900</v>
      </c>
      <c r="B490" s="211" t="s">
        <v>582</v>
      </c>
      <c r="C490" s="208">
        <v>1300</v>
      </c>
      <c r="D490" s="217">
        <v>1300</v>
      </c>
      <c r="E490" s="208">
        <v>0</v>
      </c>
      <c r="F490" s="209">
        <f t="shared" si="120"/>
        <v>100</v>
      </c>
    </row>
    <row r="491" spans="1:6" s="167" customFormat="1" ht="20.25" x14ac:dyDescent="0.2">
      <c r="A491" s="197">
        <v>412900</v>
      </c>
      <c r="B491" s="211" t="s">
        <v>583</v>
      </c>
      <c r="C491" s="208">
        <v>499.99999999999989</v>
      </c>
      <c r="D491" s="217">
        <v>900</v>
      </c>
      <c r="E491" s="208">
        <v>0</v>
      </c>
      <c r="F491" s="209">
        <f t="shared" si="120"/>
        <v>180.00000000000006</v>
      </c>
    </row>
    <row r="492" spans="1:6" s="167" customFormat="1" ht="20.25" x14ac:dyDescent="0.2">
      <c r="A492" s="197">
        <v>412900</v>
      </c>
      <c r="B492" s="211" t="s">
        <v>584</v>
      </c>
      <c r="C492" s="208">
        <v>1300</v>
      </c>
      <c r="D492" s="217">
        <v>1500</v>
      </c>
      <c r="E492" s="208">
        <v>0</v>
      </c>
      <c r="F492" s="209">
        <f t="shared" si="120"/>
        <v>115.38461538461537</v>
      </c>
    </row>
    <row r="493" spans="1:6" s="167" customFormat="1" ht="20.25" x14ac:dyDescent="0.2">
      <c r="A493" s="197">
        <v>412900</v>
      </c>
      <c r="B493" s="198" t="s">
        <v>566</v>
      </c>
      <c r="C493" s="208">
        <v>100</v>
      </c>
      <c r="D493" s="217">
        <v>100</v>
      </c>
      <c r="E493" s="208">
        <v>0</v>
      </c>
      <c r="F493" s="209">
        <f t="shared" si="120"/>
        <v>100</v>
      </c>
    </row>
    <row r="494" spans="1:6" s="221" customFormat="1" ht="20.25" x14ac:dyDescent="0.2">
      <c r="A494" s="219">
        <v>510000</v>
      </c>
      <c r="B494" s="210" t="s">
        <v>422</v>
      </c>
      <c r="C494" s="220">
        <f>C495+C497</f>
        <v>3600</v>
      </c>
      <c r="D494" s="220">
        <f>D495+D497</f>
        <v>6000</v>
      </c>
      <c r="E494" s="220">
        <f>E495+E497</f>
        <v>0</v>
      </c>
      <c r="F494" s="205">
        <f t="shared" si="120"/>
        <v>166.66666666666669</v>
      </c>
    </row>
    <row r="495" spans="1:6" s="221" customFormat="1" ht="20.25" x14ac:dyDescent="0.2">
      <c r="A495" s="219">
        <v>511000</v>
      </c>
      <c r="B495" s="210" t="s">
        <v>423</v>
      </c>
      <c r="C495" s="220">
        <f>C496+0</f>
        <v>3600</v>
      </c>
      <c r="D495" s="220">
        <f>D496+0</f>
        <v>5000</v>
      </c>
      <c r="E495" s="220">
        <f>E496+0</f>
        <v>0</v>
      </c>
      <c r="F495" s="205">
        <f t="shared" si="120"/>
        <v>138.88888888888889</v>
      </c>
    </row>
    <row r="496" spans="1:6" s="167" customFormat="1" ht="20.25" x14ac:dyDescent="0.2">
      <c r="A496" s="197">
        <v>511300</v>
      </c>
      <c r="B496" s="198" t="s">
        <v>426</v>
      </c>
      <c r="C496" s="208">
        <v>3600</v>
      </c>
      <c r="D496" s="217">
        <v>5000</v>
      </c>
      <c r="E496" s="208">
        <v>0</v>
      </c>
      <c r="F496" s="209">
        <f t="shared" si="120"/>
        <v>138.88888888888889</v>
      </c>
    </row>
    <row r="497" spans="1:6" s="221" customFormat="1" ht="20.25" x14ac:dyDescent="0.2">
      <c r="A497" s="219">
        <v>516000</v>
      </c>
      <c r="B497" s="210" t="s">
        <v>433</v>
      </c>
      <c r="C497" s="220">
        <f t="shared" ref="C497:D497" si="123">C498</f>
        <v>0</v>
      </c>
      <c r="D497" s="220">
        <f t="shared" si="123"/>
        <v>1000</v>
      </c>
      <c r="E497" s="220">
        <f t="shared" ref="E497" si="124">E498</f>
        <v>0</v>
      </c>
      <c r="F497" s="209">
        <v>0</v>
      </c>
    </row>
    <row r="498" spans="1:6" s="167" customFormat="1" ht="20.25" x14ac:dyDescent="0.2">
      <c r="A498" s="197">
        <v>516100</v>
      </c>
      <c r="B498" s="198" t="s">
        <v>433</v>
      </c>
      <c r="C498" s="208">
        <v>0</v>
      </c>
      <c r="D498" s="217">
        <v>1000</v>
      </c>
      <c r="E498" s="208">
        <v>0</v>
      </c>
      <c r="F498" s="209">
        <v>0</v>
      </c>
    </row>
    <row r="499" spans="1:6" s="221" customFormat="1" ht="20.25" x14ac:dyDescent="0.2">
      <c r="A499" s="219">
        <v>630000</v>
      </c>
      <c r="B499" s="210" t="s">
        <v>461</v>
      </c>
      <c r="C499" s="220">
        <f>0+C500</f>
        <v>14900</v>
      </c>
      <c r="D499" s="220">
        <f>0+D500</f>
        <v>1300</v>
      </c>
      <c r="E499" s="220">
        <f>0+E500</f>
        <v>0</v>
      </c>
      <c r="F499" s="205"/>
    </row>
    <row r="500" spans="1:6" s="221" customFormat="1" ht="20.25" x14ac:dyDescent="0.2">
      <c r="A500" s="219">
        <v>638000</v>
      </c>
      <c r="B500" s="210" t="s">
        <v>396</v>
      </c>
      <c r="C500" s="220">
        <f t="shared" ref="C500:D500" si="125">C501</f>
        <v>14900</v>
      </c>
      <c r="D500" s="220">
        <f t="shared" si="125"/>
        <v>1300</v>
      </c>
      <c r="E500" s="220">
        <f t="shared" ref="E500" si="126">E501</f>
        <v>0</v>
      </c>
      <c r="F500" s="205"/>
    </row>
    <row r="501" spans="1:6" s="167" customFormat="1" ht="20.25" x14ac:dyDescent="0.2">
      <c r="A501" s="197">
        <v>638100</v>
      </c>
      <c r="B501" s="198" t="s">
        <v>466</v>
      </c>
      <c r="C501" s="208">
        <v>14900</v>
      </c>
      <c r="D501" s="217">
        <v>1300</v>
      </c>
      <c r="E501" s="208">
        <v>0</v>
      </c>
      <c r="F501" s="209"/>
    </row>
    <row r="502" spans="1:6" s="167" customFormat="1" ht="20.25" x14ac:dyDescent="0.2">
      <c r="A502" s="225"/>
      <c r="B502" s="214" t="s">
        <v>500</v>
      </c>
      <c r="C502" s="222">
        <f>C474+C494+0+C499</f>
        <v>1005600.0000000003</v>
      </c>
      <c r="D502" s="222">
        <f>D474+D494+0+D499</f>
        <v>1009200</v>
      </c>
      <c r="E502" s="222">
        <f>E474+E494+0+E499</f>
        <v>0</v>
      </c>
      <c r="F502" s="172">
        <f>D502/C502*100</f>
        <v>100.35799522673028</v>
      </c>
    </row>
    <row r="503" spans="1:6" s="167" customFormat="1" ht="20.25" x14ac:dyDescent="0.2">
      <c r="A503" s="226"/>
      <c r="B503" s="190"/>
      <c r="C503" s="200"/>
      <c r="D503" s="200"/>
      <c r="E503" s="200"/>
      <c r="F503" s="201"/>
    </row>
    <row r="504" spans="1:6" s="167" customFormat="1" ht="20.25" x14ac:dyDescent="0.2">
      <c r="A504" s="193"/>
      <c r="B504" s="190"/>
      <c r="C504" s="217"/>
      <c r="D504" s="217"/>
      <c r="E504" s="217"/>
      <c r="F504" s="218"/>
    </row>
    <row r="505" spans="1:6" s="167" customFormat="1" ht="20.25" x14ac:dyDescent="0.2">
      <c r="A505" s="197" t="s">
        <v>817</v>
      </c>
      <c r="B505" s="210"/>
      <c r="C505" s="217"/>
      <c r="D505" s="217"/>
      <c r="E505" s="217"/>
      <c r="F505" s="218"/>
    </row>
    <row r="506" spans="1:6" s="167" customFormat="1" ht="20.25" x14ac:dyDescent="0.2">
      <c r="A506" s="197" t="s">
        <v>507</v>
      </c>
      <c r="B506" s="210"/>
      <c r="C506" s="217"/>
      <c r="D506" s="217"/>
      <c r="E506" s="217"/>
      <c r="F506" s="218"/>
    </row>
    <row r="507" spans="1:6" s="167" customFormat="1" ht="20.25" x14ac:dyDescent="0.2">
      <c r="A507" s="197" t="s">
        <v>603</v>
      </c>
      <c r="B507" s="210"/>
      <c r="C507" s="217"/>
      <c r="D507" s="217"/>
      <c r="E507" s="217"/>
      <c r="F507" s="218"/>
    </row>
    <row r="508" spans="1:6" s="167" customFormat="1" ht="20.25" x14ac:dyDescent="0.2">
      <c r="A508" s="197" t="s">
        <v>796</v>
      </c>
      <c r="B508" s="210"/>
      <c r="C508" s="217"/>
      <c r="D508" s="217"/>
      <c r="E508" s="217"/>
      <c r="F508" s="218"/>
    </row>
    <row r="509" spans="1:6" s="167" customFormat="1" ht="20.25" x14ac:dyDescent="0.2">
      <c r="A509" s="197"/>
      <c r="B509" s="199"/>
      <c r="C509" s="200"/>
      <c r="D509" s="200"/>
      <c r="E509" s="200"/>
      <c r="F509" s="201"/>
    </row>
    <row r="510" spans="1:6" s="167" customFormat="1" ht="20.25" x14ac:dyDescent="0.2">
      <c r="A510" s="219">
        <v>410000</v>
      </c>
      <c r="B510" s="203" t="s">
        <v>357</v>
      </c>
      <c r="C510" s="220">
        <f>C511+C516</f>
        <v>331700</v>
      </c>
      <c r="D510" s="220">
        <f t="shared" ref="D510" si="127">D511+D516</f>
        <v>385400</v>
      </c>
      <c r="E510" s="220">
        <f>E511+E516</f>
        <v>0</v>
      </c>
      <c r="F510" s="205">
        <f t="shared" ref="F510:F531" si="128">D510/C510*100</f>
        <v>116.1893277057582</v>
      </c>
    </row>
    <row r="511" spans="1:6" s="167" customFormat="1" ht="20.25" x14ac:dyDescent="0.2">
      <c r="A511" s="219">
        <v>411000</v>
      </c>
      <c r="B511" s="203" t="s">
        <v>471</v>
      </c>
      <c r="C511" s="220">
        <f>SUM(C512:C515)</f>
        <v>294000</v>
      </c>
      <c r="D511" s="220">
        <f t="shared" ref="D511" si="129">SUM(D512:D515)</f>
        <v>349700</v>
      </c>
      <c r="E511" s="220">
        <f>SUM(E512:E515)</f>
        <v>0</v>
      </c>
      <c r="F511" s="205">
        <f t="shared" si="128"/>
        <v>118.94557823129253</v>
      </c>
    </row>
    <row r="512" spans="1:6" s="167" customFormat="1" ht="20.25" x14ac:dyDescent="0.2">
      <c r="A512" s="197">
        <v>411100</v>
      </c>
      <c r="B512" s="198" t="s">
        <v>358</v>
      </c>
      <c r="C512" s="208">
        <v>281500</v>
      </c>
      <c r="D512" s="217">
        <v>335000</v>
      </c>
      <c r="E512" s="208">
        <v>0</v>
      </c>
      <c r="F512" s="209">
        <f t="shared" si="128"/>
        <v>119.00532859680284</v>
      </c>
    </row>
    <row r="513" spans="1:6" s="167" customFormat="1" ht="20.25" x14ac:dyDescent="0.2">
      <c r="A513" s="197">
        <v>411200</v>
      </c>
      <c r="B513" s="198" t="s">
        <v>484</v>
      </c>
      <c r="C513" s="208">
        <v>5700</v>
      </c>
      <c r="D513" s="217">
        <v>6200</v>
      </c>
      <c r="E513" s="208">
        <v>0</v>
      </c>
      <c r="F513" s="209">
        <f t="shared" si="128"/>
        <v>108.77192982456141</v>
      </c>
    </row>
    <row r="514" spans="1:6" s="167" customFormat="1" ht="40.5" x14ac:dyDescent="0.2">
      <c r="A514" s="197">
        <v>411300</v>
      </c>
      <c r="B514" s="198" t="s">
        <v>359</v>
      </c>
      <c r="C514" s="208">
        <v>5000</v>
      </c>
      <c r="D514" s="217">
        <v>5000</v>
      </c>
      <c r="E514" s="208">
        <v>0</v>
      </c>
      <c r="F514" s="209">
        <f t="shared" si="128"/>
        <v>100</v>
      </c>
    </row>
    <row r="515" spans="1:6" s="167" customFormat="1" ht="20.25" x14ac:dyDescent="0.2">
      <c r="A515" s="197">
        <v>411400</v>
      </c>
      <c r="B515" s="198" t="s">
        <v>360</v>
      </c>
      <c r="C515" s="208">
        <v>1800</v>
      </c>
      <c r="D515" s="217">
        <v>3500</v>
      </c>
      <c r="E515" s="208">
        <v>0</v>
      </c>
      <c r="F515" s="209">
        <f t="shared" si="128"/>
        <v>194.44444444444443</v>
      </c>
    </row>
    <row r="516" spans="1:6" s="167" customFormat="1" ht="20.25" x14ac:dyDescent="0.2">
      <c r="A516" s="219">
        <v>412000</v>
      </c>
      <c r="B516" s="210" t="s">
        <v>476</v>
      </c>
      <c r="C516" s="220">
        <f>SUM(C517:C522)</f>
        <v>37700</v>
      </c>
      <c r="D516" s="220">
        <f>SUM(D517:D522)</f>
        <v>35700</v>
      </c>
      <c r="E516" s="220">
        <f>SUM(E517:E522)</f>
        <v>0</v>
      </c>
      <c r="F516" s="205">
        <f t="shared" si="128"/>
        <v>94.694960212201593</v>
      </c>
    </row>
    <row r="517" spans="1:6" s="167" customFormat="1" ht="20.25" x14ac:dyDescent="0.2">
      <c r="A517" s="197">
        <v>412200</v>
      </c>
      <c r="B517" s="198" t="s">
        <v>485</v>
      </c>
      <c r="C517" s="208">
        <v>13000</v>
      </c>
      <c r="D517" s="217">
        <v>13500</v>
      </c>
      <c r="E517" s="208">
        <v>0</v>
      </c>
      <c r="F517" s="209">
        <f t="shared" si="128"/>
        <v>103.84615384615385</v>
      </c>
    </row>
    <row r="518" spans="1:6" s="167" customFormat="1" ht="20.25" x14ac:dyDescent="0.2">
      <c r="A518" s="197">
        <v>412300</v>
      </c>
      <c r="B518" s="198" t="s">
        <v>362</v>
      </c>
      <c r="C518" s="208">
        <v>3500</v>
      </c>
      <c r="D518" s="217">
        <v>3500</v>
      </c>
      <c r="E518" s="208">
        <v>0</v>
      </c>
      <c r="F518" s="209">
        <f t="shared" si="128"/>
        <v>100</v>
      </c>
    </row>
    <row r="519" spans="1:6" s="167" customFormat="1" ht="20.25" x14ac:dyDescent="0.2">
      <c r="A519" s="197">
        <v>412700</v>
      </c>
      <c r="B519" s="198" t="s">
        <v>473</v>
      </c>
      <c r="C519" s="208">
        <v>2800</v>
      </c>
      <c r="D519" s="217">
        <v>2800</v>
      </c>
      <c r="E519" s="208">
        <v>0</v>
      </c>
      <c r="F519" s="209">
        <f t="shared" si="128"/>
        <v>100</v>
      </c>
    </row>
    <row r="520" spans="1:6" s="167" customFormat="1" ht="20.25" x14ac:dyDescent="0.2">
      <c r="A520" s="197">
        <v>412900</v>
      </c>
      <c r="B520" s="211" t="s">
        <v>564</v>
      </c>
      <c r="C520" s="208">
        <v>16200</v>
      </c>
      <c r="D520" s="217">
        <v>15900</v>
      </c>
      <c r="E520" s="208">
        <v>0</v>
      </c>
      <c r="F520" s="209">
        <f t="shared" si="128"/>
        <v>98.148148148148152</v>
      </c>
    </row>
    <row r="521" spans="1:6" s="167" customFormat="1" ht="20.25" x14ac:dyDescent="0.2">
      <c r="A521" s="197">
        <v>412900</v>
      </c>
      <c r="B521" s="211" t="s">
        <v>584</v>
      </c>
      <c r="C521" s="208">
        <v>600</v>
      </c>
      <c r="D521" s="217">
        <v>0</v>
      </c>
      <c r="E521" s="208">
        <v>0</v>
      </c>
      <c r="F521" s="209">
        <f t="shared" si="128"/>
        <v>0</v>
      </c>
    </row>
    <row r="522" spans="1:6" s="167" customFormat="1" ht="20.25" x14ac:dyDescent="0.2">
      <c r="A522" s="197">
        <v>412900</v>
      </c>
      <c r="B522" s="211" t="s">
        <v>570</v>
      </c>
      <c r="C522" s="208">
        <v>1600</v>
      </c>
      <c r="D522" s="217">
        <v>0</v>
      </c>
      <c r="E522" s="208">
        <v>0</v>
      </c>
      <c r="F522" s="209">
        <f t="shared" si="128"/>
        <v>0</v>
      </c>
    </row>
    <row r="523" spans="1:6" s="221" customFormat="1" ht="20.25" x14ac:dyDescent="0.2">
      <c r="A523" s="219">
        <v>510000</v>
      </c>
      <c r="B523" s="210" t="s">
        <v>422</v>
      </c>
      <c r="C523" s="220">
        <f t="shared" ref="C523:D524" si="130">C524</f>
        <v>4100</v>
      </c>
      <c r="D523" s="220">
        <f t="shared" si="130"/>
        <v>0</v>
      </c>
      <c r="E523" s="220">
        <f t="shared" ref="E523:E524" si="131">E524</f>
        <v>0</v>
      </c>
      <c r="F523" s="205">
        <f t="shared" si="128"/>
        <v>0</v>
      </c>
    </row>
    <row r="524" spans="1:6" s="221" customFormat="1" ht="20.25" x14ac:dyDescent="0.2">
      <c r="A524" s="219">
        <v>511000</v>
      </c>
      <c r="B524" s="210" t="s">
        <v>423</v>
      </c>
      <c r="C524" s="220">
        <f t="shared" si="130"/>
        <v>4100</v>
      </c>
      <c r="D524" s="220">
        <f t="shared" si="130"/>
        <v>0</v>
      </c>
      <c r="E524" s="220">
        <f t="shared" si="131"/>
        <v>0</v>
      </c>
      <c r="F524" s="205">
        <f t="shared" si="128"/>
        <v>0</v>
      </c>
    </row>
    <row r="525" spans="1:6" s="167" customFormat="1" ht="20.25" x14ac:dyDescent="0.2">
      <c r="A525" s="197">
        <v>511300</v>
      </c>
      <c r="B525" s="198" t="s">
        <v>426</v>
      </c>
      <c r="C525" s="208">
        <v>4100</v>
      </c>
      <c r="D525" s="217">
        <v>0</v>
      </c>
      <c r="E525" s="208">
        <v>0</v>
      </c>
      <c r="F525" s="209">
        <f t="shared" si="128"/>
        <v>0</v>
      </c>
    </row>
    <row r="526" spans="1:6" s="221" customFormat="1" ht="20.25" x14ac:dyDescent="0.2">
      <c r="A526" s="219">
        <v>630000</v>
      </c>
      <c r="B526" s="210" t="s">
        <v>461</v>
      </c>
      <c r="C526" s="220">
        <f t="shared" ref="C526" si="132">C529+C527</f>
        <v>46200</v>
      </c>
      <c r="D526" s="220">
        <f t="shared" ref="D526:E526" si="133">D529+D527</f>
        <v>20000</v>
      </c>
      <c r="E526" s="220">
        <f t="shared" si="133"/>
        <v>0</v>
      </c>
      <c r="F526" s="205">
        <f t="shared" si="128"/>
        <v>43.290043290043286</v>
      </c>
    </row>
    <row r="527" spans="1:6" s="221" customFormat="1" ht="20.25" x14ac:dyDescent="0.2">
      <c r="A527" s="219">
        <v>631000</v>
      </c>
      <c r="B527" s="210" t="s">
        <v>395</v>
      </c>
      <c r="C527" s="220">
        <f t="shared" ref="C527" si="134">C528</f>
        <v>1200</v>
      </c>
      <c r="D527" s="220">
        <f t="shared" ref="D527:E527" si="135">D528</f>
        <v>0</v>
      </c>
      <c r="E527" s="220">
        <f t="shared" si="135"/>
        <v>0</v>
      </c>
      <c r="F527" s="205">
        <f t="shared" si="128"/>
        <v>0</v>
      </c>
    </row>
    <row r="528" spans="1:6" s="167" customFormat="1" ht="20.25" x14ac:dyDescent="0.2">
      <c r="A528" s="197">
        <v>631900</v>
      </c>
      <c r="B528" s="198" t="s">
        <v>604</v>
      </c>
      <c r="C528" s="217">
        <v>1200</v>
      </c>
      <c r="D528" s="217">
        <v>0</v>
      </c>
      <c r="E528" s="208">
        <v>0</v>
      </c>
      <c r="F528" s="209">
        <f t="shared" si="128"/>
        <v>0</v>
      </c>
    </row>
    <row r="529" spans="1:6" s="221" customFormat="1" ht="20.25" x14ac:dyDescent="0.2">
      <c r="A529" s="219">
        <v>638000</v>
      </c>
      <c r="B529" s="210" t="s">
        <v>396</v>
      </c>
      <c r="C529" s="220">
        <f t="shared" ref="C529:D529" si="136">C530</f>
        <v>45000</v>
      </c>
      <c r="D529" s="220">
        <f t="shared" si="136"/>
        <v>20000</v>
      </c>
      <c r="E529" s="220">
        <f t="shared" ref="E529" si="137">E530</f>
        <v>0</v>
      </c>
      <c r="F529" s="205">
        <f t="shared" si="128"/>
        <v>44.444444444444443</v>
      </c>
    </row>
    <row r="530" spans="1:6" s="167" customFormat="1" ht="20.25" x14ac:dyDescent="0.2">
      <c r="A530" s="197">
        <v>638100</v>
      </c>
      <c r="B530" s="198" t="s">
        <v>466</v>
      </c>
      <c r="C530" s="208">
        <v>45000</v>
      </c>
      <c r="D530" s="217">
        <v>20000</v>
      </c>
      <c r="E530" s="208">
        <v>0</v>
      </c>
      <c r="F530" s="209">
        <f t="shared" si="128"/>
        <v>44.444444444444443</v>
      </c>
    </row>
    <row r="531" spans="1:6" s="167" customFormat="1" ht="20.25" x14ac:dyDescent="0.2">
      <c r="A531" s="225"/>
      <c r="B531" s="214" t="s">
        <v>500</v>
      </c>
      <c r="C531" s="222">
        <f>C510+C523+C526</f>
        <v>382000</v>
      </c>
      <c r="D531" s="222">
        <f>D510+D523+D526</f>
        <v>405400</v>
      </c>
      <c r="E531" s="222">
        <f>E510+E523+E526</f>
        <v>0</v>
      </c>
      <c r="F531" s="172">
        <f t="shared" si="128"/>
        <v>106.12565445026179</v>
      </c>
    </row>
    <row r="532" spans="1:6" s="167" customFormat="1" ht="20.25" x14ac:dyDescent="0.2">
      <c r="A532" s="226"/>
      <c r="B532" s="190"/>
      <c r="C532" s="200"/>
      <c r="D532" s="200"/>
      <c r="E532" s="200"/>
      <c r="F532" s="201"/>
    </row>
    <row r="533" spans="1:6" s="167" customFormat="1" ht="20.25" x14ac:dyDescent="0.2">
      <c r="A533" s="193"/>
      <c r="B533" s="190"/>
      <c r="C533" s="217"/>
      <c r="D533" s="217"/>
      <c r="E533" s="217"/>
      <c r="F533" s="218"/>
    </row>
    <row r="534" spans="1:6" s="167" customFormat="1" ht="20.25" x14ac:dyDescent="0.2">
      <c r="A534" s="197" t="s">
        <v>818</v>
      </c>
      <c r="B534" s="210"/>
      <c r="C534" s="217"/>
      <c r="D534" s="217"/>
      <c r="E534" s="217"/>
      <c r="F534" s="218"/>
    </row>
    <row r="535" spans="1:6" s="167" customFormat="1" ht="20.25" x14ac:dyDescent="0.2">
      <c r="A535" s="197" t="s">
        <v>507</v>
      </c>
      <c r="B535" s="210"/>
      <c r="C535" s="217"/>
      <c r="D535" s="217"/>
      <c r="E535" s="217"/>
      <c r="F535" s="218"/>
    </row>
    <row r="536" spans="1:6" s="167" customFormat="1" ht="20.25" x14ac:dyDescent="0.2">
      <c r="A536" s="197" t="s">
        <v>605</v>
      </c>
      <c r="B536" s="210"/>
      <c r="C536" s="217"/>
      <c r="D536" s="217"/>
      <c r="E536" s="217"/>
      <c r="F536" s="218"/>
    </row>
    <row r="537" spans="1:6" s="167" customFormat="1" ht="20.25" x14ac:dyDescent="0.2">
      <c r="A537" s="197" t="s">
        <v>796</v>
      </c>
      <c r="B537" s="210"/>
      <c r="C537" s="217"/>
      <c r="D537" s="217"/>
      <c r="E537" s="217"/>
      <c r="F537" s="218"/>
    </row>
    <row r="538" spans="1:6" s="167" customFormat="1" ht="20.25" x14ac:dyDescent="0.2">
      <c r="A538" s="197"/>
      <c r="B538" s="199"/>
      <c r="C538" s="200"/>
      <c r="D538" s="200"/>
      <c r="E538" s="200"/>
      <c r="F538" s="201"/>
    </row>
    <row r="539" spans="1:6" s="167" customFormat="1" ht="20.25" x14ac:dyDescent="0.2">
      <c r="A539" s="219">
        <v>410000</v>
      </c>
      <c r="B539" s="203" t="s">
        <v>357</v>
      </c>
      <c r="C539" s="220">
        <f>C540+C545+0</f>
        <v>588300</v>
      </c>
      <c r="D539" s="220">
        <f>D540+D545+0</f>
        <v>618900</v>
      </c>
      <c r="E539" s="220">
        <f>E540+E545+0</f>
        <v>0</v>
      </c>
      <c r="F539" s="205">
        <f t="shared" ref="F539:F562" si="138">D539/C539*100</f>
        <v>105.20142784293726</v>
      </c>
    </row>
    <row r="540" spans="1:6" s="167" customFormat="1" ht="20.25" x14ac:dyDescent="0.2">
      <c r="A540" s="219">
        <v>411000</v>
      </c>
      <c r="B540" s="203" t="s">
        <v>471</v>
      </c>
      <c r="C540" s="220">
        <f>SUM(C541:C544)</f>
        <v>530400</v>
      </c>
      <c r="D540" s="220">
        <f t="shared" ref="D540" si="139">SUM(D541:D544)</f>
        <v>553000</v>
      </c>
      <c r="E540" s="220">
        <f>SUM(E541:E544)</f>
        <v>0</v>
      </c>
      <c r="F540" s="205">
        <f t="shared" si="138"/>
        <v>104.26093514328809</v>
      </c>
    </row>
    <row r="541" spans="1:6" s="167" customFormat="1" ht="20.25" x14ac:dyDescent="0.2">
      <c r="A541" s="197">
        <v>411100</v>
      </c>
      <c r="B541" s="198" t="s">
        <v>358</v>
      </c>
      <c r="C541" s="208">
        <v>476500</v>
      </c>
      <c r="D541" s="217">
        <v>525000</v>
      </c>
      <c r="E541" s="208">
        <v>0</v>
      </c>
      <c r="F541" s="209">
        <f t="shared" si="138"/>
        <v>110.17838405036726</v>
      </c>
    </row>
    <row r="542" spans="1:6" s="167" customFormat="1" ht="20.25" x14ac:dyDescent="0.2">
      <c r="A542" s="197">
        <v>411200</v>
      </c>
      <c r="B542" s="198" t="s">
        <v>484</v>
      </c>
      <c r="C542" s="208">
        <v>17000</v>
      </c>
      <c r="D542" s="217">
        <v>17000</v>
      </c>
      <c r="E542" s="208">
        <v>0</v>
      </c>
      <c r="F542" s="209">
        <f t="shared" si="138"/>
        <v>100</v>
      </c>
    </row>
    <row r="543" spans="1:6" s="167" customFormat="1" ht="40.5" x14ac:dyDescent="0.2">
      <c r="A543" s="197">
        <v>411300</v>
      </c>
      <c r="B543" s="198" t="s">
        <v>359</v>
      </c>
      <c r="C543" s="208">
        <v>30699.999999999967</v>
      </c>
      <c r="D543" s="217">
        <v>4000</v>
      </c>
      <c r="E543" s="208">
        <v>0</v>
      </c>
      <c r="F543" s="209">
        <f t="shared" si="138"/>
        <v>13.029315960912067</v>
      </c>
    </row>
    <row r="544" spans="1:6" s="167" customFormat="1" ht="20.25" x14ac:dyDescent="0.2">
      <c r="A544" s="197">
        <v>411400</v>
      </c>
      <c r="B544" s="198" t="s">
        <v>360</v>
      </c>
      <c r="C544" s="208">
        <v>6200</v>
      </c>
      <c r="D544" s="217">
        <v>7000</v>
      </c>
      <c r="E544" s="208">
        <v>0</v>
      </c>
      <c r="F544" s="209">
        <f t="shared" si="138"/>
        <v>112.90322580645163</v>
      </c>
    </row>
    <row r="545" spans="1:6" s="167" customFormat="1" ht="20.25" x14ac:dyDescent="0.2">
      <c r="A545" s="219">
        <v>412000</v>
      </c>
      <c r="B545" s="210" t="s">
        <v>476</v>
      </c>
      <c r="C545" s="220">
        <f>SUM(C546:C555)</f>
        <v>57900</v>
      </c>
      <c r="D545" s="220">
        <f t="shared" ref="D545" si="140">SUM(D546:D555)</f>
        <v>65900</v>
      </c>
      <c r="E545" s="220">
        <f>SUM(E546:E555)</f>
        <v>0</v>
      </c>
      <c r="F545" s="205">
        <f t="shared" si="138"/>
        <v>113.81692573402418</v>
      </c>
    </row>
    <row r="546" spans="1:6" s="167" customFormat="1" ht="20.25" x14ac:dyDescent="0.2">
      <c r="A546" s="197">
        <v>412200</v>
      </c>
      <c r="B546" s="198" t="s">
        <v>485</v>
      </c>
      <c r="C546" s="208">
        <v>5900</v>
      </c>
      <c r="D546" s="217">
        <v>6200</v>
      </c>
      <c r="E546" s="208">
        <v>0</v>
      </c>
      <c r="F546" s="209">
        <f t="shared" si="138"/>
        <v>105.08474576271188</v>
      </c>
    </row>
    <row r="547" spans="1:6" s="167" customFormat="1" ht="20.25" x14ac:dyDescent="0.2">
      <c r="A547" s="197">
        <v>412300</v>
      </c>
      <c r="B547" s="198" t="s">
        <v>362</v>
      </c>
      <c r="C547" s="208">
        <v>4500</v>
      </c>
      <c r="D547" s="217">
        <v>4500</v>
      </c>
      <c r="E547" s="208">
        <v>0</v>
      </c>
      <c r="F547" s="209">
        <f t="shared" si="138"/>
        <v>100</v>
      </c>
    </row>
    <row r="548" spans="1:6" s="167" customFormat="1" ht="20.25" x14ac:dyDescent="0.2">
      <c r="A548" s="197">
        <v>412500</v>
      </c>
      <c r="B548" s="198" t="s">
        <v>364</v>
      </c>
      <c r="C548" s="208">
        <v>5300.0000000000018</v>
      </c>
      <c r="D548" s="217">
        <v>5500</v>
      </c>
      <c r="E548" s="208">
        <v>0</v>
      </c>
      <c r="F548" s="209">
        <f t="shared" si="138"/>
        <v>103.77358490566033</v>
      </c>
    </row>
    <row r="549" spans="1:6" s="167" customFormat="1" ht="20.25" x14ac:dyDescent="0.2">
      <c r="A549" s="197">
        <v>412600</v>
      </c>
      <c r="B549" s="198" t="s">
        <v>486</v>
      </c>
      <c r="C549" s="208">
        <v>7100.0000000000009</v>
      </c>
      <c r="D549" s="217">
        <v>20000</v>
      </c>
      <c r="E549" s="208">
        <v>0</v>
      </c>
      <c r="F549" s="209">
        <f t="shared" si="138"/>
        <v>281.6901408450704</v>
      </c>
    </row>
    <row r="550" spans="1:6" s="167" customFormat="1" ht="20.25" x14ac:dyDescent="0.2">
      <c r="A550" s="197">
        <v>412700</v>
      </c>
      <c r="B550" s="198" t="s">
        <v>473</v>
      </c>
      <c r="C550" s="208">
        <v>4000.0000000000005</v>
      </c>
      <c r="D550" s="217">
        <v>12000</v>
      </c>
      <c r="E550" s="208">
        <v>0</v>
      </c>
      <c r="F550" s="209">
        <f t="shared" si="138"/>
        <v>299.99999999999994</v>
      </c>
    </row>
    <row r="551" spans="1:6" s="167" customFormat="1" ht="20.25" x14ac:dyDescent="0.2">
      <c r="A551" s="197">
        <v>412900</v>
      </c>
      <c r="B551" s="211" t="s">
        <v>797</v>
      </c>
      <c r="C551" s="208">
        <v>199.99999999999994</v>
      </c>
      <c r="D551" s="217">
        <v>200</v>
      </c>
      <c r="E551" s="208">
        <v>0</v>
      </c>
      <c r="F551" s="209">
        <f t="shared" si="138"/>
        <v>100.00000000000003</v>
      </c>
    </row>
    <row r="552" spans="1:6" s="167" customFormat="1" ht="20.25" x14ac:dyDescent="0.2">
      <c r="A552" s="197">
        <v>412900</v>
      </c>
      <c r="B552" s="211" t="s">
        <v>564</v>
      </c>
      <c r="C552" s="208">
        <v>25900</v>
      </c>
      <c r="D552" s="217">
        <v>15000</v>
      </c>
      <c r="E552" s="208">
        <v>0</v>
      </c>
      <c r="F552" s="209">
        <f t="shared" si="138"/>
        <v>57.915057915057908</v>
      </c>
    </row>
    <row r="553" spans="1:6" s="167" customFormat="1" ht="20.25" x14ac:dyDescent="0.2">
      <c r="A553" s="197">
        <v>412900</v>
      </c>
      <c r="B553" s="211" t="s">
        <v>582</v>
      </c>
      <c r="C553" s="208">
        <v>900</v>
      </c>
      <c r="D553" s="217">
        <v>900</v>
      </c>
      <c r="E553" s="208">
        <v>0</v>
      </c>
      <c r="F553" s="209">
        <f t="shared" si="138"/>
        <v>100</v>
      </c>
    </row>
    <row r="554" spans="1:6" s="167" customFormat="1" ht="20.25" x14ac:dyDescent="0.2">
      <c r="A554" s="197">
        <v>412900</v>
      </c>
      <c r="B554" s="211" t="s">
        <v>583</v>
      </c>
      <c r="C554" s="208">
        <v>500</v>
      </c>
      <c r="D554" s="217">
        <v>500</v>
      </c>
      <c r="E554" s="208">
        <v>0</v>
      </c>
      <c r="F554" s="209">
        <f t="shared" si="138"/>
        <v>100</v>
      </c>
    </row>
    <row r="555" spans="1:6" s="167" customFormat="1" ht="20.25" x14ac:dyDescent="0.2">
      <c r="A555" s="197">
        <v>412900</v>
      </c>
      <c r="B555" s="211" t="s">
        <v>584</v>
      </c>
      <c r="C555" s="208">
        <v>3600</v>
      </c>
      <c r="D555" s="217">
        <v>1100</v>
      </c>
      <c r="E555" s="208">
        <v>0</v>
      </c>
      <c r="F555" s="209">
        <f t="shared" si="138"/>
        <v>30.555555555555557</v>
      </c>
    </row>
    <row r="556" spans="1:6" s="167" customFormat="1" ht="20.25" x14ac:dyDescent="0.2">
      <c r="A556" s="219">
        <v>510000</v>
      </c>
      <c r="B556" s="210" t="s">
        <v>422</v>
      </c>
      <c r="C556" s="220">
        <f>0+C557</f>
        <v>2300.0000000000027</v>
      </c>
      <c r="D556" s="220">
        <f>0+D557</f>
        <v>1500</v>
      </c>
      <c r="E556" s="220">
        <f>0+E557</f>
        <v>0</v>
      </c>
      <c r="F556" s="205">
        <f t="shared" si="138"/>
        <v>65.217391304347743</v>
      </c>
    </row>
    <row r="557" spans="1:6" s="167" customFormat="1" ht="20.25" x14ac:dyDescent="0.2">
      <c r="A557" s="219">
        <v>516000</v>
      </c>
      <c r="B557" s="210" t="s">
        <v>433</v>
      </c>
      <c r="C557" s="220">
        <f t="shared" ref="C557:D557" si="141">C558</f>
        <v>2300.0000000000027</v>
      </c>
      <c r="D557" s="220">
        <f t="shared" si="141"/>
        <v>1500</v>
      </c>
      <c r="E557" s="220">
        <f t="shared" ref="E557" si="142">E558</f>
        <v>0</v>
      </c>
      <c r="F557" s="205">
        <f t="shared" si="138"/>
        <v>65.217391304347743</v>
      </c>
    </row>
    <row r="558" spans="1:6" s="167" customFormat="1" ht="20.25" x14ac:dyDescent="0.2">
      <c r="A558" s="197">
        <v>516100</v>
      </c>
      <c r="B558" s="198" t="s">
        <v>433</v>
      </c>
      <c r="C558" s="208">
        <v>2300.0000000000027</v>
      </c>
      <c r="D558" s="217">
        <v>1500</v>
      </c>
      <c r="E558" s="208">
        <v>0</v>
      </c>
      <c r="F558" s="209">
        <f t="shared" si="138"/>
        <v>65.217391304347743</v>
      </c>
    </row>
    <row r="559" spans="1:6" s="221" customFormat="1" ht="20.25" x14ac:dyDescent="0.2">
      <c r="A559" s="219">
        <v>630000</v>
      </c>
      <c r="B559" s="210" t="s">
        <v>461</v>
      </c>
      <c r="C559" s="220">
        <f>0+C560</f>
        <v>19900</v>
      </c>
      <c r="D559" s="220">
        <f>0+D560</f>
        <v>0</v>
      </c>
      <c r="E559" s="220">
        <f>0+E560</f>
        <v>0</v>
      </c>
      <c r="F559" s="205">
        <f t="shared" si="138"/>
        <v>0</v>
      </c>
    </row>
    <row r="560" spans="1:6" s="221" customFormat="1" ht="20.25" x14ac:dyDescent="0.2">
      <c r="A560" s="219">
        <v>638000</v>
      </c>
      <c r="B560" s="210" t="s">
        <v>396</v>
      </c>
      <c r="C560" s="220">
        <f t="shared" ref="C560:D560" si="143">C561</f>
        <v>19900</v>
      </c>
      <c r="D560" s="220">
        <f t="shared" si="143"/>
        <v>0</v>
      </c>
      <c r="E560" s="220">
        <f t="shared" ref="E560" si="144">E561</f>
        <v>0</v>
      </c>
      <c r="F560" s="205">
        <f t="shared" si="138"/>
        <v>0</v>
      </c>
    </row>
    <row r="561" spans="1:6" s="167" customFormat="1" ht="20.25" x14ac:dyDescent="0.2">
      <c r="A561" s="197">
        <v>638100</v>
      </c>
      <c r="B561" s="198" t="s">
        <v>466</v>
      </c>
      <c r="C561" s="208">
        <v>19900</v>
      </c>
      <c r="D561" s="217">
        <v>0</v>
      </c>
      <c r="E561" s="208">
        <v>0</v>
      </c>
      <c r="F561" s="209">
        <f t="shared" si="138"/>
        <v>0</v>
      </c>
    </row>
    <row r="562" spans="1:6" s="167" customFormat="1" ht="20.25" x14ac:dyDescent="0.2">
      <c r="A562" s="225"/>
      <c r="B562" s="214" t="s">
        <v>500</v>
      </c>
      <c r="C562" s="222">
        <f>C539+C556+C559+0</f>
        <v>610500</v>
      </c>
      <c r="D562" s="222">
        <f>D539+D556+D559+0</f>
        <v>620400</v>
      </c>
      <c r="E562" s="222">
        <f>E539+E556+E559+0</f>
        <v>0</v>
      </c>
      <c r="F562" s="172">
        <f t="shared" si="138"/>
        <v>101.62162162162163</v>
      </c>
    </row>
    <row r="563" spans="1:6" s="167" customFormat="1" ht="20.25" x14ac:dyDescent="0.2">
      <c r="A563" s="226"/>
      <c r="B563" s="190"/>
      <c r="C563" s="200"/>
      <c r="D563" s="200"/>
      <c r="E563" s="200"/>
      <c r="F563" s="201"/>
    </row>
    <row r="564" spans="1:6" s="167" customFormat="1" ht="20.25" x14ac:dyDescent="0.2">
      <c r="A564" s="193"/>
      <c r="B564" s="190"/>
      <c r="C564" s="217"/>
      <c r="D564" s="217"/>
      <c r="E564" s="217"/>
      <c r="F564" s="218"/>
    </row>
    <row r="565" spans="1:6" s="167" customFormat="1" ht="20.25" x14ac:dyDescent="0.2">
      <c r="A565" s="197" t="s">
        <v>819</v>
      </c>
      <c r="B565" s="210"/>
      <c r="C565" s="217"/>
      <c r="D565" s="217"/>
      <c r="E565" s="217"/>
      <c r="F565" s="218"/>
    </row>
    <row r="566" spans="1:6" s="167" customFormat="1" ht="20.25" x14ac:dyDescent="0.2">
      <c r="A566" s="197" t="s">
        <v>507</v>
      </c>
      <c r="B566" s="210"/>
      <c r="C566" s="217"/>
      <c r="D566" s="217"/>
      <c r="E566" s="217"/>
      <c r="F566" s="218"/>
    </row>
    <row r="567" spans="1:6" s="167" customFormat="1" ht="20.25" x14ac:dyDescent="0.2">
      <c r="A567" s="197" t="s">
        <v>606</v>
      </c>
      <c r="B567" s="210"/>
      <c r="C567" s="217"/>
      <c r="D567" s="217"/>
      <c r="E567" s="217"/>
      <c r="F567" s="218"/>
    </row>
    <row r="568" spans="1:6" s="167" customFormat="1" ht="20.25" x14ac:dyDescent="0.2">
      <c r="A568" s="197" t="s">
        <v>796</v>
      </c>
      <c r="B568" s="210"/>
      <c r="C568" s="217"/>
      <c r="D568" s="217"/>
      <c r="E568" s="217"/>
      <c r="F568" s="218"/>
    </row>
    <row r="569" spans="1:6" s="167" customFormat="1" ht="20.25" x14ac:dyDescent="0.2">
      <c r="A569" s="197"/>
      <c r="B569" s="199"/>
      <c r="C569" s="200"/>
      <c r="D569" s="200"/>
      <c r="E569" s="200"/>
      <c r="F569" s="201"/>
    </row>
    <row r="570" spans="1:6" s="167" customFormat="1" ht="20.25" x14ac:dyDescent="0.2">
      <c r="A570" s="219">
        <v>410000</v>
      </c>
      <c r="B570" s="203" t="s">
        <v>357</v>
      </c>
      <c r="C570" s="220">
        <f>C571+C575+C585</f>
        <v>193000.00000000003</v>
      </c>
      <c r="D570" s="220">
        <f>D571+D575+D585</f>
        <v>191000</v>
      </c>
      <c r="E570" s="220">
        <f>E571+E575+E585</f>
        <v>0</v>
      </c>
      <c r="F570" s="205">
        <f t="shared" ref="F570:F583" si="145">D570/C570*100</f>
        <v>98.963730569948169</v>
      </c>
    </row>
    <row r="571" spans="1:6" s="167" customFormat="1" ht="20.25" x14ac:dyDescent="0.2">
      <c r="A571" s="219">
        <v>411000</v>
      </c>
      <c r="B571" s="203" t="s">
        <v>471</v>
      </c>
      <c r="C571" s="220">
        <f>SUM(C572:C574)</f>
        <v>115600</v>
      </c>
      <c r="D571" s="220">
        <f t="shared" ref="D571" si="146">SUM(D572:D574)</f>
        <v>103800</v>
      </c>
      <c r="E571" s="220">
        <f>SUM(E572:E574)</f>
        <v>0</v>
      </c>
      <c r="F571" s="205">
        <f t="shared" si="145"/>
        <v>89.792387543252588</v>
      </c>
    </row>
    <row r="572" spans="1:6" s="167" customFormat="1" ht="20.25" x14ac:dyDescent="0.2">
      <c r="A572" s="197">
        <v>411100</v>
      </c>
      <c r="B572" s="198" t="s">
        <v>358</v>
      </c>
      <c r="C572" s="208">
        <v>81000</v>
      </c>
      <c r="D572" s="217">
        <v>82000</v>
      </c>
      <c r="E572" s="208">
        <v>0</v>
      </c>
      <c r="F572" s="209">
        <f t="shared" si="145"/>
        <v>101.23456790123457</v>
      </c>
    </row>
    <row r="573" spans="1:6" s="167" customFormat="1" ht="20.25" x14ac:dyDescent="0.2">
      <c r="A573" s="197">
        <v>411200</v>
      </c>
      <c r="B573" s="198" t="s">
        <v>484</v>
      </c>
      <c r="C573" s="208">
        <v>22300</v>
      </c>
      <c r="D573" s="217">
        <v>14800</v>
      </c>
      <c r="E573" s="208">
        <v>0</v>
      </c>
      <c r="F573" s="209">
        <f t="shared" si="145"/>
        <v>66.367713004484301</v>
      </c>
    </row>
    <row r="574" spans="1:6" s="167" customFormat="1" ht="20.25" x14ac:dyDescent="0.2">
      <c r="A574" s="197">
        <v>411400</v>
      </c>
      <c r="B574" s="198" t="s">
        <v>360</v>
      </c>
      <c r="C574" s="208">
        <v>12300</v>
      </c>
      <c r="D574" s="217">
        <v>7000</v>
      </c>
      <c r="E574" s="208">
        <v>0</v>
      </c>
      <c r="F574" s="209">
        <f t="shared" si="145"/>
        <v>56.910569105691053</v>
      </c>
    </row>
    <row r="575" spans="1:6" s="167" customFormat="1" ht="20.25" x14ac:dyDescent="0.2">
      <c r="A575" s="219">
        <v>412000</v>
      </c>
      <c r="B575" s="210" t="s">
        <v>476</v>
      </c>
      <c r="C575" s="220">
        <f>SUM(C576:C584)</f>
        <v>42400</v>
      </c>
      <c r="D575" s="220">
        <f>SUM(D576:D584)</f>
        <v>43400</v>
      </c>
      <c r="E575" s="220">
        <f>SUM(E576:E584)</f>
        <v>0</v>
      </c>
      <c r="F575" s="205">
        <f t="shared" si="145"/>
        <v>102.35849056603774</v>
      </c>
    </row>
    <row r="576" spans="1:6" s="167" customFormat="1" ht="20.25" x14ac:dyDescent="0.2">
      <c r="A576" s="197">
        <v>412200</v>
      </c>
      <c r="B576" s="198" t="s">
        <v>485</v>
      </c>
      <c r="C576" s="208">
        <v>2499.9999999999995</v>
      </c>
      <c r="D576" s="217">
        <v>3000</v>
      </c>
      <c r="E576" s="208">
        <v>0</v>
      </c>
      <c r="F576" s="209">
        <f t="shared" si="145"/>
        <v>120.00000000000001</v>
      </c>
    </row>
    <row r="577" spans="1:6" s="167" customFormat="1" ht="20.25" x14ac:dyDescent="0.2">
      <c r="A577" s="197">
        <v>412300</v>
      </c>
      <c r="B577" s="198" t="s">
        <v>362</v>
      </c>
      <c r="C577" s="208">
        <v>4499.9999999999991</v>
      </c>
      <c r="D577" s="217">
        <v>5000</v>
      </c>
      <c r="E577" s="208">
        <v>0</v>
      </c>
      <c r="F577" s="209">
        <f t="shared" si="145"/>
        <v>111.11111111111114</v>
      </c>
    </row>
    <row r="578" spans="1:6" s="167" customFormat="1" ht="20.25" x14ac:dyDescent="0.2">
      <c r="A578" s="197">
        <v>412500</v>
      </c>
      <c r="B578" s="198" t="s">
        <v>364</v>
      </c>
      <c r="C578" s="208">
        <v>3000</v>
      </c>
      <c r="D578" s="217">
        <v>3000</v>
      </c>
      <c r="E578" s="208">
        <v>0</v>
      </c>
      <c r="F578" s="209">
        <f t="shared" si="145"/>
        <v>100</v>
      </c>
    </row>
    <row r="579" spans="1:6" s="167" customFormat="1" ht="20.25" x14ac:dyDescent="0.2">
      <c r="A579" s="197">
        <v>412600</v>
      </c>
      <c r="B579" s="198" t="s">
        <v>486</v>
      </c>
      <c r="C579" s="208">
        <v>7000</v>
      </c>
      <c r="D579" s="217">
        <v>8000</v>
      </c>
      <c r="E579" s="208">
        <v>0</v>
      </c>
      <c r="F579" s="209">
        <f t="shared" si="145"/>
        <v>114.28571428571428</v>
      </c>
    </row>
    <row r="580" spans="1:6" s="167" customFormat="1" ht="20.25" x14ac:dyDescent="0.2">
      <c r="A580" s="197">
        <v>412700</v>
      </c>
      <c r="B580" s="198" t="s">
        <v>473</v>
      </c>
      <c r="C580" s="208">
        <v>2000.0000000000007</v>
      </c>
      <c r="D580" s="217">
        <v>3000</v>
      </c>
      <c r="E580" s="208">
        <v>0</v>
      </c>
      <c r="F580" s="209">
        <f t="shared" si="145"/>
        <v>149.99999999999994</v>
      </c>
    </row>
    <row r="581" spans="1:6" s="167" customFormat="1" ht="20.25" x14ac:dyDescent="0.2">
      <c r="A581" s="197">
        <v>412900</v>
      </c>
      <c r="B581" s="198" t="s">
        <v>564</v>
      </c>
      <c r="C581" s="208">
        <v>21000</v>
      </c>
      <c r="D581" s="217">
        <v>20000</v>
      </c>
      <c r="E581" s="208">
        <v>0</v>
      </c>
      <c r="F581" s="209">
        <f t="shared" si="145"/>
        <v>95.238095238095227</v>
      </c>
    </row>
    <row r="582" spans="1:6" s="167" customFormat="1" ht="20.25" x14ac:dyDescent="0.2">
      <c r="A582" s="197">
        <v>412900</v>
      </c>
      <c r="B582" s="198" t="s">
        <v>582</v>
      </c>
      <c r="C582" s="208">
        <v>800</v>
      </c>
      <c r="D582" s="217">
        <v>800</v>
      </c>
      <c r="E582" s="208">
        <v>0</v>
      </c>
      <c r="F582" s="209">
        <f t="shared" si="145"/>
        <v>100</v>
      </c>
    </row>
    <row r="583" spans="1:6" s="167" customFormat="1" ht="20.25" x14ac:dyDescent="0.2">
      <c r="A583" s="197">
        <v>412900</v>
      </c>
      <c r="B583" s="211" t="s">
        <v>583</v>
      </c>
      <c r="C583" s="208">
        <v>1600</v>
      </c>
      <c r="D583" s="217">
        <v>500</v>
      </c>
      <c r="E583" s="208">
        <v>0</v>
      </c>
      <c r="F583" s="209">
        <f t="shared" si="145"/>
        <v>31.25</v>
      </c>
    </row>
    <row r="584" spans="1:6" s="167" customFormat="1" ht="20.25" x14ac:dyDescent="0.2">
      <c r="A584" s="197">
        <v>412900</v>
      </c>
      <c r="B584" s="198" t="s">
        <v>584</v>
      </c>
      <c r="C584" s="208">
        <v>0</v>
      </c>
      <c r="D584" s="217">
        <v>100</v>
      </c>
      <c r="E584" s="208">
        <v>0</v>
      </c>
      <c r="F584" s="209">
        <v>0</v>
      </c>
    </row>
    <row r="585" spans="1:6" s="221" customFormat="1" ht="20.25" x14ac:dyDescent="0.2">
      <c r="A585" s="219">
        <v>419000</v>
      </c>
      <c r="B585" s="210" t="s">
        <v>481</v>
      </c>
      <c r="C585" s="220">
        <f t="shared" ref="C585:D585" si="147">C586</f>
        <v>35000.000000000036</v>
      </c>
      <c r="D585" s="220">
        <f t="shared" si="147"/>
        <v>43800</v>
      </c>
      <c r="E585" s="220">
        <f t="shared" ref="E585" si="148">E586</f>
        <v>0</v>
      </c>
      <c r="F585" s="205">
        <f t="shared" ref="F585:F593" si="149">D585/C585*100</f>
        <v>125.14285714285703</v>
      </c>
    </row>
    <row r="586" spans="1:6" s="167" customFormat="1" ht="20.25" x14ac:dyDescent="0.2">
      <c r="A586" s="197">
        <v>419100</v>
      </c>
      <c r="B586" s="198" t="s">
        <v>481</v>
      </c>
      <c r="C586" s="208">
        <v>35000.000000000036</v>
      </c>
      <c r="D586" s="217">
        <v>43800</v>
      </c>
      <c r="E586" s="208">
        <v>0</v>
      </c>
      <c r="F586" s="209">
        <f t="shared" si="149"/>
        <v>125.14285714285703</v>
      </c>
    </row>
    <row r="587" spans="1:6" s="221" customFormat="1" ht="20.25" x14ac:dyDescent="0.2">
      <c r="A587" s="219">
        <v>510000</v>
      </c>
      <c r="B587" s="210" t="s">
        <v>422</v>
      </c>
      <c r="C587" s="220">
        <f t="shared" ref="C587" si="150">C588+C591</f>
        <v>13500</v>
      </c>
      <c r="D587" s="220">
        <f>D588+D591</f>
        <v>1500</v>
      </c>
      <c r="E587" s="220">
        <f t="shared" ref="E587" si="151">E588+E591</f>
        <v>0</v>
      </c>
      <c r="F587" s="205">
        <f t="shared" si="149"/>
        <v>11.111111111111111</v>
      </c>
    </row>
    <row r="588" spans="1:6" s="221" customFormat="1" ht="20.25" x14ac:dyDescent="0.2">
      <c r="A588" s="219">
        <v>511000</v>
      </c>
      <c r="B588" s="210" t="s">
        <v>423</v>
      </c>
      <c r="C588" s="220">
        <f t="shared" ref="C588" si="152">C589+C590</f>
        <v>12000</v>
      </c>
      <c r="D588" s="220">
        <f t="shared" ref="D588:E588" si="153">D589+D590</f>
        <v>0</v>
      </c>
      <c r="E588" s="220">
        <f t="shared" si="153"/>
        <v>0</v>
      </c>
      <c r="F588" s="205">
        <f t="shared" si="149"/>
        <v>0</v>
      </c>
    </row>
    <row r="589" spans="1:6" s="167" customFormat="1" ht="20.25" x14ac:dyDescent="0.2">
      <c r="A589" s="197">
        <v>511300</v>
      </c>
      <c r="B589" s="198" t="s">
        <v>426</v>
      </c>
      <c r="C589" s="208">
        <v>5000</v>
      </c>
      <c r="D589" s="217">
        <v>0</v>
      </c>
      <c r="E589" s="208">
        <v>0</v>
      </c>
      <c r="F589" s="209">
        <f t="shared" si="149"/>
        <v>0</v>
      </c>
    </row>
    <row r="590" spans="1:6" s="167" customFormat="1" ht="20.25" x14ac:dyDescent="0.2">
      <c r="A590" s="197">
        <v>511700</v>
      </c>
      <c r="B590" s="198" t="s">
        <v>429</v>
      </c>
      <c r="C590" s="208">
        <v>7000</v>
      </c>
      <c r="D590" s="217">
        <v>0</v>
      </c>
      <c r="E590" s="208">
        <v>0</v>
      </c>
      <c r="F590" s="209">
        <f t="shared" si="149"/>
        <v>0</v>
      </c>
    </row>
    <row r="591" spans="1:6" s="221" customFormat="1" ht="20.25" x14ac:dyDescent="0.2">
      <c r="A591" s="219">
        <v>516000</v>
      </c>
      <c r="B591" s="210" t="s">
        <v>433</v>
      </c>
      <c r="C591" s="220">
        <f>C592</f>
        <v>1500</v>
      </c>
      <c r="D591" s="220">
        <f t="shared" ref="D591" si="154">D592</f>
        <v>1500</v>
      </c>
      <c r="E591" s="220">
        <f t="shared" ref="E591" si="155">E592</f>
        <v>0</v>
      </c>
      <c r="F591" s="205">
        <f t="shared" si="149"/>
        <v>100</v>
      </c>
    </row>
    <row r="592" spans="1:6" s="167" customFormat="1" ht="20.25" x14ac:dyDescent="0.2">
      <c r="A592" s="197">
        <v>516100</v>
      </c>
      <c r="B592" s="198" t="s">
        <v>433</v>
      </c>
      <c r="C592" s="208">
        <v>1500</v>
      </c>
      <c r="D592" s="217">
        <v>1500</v>
      </c>
      <c r="E592" s="208">
        <v>0</v>
      </c>
      <c r="F592" s="209">
        <f t="shared" si="149"/>
        <v>100</v>
      </c>
    </row>
    <row r="593" spans="1:6" s="167" customFormat="1" ht="20.25" x14ac:dyDescent="0.2">
      <c r="A593" s="225"/>
      <c r="B593" s="214" t="s">
        <v>500</v>
      </c>
      <c r="C593" s="222">
        <f>C570+C587</f>
        <v>206500.00000000003</v>
      </c>
      <c r="D593" s="222">
        <f>D570+D587</f>
        <v>192500</v>
      </c>
      <c r="E593" s="222">
        <f>E570+E587</f>
        <v>0</v>
      </c>
      <c r="F593" s="172">
        <f t="shared" si="149"/>
        <v>93.220338983050837</v>
      </c>
    </row>
    <row r="594" spans="1:6" s="167" customFormat="1" ht="20.25" x14ac:dyDescent="0.2">
      <c r="A594" s="226"/>
      <c r="B594" s="190"/>
      <c r="C594" s="200"/>
      <c r="D594" s="200"/>
      <c r="E594" s="200"/>
      <c r="F594" s="201"/>
    </row>
    <row r="595" spans="1:6" s="167" customFormat="1" ht="20.25" x14ac:dyDescent="0.2">
      <c r="A595" s="193"/>
      <c r="B595" s="190"/>
      <c r="C595" s="217"/>
      <c r="D595" s="217"/>
      <c r="E595" s="217"/>
      <c r="F595" s="218"/>
    </row>
    <row r="596" spans="1:6" s="167" customFormat="1" ht="20.25" x14ac:dyDescent="0.2">
      <c r="A596" s="197" t="s">
        <v>820</v>
      </c>
      <c r="B596" s="210"/>
      <c r="C596" s="217"/>
      <c r="D596" s="217"/>
      <c r="E596" s="217"/>
      <c r="F596" s="218"/>
    </row>
    <row r="597" spans="1:6" s="167" customFormat="1" ht="20.25" x14ac:dyDescent="0.2">
      <c r="A597" s="197" t="s">
        <v>507</v>
      </c>
      <c r="B597" s="210"/>
      <c r="C597" s="217"/>
      <c r="D597" s="217"/>
      <c r="E597" s="217"/>
      <c r="F597" s="218"/>
    </row>
    <row r="598" spans="1:6" s="167" customFormat="1" ht="20.25" x14ac:dyDescent="0.2">
      <c r="A598" s="197" t="s">
        <v>607</v>
      </c>
      <c r="B598" s="210"/>
      <c r="C598" s="217"/>
      <c r="D598" s="217"/>
      <c r="E598" s="217"/>
      <c r="F598" s="218"/>
    </row>
    <row r="599" spans="1:6" s="167" customFormat="1" ht="20.25" x14ac:dyDescent="0.2">
      <c r="A599" s="197" t="s">
        <v>821</v>
      </c>
      <c r="B599" s="210"/>
      <c r="C599" s="217"/>
      <c r="D599" s="217"/>
      <c r="E599" s="217"/>
      <c r="F599" s="218"/>
    </row>
    <row r="600" spans="1:6" s="167" customFormat="1" ht="20.25" x14ac:dyDescent="0.2">
      <c r="A600" s="197"/>
      <c r="B600" s="199"/>
      <c r="C600" s="200"/>
      <c r="D600" s="200"/>
      <c r="E600" s="200"/>
      <c r="F600" s="201"/>
    </row>
    <row r="601" spans="1:6" s="167" customFormat="1" ht="20.25" x14ac:dyDescent="0.2">
      <c r="A601" s="219">
        <v>410000</v>
      </c>
      <c r="B601" s="203" t="s">
        <v>357</v>
      </c>
      <c r="C601" s="220">
        <f>C602+C607</f>
        <v>17120500</v>
      </c>
      <c r="D601" s="220">
        <f t="shared" ref="D601" si="156">D602+D607</f>
        <v>17681900</v>
      </c>
      <c r="E601" s="220">
        <f>E602+E607</f>
        <v>44100</v>
      </c>
      <c r="F601" s="205">
        <f t="shared" ref="F601:F630" si="157">D601/C601*100</f>
        <v>103.2791098390818</v>
      </c>
    </row>
    <row r="602" spans="1:6" s="167" customFormat="1" ht="20.25" x14ac:dyDescent="0.2">
      <c r="A602" s="219">
        <v>411000</v>
      </c>
      <c r="B602" s="203" t="s">
        <v>471</v>
      </c>
      <c r="C602" s="220">
        <f>SUM(C603:C606)</f>
        <v>15391400.000000002</v>
      </c>
      <c r="D602" s="220">
        <f t="shared" ref="D602" si="158">SUM(D603:D606)</f>
        <v>15935900</v>
      </c>
      <c r="E602" s="220">
        <f>SUM(E603:E606)</f>
        <v>0</v>
      </c>
      <c r="F602" s="205">
        <f t="shared" si="157"/>
        <v>103.53768987876346</v>
      </c>
    </row>
    <row r="603" spans="1:6" s="167" customFormat="1" ht="20.25" x14ac:dyDescent="0.2">
      <c r="A603" s="197">
        <v>411100</v>
      </c>
      <c r="B603" s="198" t="s">
        <v>358</v>
      </c>
      <c r="C603" s="208">
        <v>14292000.000000002</v>
      </c>
      <c r="D603" s="217">
        <f>14756500+10700</f>
        <v>14767200</v>
      </c>
      <c r="E603" s="208">
        <v>0</v>
      </c>
      <c r="F603" s="209">
        <f t="shared" si="157"/>
        <v>103.32493702770779</v>
      </c>
    </row>
    <row r="604" spans="1:6" s="167" customFormat="1" ht="20.25" x14ac:dyDescent="0.2">
      <c r="A604" s="197">
        <v>411200</v>
      </c>
      <c r="B604" s="198" t="s">
        <v>484</v>
      </c>
      <c r="C604" s="208">
        <v>418000</v>
      </c>
      <c r="D604" s="217">
        <v>464700</v>
      </c>
      <c r="E604" s="208">
        <v>0</v>
      </c>
      <c r="F604" s="209">
        <f t="shared" si="157"/>
        <v>111.17224880382774</v>
      </c>
    </row>
    <row r="605" spans="1:6" s="167" customFormat="1" ht="40.5" x14ac:dyDescent="0.2">
      <c r="A605" s="197">
        <v>411300</v>
      </c>
      <c r="B605" s="198" t="s">
        <v>359</v>
      </c>
      <c r="C605" s="208">
        <v>478400</v>
      </c>
      <c r="D605" s="217">
        <v>500000</v>
      </c>
      <c r="E605" s="208">
        <v>0</v>
      </c>
      <c r="F605" s="209">
        <f t="shared" si="157"/>
        <v>104.51505016722409</v>
      </c>
    </row>
    <row r="606" spans="1:6" s="167" customFormat="1" ht="20.25" x14ac:dyDescent="0.2">
      <c r="A606" s="197">
        <v>411400</v>
      </c>
      <c r="B606" s="198" t="s">
        <v>360</v>
      </c>
      <c r="C606" s="208">
        <v>203000</v>
      </c>
      <c r="D606" s="217">
        <v>204000</v>
      </c>
      <c r="E606" s="208">
        <v>0</v>
      </c>
      <c r="F606" s="209">
        <f t="shared" si="157"/>
        <v>100.49261083743843</v>
      </c>
    </row>
    <row r="607" spans="1:6" s="167" customFormat="1" ht="20.25" x14ac:dyDescent="0.2">
      <c r="A607" s="219">
        <v>412000</v>
      </c>
      <c r="B607" s="210" t="s">
        <v>476</v>
      </c>
      <c r="C607" s="220">
        <f>SUM(C608:C620)</f>
        <v>1729100</v>
      </c>
      <c r="D607" s="220">
        <f t="shared" ref="D607" si="159">SUM(D608:D620)</f>
        <v>1746000</v>
      </c>
      <c r="E607" s="220">
        <f>SUM(E608:E620)</f>
        <v>44100</v>
      </c>
      <c r="F607" s="205">
        <f t="shared" si="157"/>
        <v>100.9773870799838</v>
      </c>
    </row>
    <row r="608" spans="1:6" s="167" customFormat="1" ht="20.25" x14ac:dyDescent="0.2">
      <c r="A608" s="197">
        <v>412100</v>
      </c>
      <c r="B608" s="198" t="s">
        <v>361</v>
      </c>
      <c r="C608" s="208">
        <v>237100</v>
      </c>
      <c r="D608" s="217">
        <v>228600</v>
      </c>
      <c r="E608" s="208">
        <v>0</v>
      </c>
      <c r="F608" s="209">
        <f t="shared" si="157"/>
        <v>96.415014761703915</v>
      </c>
    </row>
    <row r="609" spans="1:6" s="167" customFormat="1" ht="20.25" x14ac:dyDescent="0.2">
      <c r="A609" s="197">
        <v>412200</v>
      </c>
      <c r="B609" s="198" t="s">
        <v>485</v>
      </c>
      <c r="C609" s="208">
        <v>520000</v>
      </c>
      <c r="D609" s="217">
        <v>530000</v>
      </c>
      <c r="E609" s="208">
        <v>0</v>
      </c>
      <c r="F609" s="209">
        <f t="shared" si="157"/>
        <v>101.92307692307692</v>
      </c>
    </row>
    <row r="610" spans="1:6" s="167" customFormat="1" ht="20.25" x14ac:dyDescent="0.2">
      <c r="A610" s="197">
        <v>412300</v>
      </c>
      <c r="B610" s="198" t="s">
        <v>362</v>
      </c>
      <c r="C610" s="208">
        <v>135000</v>
      </c>
      <c r="D610" s="217">
        <v>121700</v>
      </c>
      <c r="E610" s="208">
        <v>0</v>
      </c>
      <c r="F610" s="209">
        <f t="shared" si="157"/>
        <v>90.148148148148138</v>
      </c>
    </row>
    <row r="611" spans="1:6" s="167" customFormat="1" ht="20.25" x14ac:dyDescent="0.2">
      <c r="A611" s="197">
        <v>412500</v>
      </c>
      <c r="B611" s="198" t="s">
        <v>364</v>
      </c>
      <c r="C611" s="208">
        <v>185000</v>
      </c>
      <c r="D611" s="217">
        <v>190000</v>
      </c>
      <c r="E611" s="208">
        <v>0</v>
      </c>
      <c r="F611" s="209">
        <f t="shared" si="157"/>
        <v>102.70270270270269</v>
      </c>
    </row>
    <row r="612" spans="1:6" s="167" customFormat="1" ht="20.25" x14ac:dyDescent="0.2">
      <c r="A612" s="197">
        <v>412600</v>
      </c>
      <c r="B612" s="198" t="s">
        <v>486</v>
      </c>
      <c r="C612" s="208">
        <v>250000</v>
      </c>
      <c r="D612" s="217">
        <v>248000</v>
      </c>
      <c r="E612" s="208">
        <v>0</v>
      </c>
      <c r="F612" s="209">
        <f t="shared" si="157"/>
        <v>99.2</v>
      </c>
    </row>
    <row r="613" spans="1:6" s="167" customFormat="1" ht="20.25" x14ac:dyDescent="0.2">
      <c r="A613" s="197">
        <v>412700</v>
      </c>
      <c r="B613" s="198" t="s">
        <v>473</v>
      </c>
      <c r="C613" s="208">
        <v>303300</v>
      </c>
      <c r="D613" s="217">
        <v>320000</v>
      </c>
      <c r="E613" s="217">
        <v>44100</v>
      </c>
      <c r="F613" s="209">
        <f t="shared" si="157"/>
        <v>105.50609957138147</v>
      </c>
    </row>
    <row r="614" spans="1:6" s="167" customFormat="1" ht="20.25" x14ac:dyDescent="0.2">
      <c r="A614" s="197">
        <v>412900</v>
      </c>
      <c r="B614" s="211" t="s">
        <v>797</v>
      </c>
      <c r="C614" s="208">
        <v>4000</v>
      </c>
      <c r="D614" s="217">
        <v>4000</v>
      </c>
      <c r="E614" s="208">
        <v>0</v>
      </c>
      <c r="F614" s="209">
        <f t="shared" si="157"/>
        <v>100</v>
      </c>
    </row>
    <row r="615" spans="1:6" s="167" customFormat="1" ht="20.25" x14ac:dyDescent="0.2">
      <c r="A615" s="197">
        <v>412900</v>
      </c>
      <c r="B615" s="211" t="s">
        <v>564</v>
      </c>
      <c r="C615" s="208">
        <v>4000</v>
      </c>
      <c r="D615" s="217">
        <v>4000</v>
      </c>
      <c r="E615" s="208">
        <v>0</v>
      </c>
      <c r="F615" s="209">
        <f t="shared" si="157"/>
        <v>100</v>
      </c>
    </row>
    <row r="616" spans="1:6" s="167" customFormat="1" ht="20.25" x14ac:dyDescent="0.2">
      <c r="A616" s="197">
        <v>412900</v>
      </c>
      <c r="B616" s="211" t="s">
        <v>582</v>
      </c>
      <c r="C616" s="208">
        <v>1200</v>
      </c>
      <c r="D616" s="217">
        <v>1200</v>
      </c>
      <c r="E616" s="208">
        <v>0</v>
      </c>
      <c r="F616" s="209">
        <f t="shared" si="157"/>
        <v>100</v>
      </c>
    </row>
    <row r="617" spans="1:6" s="167" customFormat="1" ht="20.25" x14ac:dyDescent="0.2">
      <c r="A617" s="197">
        <v>412900</v>
      </c>
      <c r="B617" s="211" t="s">
        <v>583</v>
      </c>
      <c r="C617" s="208">
        <v>20000</v>
      </c>
      <c r="D617" s="217">
        <v>25000</v>
      </c>
      <c r="E617" s="208">
        <v>0</v>
      </c>
      <c r="F617" s="209">
        <f t="shared" si="157"/>
        <v>125</v>
      </c>
    </row>
    <row r="618" spans="1:6" s="167" customFormat="1" ht="20.25" x14ac:dyDescent="0.2">
      <c r="A618" s="197">
        <v>412900</v>
      </c>
      <c r="B618" s="211" t="s">
        <v>584</v>
      </c>
      <c r="C618" s="208">
        <v>31000.000000000007</v>
      </c>
      <c r="D618" s="217">
        <v>35000</v>
      </c>
      <c r="E618" s="208">
        <v>0</v>
      </c>
      <c r="F618" s="209">
        <f t="shared" si="157"/>
        <v>112.90322580645157</v>
      </c>
    </row>
    <row r="619" spans="1:6" s="167" customFormat="1" ht="20.25" x14ac:dyDescent="0.2">
      <c r="A619" s="197">
        <v>412900</v>
      </c>
      <c r="B619" s="198" t="s">
        <v>566</v>
      </c>
      <c r="C619" s="208">
        <v>3499.9999999999995</v>
      </c>
      <c r="D619" s="217">
        <v>3500</v>
      </c>
      <c r="E619" s="208">
        <v>0</v>
      </c>
      <c r="F619" s="209">
        <f t="shared" si="157"/>
        <v>100.00000000000003</v>
      </c>
    </row>
    <row r="620" spans="1:6" s="167" customFormat="1" ht="20.25" x14ac:dyDescent="0.2">
      <c r="A620" s="197">
        <v>412900</v>
      </c>
      <c r="B620" s="198" t="s">
        <v>822</v>
      </c>
      <c r="C620" s="208">
        <v>35000</v>
      </c>
      <c r="D620" s="217">
        <v>35000</v>
      </c>
      <c r="E620" s="208">
        <v>0</v>
      </c>
      <c r="F620" s="209">
        <f t="shared" si="157"/>
        <v>100</v>
      </c>
    </row>
    <row r="621" spans="1:6" s="167" customFormat="1" ht="20.25" x14ac:dyDescent="0.2">
      <c r="A621" s="219">
        <v>510000</v>
      </c>
      <c r="B621" s="210" t="s">
        <v>422</v>
      </c>
      <c r="C621" s="220">
        <f>C622+C625+0</f>
        <v>344200</v>
      </c>
      <c r="D621" s="220">
        <f>D622+D625+0</f>
        <v>347200</v>
      </c>
      <c r="E621" s="220">
        <f>E622+E625+0</f>
        <v>0</v>
      </c>
      <c r="F621" s="205">
        <f t="shared" si="157"/>
        <v>100.87158628704242</v>
      </c>
    </row>
    <row r="622" spans="1:6" s="167" customFormat="1" ht="20.25" x14ac:dyDescent="0.2">
      <c r="A622" s="219">
        <v>511000</v>
      </c>
      <c r="B622" s="210" t="s">
        <v>423</v>
      </c>
      <c r="C622" s="220">
        <f>SUM(C623:C624)</f>
        <v>284200</v>
      </c>
      <c r="D622" s="220">
        <f>SUM(D623:D624)</f>
        <v>287200</v>
      </c>
      <c r="E622" s="220">
        <f>SUM(E623:E624)</f>
        <v>0</v>
      </c>
      <c r="F622" s="205">
        <f t="shared" si="157"/>
        <v>101.05559465165376</v>
      </c>
    </row>
    <row r="623" spans="1:6" s="167" customFormat="1" ht="20.25" x14ac:dyDescent="0.2">
      <c r="A623" s="223">
        <v>511200</v>
      </c>
      <c r="B623" s="198" t="s">
        <v>425</v>
      </c>
      <c r="C623" s="208">
        <v>44200</v>
      </c>
      <c r="D623" s="217">
        <v>37200</v>
      </c>
      <c r="E623" s="208">
        <v>0</v>
      </c>
      <c r="F623" s="209">
        <f t="shared" si="157"/>
        <v>84.162895927601809</v>
      </c>
    </row>
    <row r="624" spans="1:6" s="167" customFormat="1" ht="20.25" x14ac:dyDescent="0.2">
      <c r="A624" s="197">
        <v>511300</v>
      </c>
      <c r="B624" s="198" t="s">
        <v>426</v>
      </c>
      <c r="C624" s="208">
        <v>240000</v>
      </c>
      <c r="D624" s="217">
        <v>250000</v>
      </c>
      <c r="E624" s="208">
        <v>0</v>
      </c>
      <c r="F624" s="209">
        <f t="shared" si="157"/>
        <v>104.16666666666667</v>
      </c>
    </row>
    <row r="625" spans="1:6" s="221" customFormat="1" ht="20.25" x14ac:dyDescent="0.2">
      <c r="A625" s="219">
        <v>516000</v>
      </c>
      <c r="B625" s="210" t="s">
        <v>433</v>
      </c>
      <c r="C625" s="220">
        <f t="shared" ref="C625:D625" si="160">C626</f>
        <v>60000</v>
      </c>
      <c r="D625" s="220">
        <f t="shared" si="160"/>
        <v>60000</v>
      </c>
      <c r="E625" s="220">
        <f t="shared" ref="E625" si="161">E626</f>
        <v>0</v>
      </c>
      <c r="F625" s="205">
        <f t="shared" si="157"/>
        <v>100</v>
      </c>
    </row>
    <row r="626" spans="1:6" s="167" customFormat="1" ht="20.25" x14ac:dyDescent="0.2">
      <c r="A626" s="197">
        <v>516100</v>
      </c>
      <c r="B626" s="198" t="s">
        <v>433</v>
      </c>
      <c r="C626" s="208">
        <v>60000</v>
      </c>
      <c r="D626" s="217">
        <v>60000</v>
      </c>
      <c r="E626" s="208">
        <v>0</v>
      </c>
      <c r="F626" s="209">
        <f t="shared" si="157"/>
        <v>100</v>
      </c>
    </row>
    <row r="627" spans="1:6" s="221" customFormat="1" ht="20.25" x14ac:dyDescent="0.2">
      <c r="A627" s="219">
        <v>630000</v>
      </c>
      <c r="B627" s="210" t="s">
        <v>461</v>
      </c>
      <c r="C627" s="220">
        <f>0+C628</f>
        <v>726800</v>
      </c>
      <c r="D627" s="220">
        <f>0+D628</f>
        <v>443500</v>
      </c>
      <c r="E627" s="220">
        <f>0+E628</f>
        <v>0</v>
      </c>
      <c r="F627" s="205">
        <f t="shared" si="157"/>
        <v>61.020913593835992</v>
      </c>
    </row>
    <row r="628" spans="1:6" s="221" customFormat="1" ht="20.25" x14ac:dyDescent="0.2">
      <c r="A628" s="219">
        <v>638000</v>
      </c>
      <c r="B628" s="210" t="s">
        <v>396</v>
      </c>
      <c r="C628" s="220">
        <f t="shared" ref="C628:D628" si="162">C629</f>
        <v>726800</v>
      </c>
      <c r="D628" s="220">
        <f t="shared" si="162"/>
        <v>443500</v>
      </c>
      <c r="E628" s="220">
        <f t="shared" ref="E628" si="163">E629</f>
        <v>0</v>
      </c>
      <c r="F628" s="205">
        <f t="shared" si="157"/>
        <v>61.020913593835992</v>
      </c>
    </row>
    <row r="629" spans="1:6" s="167" customFormat="1" ht="20.25" x14ac:dyDescent="0.2">
      <c r="A629" s="197">
        <v>638100</v>
      </c>
      <c r="B629" s="198" t="s">
        <v>466</v>
      </c>
      <c r="C629" s="208">
        <v>726800</v>
      </c>
      <c r="D629" s="217">
        <v>443500</v>
      </c>
      <c r="E629" s="208">
        <v>0</v>
      </c>
      <c r="F629" s="209">
        <f t="shared" si="157"/>
        <v>61.020913593835992</v>
      </c>
    </row>
    <row r="630" spans="1:6" s="167" customFormat="1" ht="20.25" x14ac:dyDescent="0.2">
      <c r="A630" s="225"/>
      <c r="B630" s="214" t="s">
        <v>500</v>
      </c>
      <c r="C630" s="222">
        <f>C601+C621+C627</f>
        <v>18191500</v>
      </c>
      <c r="D630" s="222">
        <f>D601+D621+D627</f>
        <v>18472600</v>
      </c>
      <c r="E630" s="222">
        <f>E601+E621+E627</f>
        <v>44100</v>
      </c>
      <c r="F630" s="172">
        <f t="shared" si="157"/>
        <v>101.54522716653382</v>
      </c>
    </row>
    <row r="631" spans="1:6" s="167" customFormat="1" ht="20.25" x14ac:dyDescent="0.2">
      <c r="A631" s="226"/>
      <c r="B631" s="190"/>
      <c r="C631" s="200"/>
      <c r="D631" s="200"/>
      <c r="E631" s="200"/>
      <c r="F631" s="201"/>
    </row>
    <row r="632" spans="1:6" s="167" customFormat="1" ht="20.25" x14ac:dyDescent="0.2">
      <c r="A632" s="193"/>
      <c r="B632" s="190"/>
      <c r="C632" s="217"/>
      <c r="D632" s="217"/>
      <c r="E632" s="217"/>
      <c r="F632" s="218"/>
    </row>
    <row r="633" spans="1:6" s="167" customFormat="1" ht="20.25" x14ac:dyDescent="0.2">
      <c r="A633" s="197" t="s">
        <v>823</v>
      </c>
      <c r="B633" s="210"/>
      <c r="C633" s="217"/>
      <c r="D633" s="217"/>
      <c r="E633" s="217"/>
      <c r="F633" s="218"/>
    </row>
    <row r="634" spans="1:6" s="167" customFormat="1" ht="20.25" x14ac:dyDescent="0.2">
      <c r="A634" s="197" t="s">
        <v>507</v>
      </c>
      <c r="B634" s="210"/>
      <c r="C634" s="217"/>
      <c r="D634" s="217"/>
      <c r="E634" s="217"/>
      <c r="F634" s="218"/>
    </row>
    <row r="635" spans="1:6" s="167" customFormat="1" ht="20.25" x14ac:dyDescent="0.2">
      <c r="A635" s="197" t="s">
        <v>608</v>
      </c>
      <c r="B635" s="210"/>
      <c r="C635" s="217"/>
      <c r="D635" s="217"/>
      <c r="E635" s="217"/>
      <c r="F635" s="218"/>
    </row>
    <row r="636" spans="1:6" s="167" customFormat="1" ht="20.25" x14ac:dyDescent="0.2">
      <c r="A636" s="197" t="s">
        <v>796</v>
      </c>
      <c r="B636" s="210"/>
      <c r="C636" s="217"/>
      <c r="D636" s="217"/>
      <c r="E636" s="217"/>
      <c r="F636" s="218"/>
    </row>
    <row r="637" spans="1:6" s="167" customFormat="1" ht="20.25" x14ac:dyDescent="0.2">
      <c r="A637" s="197"/>
      <c r="B637" s="199"/>
      <c r="C637" s="200"/>
      <c r="D637" s="200"/>
      <c r="E637" s="200"/>
      <c r="F637" s="201"/>
    </row>
    <row r="638" spans="1:6" s="167" customFormat="1" ht="20.25" x14ac:dyDescent="0.2">
      <c r="A638" s="219">
        <v>410000</v>
      </c>
      <c r="B638" s="203" t="s">
        <v>357</v>
      </c>
      <c r="C638" s="220">
        <f>C639+C644+C654</f>
        <v>9817900</v>
      </c>
      <c r="D638" s="220">
        <f>D639+D644+D654</f>
        <v>10154000</v>
      </c>
      <c r="E638" s="220">
        <f>E639+E644+E654</f>
        <v>0</v>
      </c>
      <c r="F638" s="205">
        <f t="shared" ref="F638:F658" si="164">D638/C638*100</f>
        <v>103.42333900324915</v>
      </c>
    </row>
    <row r="639" spans="1:6" s="167" customFormat="1" ht="20.25" x14ac:dyDescent="0.2">
      <c r="A639" s="219">
        <v>411000</v>
      </c>
      <c r="B639" s="203" t="s">
        <v>471</v>
      </c>
      <c r="C639" s="220">
        <f>SUM(C640:C643)</f>
        <v>5827000</v>
      </c>
      <c r="D639" s="220">
        <f t="shared" ref="D639" si="165">SUM(D640:D643)</f>
        <v>6115600</v>
      </c>
      <c r="E639" s="220">
        <f>SUM(E640:E643)</f>
        <v>0</v>
      </c>
      <c r="F639" s="205">
        <f t="shared" si="164"/>
        <v>104.95280590355243</v>
      </c>
    </row>
    <row r="640" spans="1:6" s="167" customFormat="1" ht="20.25" x14ac:dyDescent="0.2">
      <c r="A640" s="197">
        <v>411100</v>
      </c>
      <c r="B640" s="198" t="s">
        <v>358</v>
      </c>
      <c r="C640" s="208">
        <v>5348000</v>
      </c>
      <c r="D640" s="217">
        <f>5450000+175600</f>
        <v>5625600</v>
      </c>
      <c r="E640" s="208">
        <v>0</v>
      </c>
      <c r="F640" s="209">
        <f t="shared" si="164"/>
        <v>105.19072550486163</v>
      </c>
    </row>
    <row r="641" spans="1:6" s="167" customFormat="1" ht="20.25" x14ac:dyDescent="0.2">
      <c r="A641" s="197">
        <v>411200</v>
      </c>
      <c r="B641" s="198" t="s">
        <v>484</v>
      </c>
      <c r="C641" s="208">
        <v>214000</v>
      </c>
      <c r="D641" s="217">
        <v>230000</v>
      </c>
      <c r="E641" s="208">
        <v>0</v>
      </c>
      <c r="F641" s="209">
        <f t="shared" si="164"/>
        <v>107.4766355140187</v>
      </c>
    </row>
    <row r="642" spans="1:6" s="167" customFormat="1" ht="40.5" x14ac:dyDescent="0.2">
      <c r="A642" s="197">
        <v>411300</v>
      </c>
      <c r="B642" s="198" t="s">
        <v>359</v>
      </c>
      <c r="C642" s="208">
        <v>215000.00000000003</v>
      </c>
      <c r="D642" s="217">
        <v>200000</v>
      </c>
      <c r="E642" s="208">
        <v>0</v>
      </c>
      <c r="F642" s="209">
        <f t="shared" si="164"/>
        <v>93.023255813953483</v>
      </c>
    </row>
    <row r="643" spans="1:6" s="167" customFormat="1" ht="20.25" x14ac:dyDescent="0.2">
      <c r="A643" s="197">
        <v>411400</v>
      </c>
      <c r="B643" s="198" t="s">
        <v>360</v>
      </c>
      <c r="C643" s="208">
        <v>50000</v>
      </c>
      <c r="D643" s="217">
        <v>60000</v>
      </c>
      <c r="E643" s="208">
        <v>0</v>
      </c>
      <c r="F643" s="209">
        <f t="shared" si="164"/>
        <v>120</v>
      </c>
    </row>
    <row r="644" spans="1:6" s="167" customFormat="1" ht="20.25" x14ac:dyDescent="0.2">
      <c r="A644" s="219">
        <v>412000</v>
      </c>
      <c r="B644" s="210" t="s">
        <v>476</v>
      </c>
      <c r="C644" s="220">
        <f>SUM(C645:C653)</f>
        <v>3989900</v>
      </c>
      <c r="D644" s="220">
        <f>SUM(D645:D653)</f>
        <v>4037400</v>
      </c>
      <c r="E644" s="220">
        <f>SUM(E645:E653)</f>
        <v>0</v>
      </c>
      <c r="F644" s="205">
        <f t="shared" si="164"/>
        <v>101.19050602771999</v>
      </c>
    </row>
    <row r="645" spans="1:6" s="167" customFormat="1" ht="20.25" x14ac:dyDescent="0.2">
      <c r="A645" s="197">
        <v>412200</v>
      </c>
      <c r="B645" s="198" t="s">
        <v>485</v>
      </c>
      <c r="C645" s="208">
        <v>2000000</v>
      </c>
      <c r="D645" s="217">
        <v>2000000</v>
      </c>
      <c r="E645" s="208">
        <v>0</v>
      </c>
      <c r="F645" s="209">
        <f t="shared" si="164"/>
        <v>100</v>
      </c>
    </row>
    <row r="646" spans="1:6" s="167" customFormat="1" ht="20.25" x14ac:dyDescent="0.2">
      <c r="A646" s="197">
        <v>412300</v>
      </c>
      <c r="B646" s="198" t="s">
        <v>362</v>
      </c>
      <c r="C646" s="208">
        <v>300000</v>
      </c>
      <c r="D646" s="217">
        <v>300000</v>
      </c>
      <c r="E646" s="208">
        <v>0</v>
      </c>
      <c r="F646" s="209">
        <f t="shared" si="164"/>
        <v>100</v>
      </c>
    </row>
    <row r="647" spans="1:6" s="167" customFormat="1" ht="20.25" x14ac:dyDescent="0.2">
      <c r="A647" s="197">
        <v>412500</v>
      </c>
      <c r="B647" s="198" t="s">
        <v>364</v>
      </c>
      <c r="C647" s="208">
        <v>713300</v>
      </c>
      <c r="D647" s="217">
        <v>710000</v>
      </c>
      <c r="E647" s="208">
        <v>0</v>
      </c>
      <c r="F647" s="209">
        <f t="shared" si="164"/>
        <v>99.537361558951361</v>
      </c>
    </row>
    <row r="648" spans="1:6" s="167" customFormat="1" ht="20.25" x14ac:dyDescent="0.2">
      <c r="A648" s="197">
        <v>412600</v>
      </c>
      <c r="B648" s="198" t="s">
        <v>486</v>
      </c>
      <c r="C648" s="208">
        <v>10000</v>
      </c>
      <c r="D648" s="217">
        <v>10000</v>
      </c>
      <c r="E648" s="208">
        <v>0</v>
      </c>
      <c r="F648" s="209">
        <f t="shared" si="164"/>
        <v>100</v>
      </c>
    </row>
    <row r="649" spans="1:6" s="167" customFormat="1" ht="20.25" x14ac:dyDescent="0.2">
      <c r="A649" s="197">
        <v>412700</v>
      </c>
      <c r="B649" s="198" t="s">
        <v>473</v>
      </c>
      <c r="C649" s="208">
        <v>946000</v>
      </c>
      <c r="D649" s="217">
        <v>1000000</v>
      </c>
      <c r="E649" s="208">
        <v>0</v>
      </c>
      <c r="F649" s="209">
        <f t="shared" si="164"/>
        <v>105.70824524312896</v>
      </c>
    </row>
    <row r="650" spans="1:6" s="167" customFormat="1" ht="20.25" x14ac:dyDescent="0.2">
      <c r="A650" s="197">
        <v>412900</v>
      </c>
      <c r="B650" s="211" t="s">
        <v>797</v>
      </c>
      <c r="C650" s="208">
        <v>3000</v>
      </c>
      <c r="D650" s="217">
        <v>3000</v>
      </c>
      <c r="E650" s="208">
        <v>0</v>
      </c>
      <c r="F650" s="209">
        <f t="shared" si="164"/>
        <v>100</v>
      </c>
    </row>
    <row r="651" spans="1:6" s="167" customFormat="1" ht="20.25" x14ac:dyDescent="0.2">
      <c r="A651" s="197">
        <v>412900</v>
      </c>
      <c r="B651" s="211" t="s">
        <v>582</v>
      </c>
      <c r="C651" s="208">
        <v>800</v>
      </c>
      <c r="D651" s="217">
        <v>800</v>
      </c>
      <c r="E651" s="208">
        <v>0</v>
      </c>
      <c r="F651" s="209">
        <f t="shared" si="164"/>
        <v>100</v>
      </c>
    </row>
    <row r="652" spans="1:6" s="167" customFormat="1" ht="20.25" x14ac:dyDescent="0.2">
      <c r="A652" s="197">
        <v>412900</v>
      </c>
      <c r="B652" s="211" t="s">
        <v>583</v>
      </c>
      <c r="C652" s="208">
        <v>1600</v>
      </c>
      <c r="D652" s="217">
        <v>1600</v>
      </c>
      <c r="E652" s="208">
        <v>0</v>
      </c>
      <c r="F652" s="209">
        <f t="shared" si="164"/>
        <v>100</v>
      </c>
    </row>
    <row r="653" spans="1:6" s="167" customFormat="1" ht="20.25" x14ac:dyDescent="0.2">
      <c r="A653" s="197">
        <v>412900</v>
      </c>
      <c r="B653" s="211" t="s">
        <v>584</v>
      </c>
      <c r="C653" s="208">
        <v>15200</v>
      </c>
      <c r="D653" s="217">
        <v>12000</v>
      </c>
      <c r="E653" s="208">
        <v>0</v>
      </c>
      <c r="F653" s="209">
        <f t="shared" si="164"/>
        <v>78.94736842105263</v>
      </c>
    </row>
    <row r="654" spans="1:6" s="221" customFormat="1" ht="40.5" x14ac:dyDescent="0.2">
      <c r="A654" s="219">
        <v>418000</v>
      </c>
      <c r="B654" s="210" t="s">
        <v>480</v>
      </c>
      <c r="C654" s="220">
        <f t="shared" ref="C654:D654" si="166">C655</f>
        <v>1000</v>
      </c>
      <c r="D654" s="220">
        <f t="shared" si="166"/>
        <v>1000</v>
      </c>
      <c r="E654" s="220">
        <f t="shared" ref="E654" si="167">E655</f>
        <v>0</v>
      </c>
      <c r="F654" s="205">
        <f t="shared" si="164"/>
        <v>100</v>
      </c>
    </row>
    <row r="655" spans="1:6" s="167" customFormat="1" ht="20.25" x14ac:dyDescent="0.2">
      <c r="A655" s="197">
        <v>418400</v>
      </c>
      <c r="B655" s="198" t="s">
        <v>417</v>
      </c>
      <c r="C655" s="208">
        <v>1000</v>
      </c>
      <c r="D655" s="217">
        <v>1000</v>
      </c>
      <c r="E655" s="208">
        <v>0</v>
      </c>
      <c r="F655" s="209">
        <f t="shared" si="164"/>
        <v>100</v>
      </c>
    </row>
    <row r="656" spans="1:6" s="167" customFormat="1" ht="20.25" x14ac:dyDescent="0.2">
      <c r="A656" s="219">
        <v>510000</v>
      </c>
      <c r="B656" s="210" t="s">
        <v>422</v>
      </c>
      <c r="C656" s="220">
        <f>C657+C664+C662</f>
        <v>2263000</v>
      </c>
      <c r="D656" s="220">
        <f>D657+D664+D662</f>
        <v>1390000</v>
      </c>
      <c r="E656" s="220">
        <f>E657+E664+E662</f>
        <v>0</v>
      </c>
      <c r="F656" s="205">
        <f t="shared" si="164"/>
        <v>61.422889969067604</v>
      </c>
    </row>
    <row r="657" spans="1:6" s="167" customFormat="1" ht="20.25" x14ac:dyDescent="0.2">
      <c r="A657" s="219">
        <v>511000</v>
      </c>
      <c r="B657" s="210" t="s">
        <v>423</v>
      </c>
      <c r="C657" s="220">
        <f>SUM(C658:C661)</f>
        <v>1124500</v>
      </c>
      <c r="D657" s="220">
        <f>SUM(D658:D661)</f>
        <v>370000</v>
      </c>
      <c r="E657" s="220">
        <f>SUM(E658:E661)</f>
        <v>0</v>
      </c>
      <c r="F657" s="205">
        <f t="shared" si="164"/>
        <v>32.903512672298802</v>
      </c>
    </row>
    <row r="658" spans="1:6" s="167" customFormat="1" ht="20.25" x14ac:dyDescent="0.2">
      <c r="A658" s="197">
        <v>511200</v>
      </c>
      <c r="B658" s="198" t="s">
        <v>425</v>
      </c>
      <c r="C658" s="208">
        <v>100000</v>
      </c>
      <c r="D658" s="217">
        <v>300000</v>
      </c>
      <c r="E658" s="208">
        <v>0</v>
      </c>
      <c r="F658" s="209">
        <f t="shared" si="164"/>
        <v>300</v>
      </c>
    </row>
    <row r="659" spans="1:6" s="167" customFormat="1" ht="20.25" x14ac:dyDescent="0.2">
      <c r="A659" s="197">
        <v>511300</v>
      </c>
      <c r="B659" s="198" t="s">
        <v>426</v>
      </c>
      <c r="C659" s="208">
        <v>741800</v>
      </c>
      <c r="D659" s="217">
        <v>70000</v>
      </c>
      <c r="E659" s="208">
        <v>0</v>
      </c>
      <c r="F659" s="209"/>
    </row>
    <row r="660" spans="1:6" s="167" customFormat="1" ht="20.25" x14ac:dyDescent="0.2">
      <c r="A660" s="197">
        <v>511400</v>
      </c>
      <c r="B660" s="198" t="s">
        <v>427</v>
      </c>
      <c r="C660" s="208">
        <v>90200</v>
      </c>
      <c r="D660" s="217">
        <v>0</v>
      </c>
      <c r="E660" s="208">
        <v>0</v>
      </c>
      <c r="F660" s="209">
        <f t="shared" ref="F660:F671" si="168">D660/C660*100</f>
        <v>0</v>
      </c>
    </row>
    <row r="661" spans="1:6" s="167" customFormat="1" ht="20.25" x14ac:dyDescent="0.2">
      <c r="A661" s="197">
        <v>511700</v>
      </c>
      <c r="B661" s="198" t="s">
        <v>429</v>
      </c>
      <c r="C661" s="208">
        <v>192500</v>
      </c>
      <c r="D661" s="217">
        <v>0</v>
      </c>
      <c r="E661" s="208">
        <v>0</v>
      </c>
      <c r="F661" s="209">
        <f t="shared" si="168"/>
        <v>0</v>
      </c>
    </row>
    <row r="662" spans="1:6" s="221" customFormat="1" ht="20.25" x14ac:dyDescent="0.2">
      <c r="A662" s="219">
        <v>513000</v>
      </c>
      <c r="B662" s="210" t="s">
        <v>431</v>
      </c>
      <c r="C662" s="220">
        <f t="shared" ref="C662:D662" si="169">C663</f>
        <v>938500</v>
      </c>
      <c r="D662" s="220">
        <f t="shared" si="169"/>
        <v>877000</v>
      </c>
      <c r="E662" s="220">
        <f t="shared" ref="E662" si="170">E663</f>
        <v>0</v>
      </c>
      <c r="F662" s="205">
        <f t="shared" si="168"/>
        <v>93.446989877464034</v>
      </c>
    </row>
    <row r="663" spans="1:6" s="167" customFormat="1" ht="20.25" x14ac:dyDescent="0.2">
      <c r="A663" s="197">
        <v>513700</v>
      </c>
      <c r="B663" s="198" t="s">
        <v>599</v>
      </c>
      <c r="C663" s="208">
        <v>938500</v>
      </c>
      <c r="D663" s="217">
        <v>877000</v>
      </c>
      <c r="E663" s="208">
        <v>0</v>
      </c>
      <c r="F663" s="209">
        <f t="shared" si="168"/>
        <v>93.446989877464034</v>
      </c>
    </row>
    <row r="664" spans="1:6" s="167" customFormat="1" ht="20.25" x14ac:dyDescent="0.2">
      <c r="A664" s="219">
        <v>516000</v>
      </c>
      <c r="B664" s="210" t="s">
        <v>433</v>
      </c>
      <c r="C664" s="220">
        <f t="shared" ref="C664" si="171">SUM(C665)</f>
        <v>200000</v>
      </c>
      <c r="D664" s="220">
        <f t="shared" ref="D664" si="172">SUM(D665)</f>
        <v>143000</v>
      </c>
      <c r="E664" s="220">
        <f t="shared" ref="E664" si="173">SUM(E665)</f>
        <v>0</v>
      </c>
      <c r="F664" s="205">
        <f t="shared" si="168"/>
        <v>71.5</v>
      </c>
    </row>
    <row r="665" spans="1:6" s="167" customFormat="1" ht="20.25" x14ac:dyDescent="0.2">
      <c r="A665" s="197">
        <v>516100</v>
      </c>
      <c r="B665" s="198" t="s">
        <v>433</v>
      </c>
      <c r="C665" s="208">
        <v>200000</v>
      </c>
      <c r="D665" s="217">
        <v>143000</v>
      </c>
      <c r="E665" s="208">
        <v>0</v>
      </c>
      <c r="F665" s="209">
        <f t="shared" si="168"/>
        <v>71.5</v>
      </c>
    </row>
    <row r="666" spans="1:6" s="221" customFormat="1" ht="20.25" x14ac:dyDescent="0.2">
      <c r="A666" s="219">
        <v>630000</v>
      </c>
      <c r="B666" s="210" t="s">
        <v>461</v>
      </c>
      <c r="C666" s="220">
        <f>C667+C669</f>
        <v>102700</v>
      </c>
      <c r="D666" s="220">
        <f>D667+D669</f>
        <v>87700</v>
      </c>
      <c r="E666" s="220">
        <f>E667+E669</f>
        <v>0</v>
      </c>
      <c r="F666" s="205">
        <f t="shared" si="168"/>
        <v>85.394352482960073</v>
      </c>
    </row>
    <row r="667" spans="1:6" s="221" customFormat="1" ht="20.25" x14ac:dyDescent="0.2">
      <c r="A667" s="219">
        <v>631000</v>
      </c>
      <c r="B667" s="210" t="s">
        <v>395</v>
      </c>
      <c r="C667" s="220">
        <f>C668+0</f>
        <v>37700</v>
      </c>
      <c r="D667" s="220">
        <f>D668+0</f>
        <v>37700</v>
      </c>
      <c r="E667" s="220">
        <f>E668+0</f>
        <v>0</v>
      </c>
      <c r="F667" s="205">
        <f t="shared" si="168"/>
        <v>100</v>
      </c>
    </row>
    <row r="668" spans="1:6" s="167" customFormat="1" ht="20.25" x14ac:dyDescent="0.2">
      <c r="A668" s="197">
        <v>631100</v>
      </c>
      <c r="B668" s="198" t="s">
        <v>463</v>
      </c>
      <c r="C668" s="208">
        <v>37700</v>
      </c>
      <c r="D668" s="217">
        <v>37700</v>
      </c>
      <c r="E668" s="208">
        <v>0</v>
      </c>
      <c r="F668" s="209">
        <f t="shared" si="168"/>
        <v>100</v>
      </c>
    </row>
    <row r="669" spans="1:6" s="221" customFormat="1" ht="20.25" x14ac:dyDescent="0.2">
      <c r="A669" s="219">
        <v>638000</v>
      </c>
      <c r="B669" s="210" t="s">
        <v>396</v>
      </c>
      <c r="C669" s="220">
        <f t="shared" ref="C669:D669" si="174">C670</f>
        <v>65000</v>
      </c>
      <c r="D669" s="220">
        <f t="shared" si="174"/>
        <v>50000</v>
      </c>
      <c r="E669" s="220">
        <f t="shared" ref="E669" si="175">E670</f>
        <v>0</v>
      </c>
      <c r="F669" s="205">
        <f t="shared" si="168"/>
        <v>76.923076923076934</v>
      </c>
    </row>
    <row r="670" spans="1:6" s="167" customFormat="1" ht="20.25" x14ac:dyDescent="0.2">
      <c r="A670" s="197">
        <v>638100</v>
      </c>
      <c r="B670" s="198" t="s">
        <v>466</v>
      </c>
      <c r="C670" s="208">
        <v>65000</v>
      </c>
      <c r="D670" s="217">
        <v>50000</v>
      </c>
      <c r="E670" s="208">
        <v>0</v>
      </c>
      <c r="F670" s="209">
        <f t="shared" si="168"/>
        <v>76.923076923076934</v>
      </c>
    </row>
    <row r="671" spans="1:6" s="167" customFormat="1" ht="20.25" x14ac:dyDescent="0.2">
      <c r="A671" s="225"/>
      <c r="B671" s="214" t="s">
        <v>500</v>
      </c>
      <c r="C671" s="222">
        <f>C638+C656+C666</f>
        <v>12183600</v>
      </c>
      <c r="D671" s="222">
        <f>D638+D656+D666</f>
        <v>11631700</v>
      </c>
      <c r="E671" s="222">
        <f>E638+E656+E666</f>
        <v>0</v>
      </c>
      <c r="F671" s="172">
        <f t="shared" si="168"/>
        <v>95.470140188450046</v>
      </c>
    </row>
    <row r="672" spans="1:6" s="167" customFormat="1" ht="20.25" x14ac:dyDescent="0.2">
      <c r="A672" s="226"/>
      <c r="B672" s="190"/>
      <c r="C672" s="200"/>
      <c r="D672" s="200"/>
      <c r="E672" s="200"/>
      <c r="F672" s="201"/>
    </row>
    <row r="673" spans="1:6" s="167" customFormat="1" ht="20.25" x14ac:dyDescent="0.2">
      <c r="A673" s="193"/>
      <c r="B673" s="190"/>
      <c r="C673" s="217"/>
      <c r="D673" s="217"/>
      <c r="E673" s="217"/>
      <c r="F673" s="218"/>
    </row>
    <row r="674" spans="1:6" s="167" customFormat="1" ht="20.25" x14ac:dyDescent="0.2">
      <c r="A674" s="197" t="s">
        <v>824</v>
      </c>
      <c r="B674" s="210"/>
      <c r="C674" s="217"/>
      <c r="D674" s="217"/>
      <c r="E674" s="217"/>
      <c r="F674" s="218"/>
    </row>
    <row r="675" spans="1:6" s="167" customFormat="1" ht="20.25" x14ac:dyDescent="0.2">
      <c r="A675" s="197" t="s">
        <v>507</v>
      </c>
      <c r="B675" s="210"/>
      <c r="C675" s="217"/>
      <c r="D675" s="217"/>
      <c r="E675" s="217"/>
      <c r="F675" s="218"/>
    </row>
    <row r="676" spans="1:6" s="167" customFormat="1" ht="20.25" x14ac:dyDescent="0.2">
      <c r="A676" s="197" t="s">
        <v>609</v>
      </c>
      <c r="B676" s="210"/>
      <c r="C676" s="217"/>
      <c r="D676" s="217"/>
      <c r="E676" s="217"/>
      <c r="F676" s="218"/>
    </row>
    <row r="677" spans="1:6" s="167" customFormat="1" ht="20.25" x14ac:dyDescent="0.2">
      <c r="A677" s="197" t="s">
        <v>796</v>
      </c>
      <c r="B677" s="210"/>
      <c r="C677" s="217"/>
      <c r="D677" s="217"/>
      <c r="E677" s="217"/>
      <c r="F677" s="218"/>
    </row>
    <row r="678" spans="1:6" s="167" customFormat="1" ht="20.25" x14ac:dyDescent="0.2">
      <c r="A678" s="197"/>
      <c r="B678" s="199"/>
      <c r="C678" s="200"/>
      <c r="D678" s="200"/>
      <c r="E678" s="200"/>
      <c r="F678" s="201"/>
    </row>
    <row r="679" spans="1:6" s="167" customFormat="1" ht="20.25" x14ac:dyDescent="0.2">
      <c r="A679" s="219">
        <v>410000</v>
      </c>
      <c r="B679" s="203" t="s">
        <v>357</v>
      </c>
      <c r="C679" s="220">
        <f>C680+C685</f>
        <v>1770700.0000000005</v>
      </c>
      <c r="D679" s="220">
        <f t="shared" ref="D679" si="176">D680+D685</f>
        <v>2222200</v>
      </c>
      <c r="E679" s="220">
        <f>E680+E685</f>
        <v>190800</v>
      </c>
      <c r="F679" s="205">
        <f t="shared" ref="F679:F695" si="177">D679/C679*100</f>
        <v>125.49839046704689</v>
      </c>
    </row>
    <row r="680" spans="1:6" s="167" customFormat="1" ht="20.25" x14ac:dyDescent="0.2">
      <c r="A680" s="219">
        <v>411000</v>
      </c>
      <c r="B680" s="203" t="s">
        <v>471</v>
      </c>
      <c r="C680" s="220">
        <f>SUM(C681:C684)</f>
        <v>1103600</v>
      </c>
      <c r="D680" s="220">
        <f t="shared" ref="D680" si="178">SUM(D681:D684)</f>
        <v>1105000</v>
      </c>
      <c r="E680" s="220">
        <f>SUM(E681:E684)</f>
        <v>0</v>
      </c>
      <c r="F680" s="205">
        <f t="shared" si="177"/>
        <v>100.1268575570859</v>
      </c>
    </row>
    <row r="681" spans="1:6" s="167" customFormat="1" ht="20.25" x14ac:dyDescent="0.2">
      <c r="A681" s="197">
        <v>411100</v>
      </c>
      <c r="B681" s="198" t="s">
        <v>358</v>
      </c>
      <c r="C681" s="208">
        <v>1051300</v>
      </c>
      <c r="D681" s="217">
        <f>1050000+2000</f>
        <v>1052000</v>
      </c>
      <c r="E681" s="208">
        <v>0</v>
      </c>
      <c r="F681" s="209">
        <f t="shared" si="177"/>
        <v>100.06658422904975</v>
      </c>
    </row>
    <row r="682" spans="1:6" s="167" customFormat="1" ht="20.25" x14ac:dyDescent="0.2">
      <c r="A682" s="197">
        <v>411200</v>
      </c>
      <c r="B682" s="198" t="s">
        <v>484</v>
      </c>
      <c r="C682" s="208">
        <v>34000</v>
      </c>
      <c r="D682" s="217">
        <v>36000</v>
      </c>
      <c r="E682" s="208">
        <v>0</v>
      </c>
      <c r="F682" s="209">
        <f t="shared" si="177"/>
        <v>105.88235294117648</v>
      </c>
    </row>
    <row r="683" spans="1:6" s="167" customFormat="1" ht="40.5" x14ac:dyDescent="0.2">
      <c r="A683" s="197">
        <v>411300</v>
      </c>
      <c r="B683" s="198" t="s">
        <v>359</v>
      </c>
      <c r="C683" s="208">
        <v>8200</v>
      </c>
      <c r="D683" s="217">
        <v>8200</v>
      </c>
      <c r="E683" s="208">
        <v>0</v>
      </c>
      <c r="F683" s="209">
        <f t="shared" si="177"/>
        <v>100</v>
      </c>
    </row>
    <row r="684" spans="1:6" s="167" customFormat="1" ht="20.25" x14ac:dyDescent="0.2">
      <c r="A684" s="197">
        <v>411400</v>
      </c>
      <c r="B684" s="198" t="s">
        <v>360</v>
      </c>
      <c r="C684" s="208">
        <v>10100</v>
      </c>
      <c r="D684" s="217">
        <v>8800</v>
      </c>
      <c r="E684" s="208">
        <v>0</v>
      </c>
      <c r="F684" s="209">
        <f t="shared" si="177"/>
        <v>87.128712871287135</v>
      </c>
    </row>
    <row r="685" spans="1:6" s="167" customFormat="1" ht="20.25" x14ac:dyDescent="0.2">
      <c r="A685" s="219">
        <v>412000</v>
      </c>
      <c r="B685" s="210" t="s">
        <v>476</v>
      </c>
      <c r="C685" s="220">
        <f>SUM(C686:C696)</f>
        <v>667100.00000000035</v>
      </c>
      <c r="D685" s="220">
        <f>SUM(D686:D696)</f>
        <v>1117200</v>
      </c>
      <c r="E685" s="220">
        <f>SUM(E686:E696)</f>
        <v>190800</v>
      </c>
      <c r="F685" s="205">
        <f t="shared" si="177"/>
        <v>167.47114375655815</v>
      </c>
    </row>
    <row r="686" spans="1:6" s="167" customFormat="1" ht="20.25" x14ac:dyDescent="0.2">
      <c r="A686" s="197">
        <v>412200</v>
      </c>
      <c r="B686" s="198" t="s">
        <v>485</v>
      </c>
      <c r="C686" s="208">
        <v>21000</v>
      </c>
      <c r="D686" s="217">
        <v>23000</v>
      </c>
      <c r="E686" s="208">
        <v>0</v>
      </c>
      <c r="F686" s="209">
        <f t="shared" si="177"/>
        <v>109.52380952380953</v>
      </c>
    </row>
    <row r="687" spans="1:6" s="167" customFormat="1" ht="20.25" x14ac:dyDescent="0.2">
      <c r="A687" s="197">
        <v>412300</v>
      </c>
      <c r="B687" s="198" t="s">
        <v>362</v>
      </c>
      <c r="C687" s="208">
        <v>23000</v>
      </c>
      <c r="D687" s="217">
        <v>23000</v>
      </c>
      <c r="E687" s="208">
        <v>0</v>
      </c>
      <c r="F687" s="209">
        <f t="shared" si="177"/>
        <v>100</v>
      </c>
    </row>
    <row r="688" spans="1:6" s="167" customFormat="1" ht="20.25" x14ac:dyDescent="0.2">
      <c r="A688" s="197">
        <v>412500</v>
      </c>
      <c r="B688" s="198" t="s">
        <v>364</v>
      </c>
      <c r="C688" s="208">
        <v>271100.00000000035</v>
      </c>
      <c r="D688" s="217">
        <v>700000</v>
      </c>
      <c r="E688" s="208">
        <v>0</v>
      </c>
      <c r="F688" s="209">
        <f t="shared" si="177"/>
        <v>258.20730357801517</v>
      </c>
    </row>
    <row r="689" spans="1:6" s="167" customFormat="1" ht="20.25" x14ac:dyDescent="0.2">
      <c r="A689" s="197">
        <v>412600</v>
      </c>
      <c r="B689" s="198" t="s">
        <v>486</v>
      </c>
      <c r="C689" s="208">
        <v>236100</v>
      </c>
      <c r="D689" s="217">
        <v>250000</v>
      </c>
      <c r="E689" s="217">
        <v>8000</v>
      </c>
      <c r="F689" s="209">
        <f t="shared" si="177"/>
        <v>105.8873358746294</v>
      </c>
    </row>
    <row r="690" spans="1:6" s="167" customFormat="1" ht="20.25" x14ac:dyDescent="0.2">
      <c r="A690" s="197">
        <v>412700</v>
      </c>
      <c r="B690" s="198" t="s">
        <v>473</v>
      </c>
      <c r="C690" s="208">
        <v>35900</v>
      </c>
      <c r="D690" s="217">
        <v>40000</v>
      </c>
      <c r="E690" s="208">
        <v>0</v>
      </c>
      <c r="F690" s="209">
        <f t="shared" si="177"/>
        <v>111.42061281337048</v>
      </c>
    </row>
    <row r="691" spans="1:6" s="167" customFormat="1" ht="20.25" x14ac:dyDescent="0.2">
      <c r="A691" s="197">
        <v>412900</v>
      </c>
      <c r="B691" s="211" t="s">
        <v>797</v>
      </c>
      <c r="C691" s="208">
        <v>49999.999999999993</v>
      </c>
      <c r="D691" s="217">
        <v>50000</v>
      </c>
      <c r="E691" s="208">
        <v>0</v>
      </c>
      <c r="F691" s="209">
        <f t="shared" si="177"/>
        <v>100.00000000000003</v>
      </c>
    </row>
    <row r="692" spans="1:6" s="167" customFormat="1" ht="20.25" x14ac:dyDescent="0.2">
      <c r="A692" s="197">
        <v>412900</v>
      </c>
      <c r="B692" s="211" t="s">
        <v>564</v>
      </c>
      <c r="C692" s="208">
        <v>10000</v>
      </c>
      <c r="D692" s="217">
        <v>10000</v>
      </c>
      <c r="E692" s="208">
        <v>0</v>
      </c>
      <c r="F692" s="209">
        <f t="shared" si="177"/>
        <v>100</v>
      </c>
    </row>
    <row r="693" spans="1:6" s="167" customFormat="1" ht="20.25" x14ac:dyDescent="0.2">
      <c r="A693" s="197">
        <v>412900</v>
      </c>
      <c r="B693" s="211" t="s">
        <v>582</v>
      </c>
      <c r="C693" s="208">
        <v>2799.9999999999995</v>
      </c>
      <c r="D693" s="217">
        <v>2800</v>
      </c>
      <c r="E693" s="208">
        <v>0</v>
      </c>
      <c r="F693" s="209">
        <f t="shared" si="177"/>
        <v>100.00000000000003</v>
      </c>
    </row>
    <row r="694" spans="1:6" s="167" customFormat="1" ht="20.25" x14ac:dyDescent="0.2">
      <c r="A694" s="197">
        <v>412900</v>
      </c>
      <c r="B694" s="211" t="s">
        <v>583</v>
      </c>
      <c r="C694" s="208">
        <v>15000</v>
      </c>
      <c r="D694" s="217">
        <v>16000</v>
      </c>
      <c r="E694" s="208">
        <v>0</v>
      </c>
      <c r="F694" s="209">
        <f t="shared" si="177"/>
        <v>106.66666666666667</v>
      </c>
    </row>
    <row r="695" spans="1:6" s="167" customFormat="1" ht="20.25" x14ac:dyDescent="0.2">
      <c r="A695" s="197">
        <v>412900</v>
      </c>
      <c r="B695" s="198" t="s">
        <v>584</v>
      </c>
      <c r="C695" s="208">
        <v>2200</v>
      </c>
      <c r="D695" s="217">
        <v>2400</v>
      </c>
      <c r="E695" s="208">
        <v>0</v>
      </c>
      <c r="F695" s="209">
        <f t="shared" si="177"/>
        <v>109.09090909090908</v>
      </c>
    </row>
    <row r="696" spans="1:6" s="167" customFormat="1" ht="20.25" x14ac:dyDescent="0.2">
      <c r="A696" s="197">
        <v>412900</v>
      </c>
      <c r="B696" s="198" t="s">
        <v>566</v>
      </c>
      <c r="C696" s="208">
        <v>0</v>
      </c>
      <c r="D696" s="217">
        <v>0</v>
      </c>
      <c r="E696" s="217">
        <v>182800</v>
      </c>
      <c r="F696" s="209">
        <v>0</v>
      </c>
    </row>
    <row r="697" spans="1:6" s="167" customFormat="1" ht="20.25" x14ac:dyDescent="0.2">
      <c r="A697" s="219">
        <v>510000</v>
      </c>
      <c r="B697" s="210" t="s">
        <v>422</v>
      </c>
      <c r="C697" s="220">
        <f>C698+0+C701+0</f>
        <v>1037400</v>
      </c>
      <c r="D697" s="220">
        <f>D698+0+D701+0</f>
        <v>1020000</v>
      </c>
      <c r="E697" s="220">
        <f>E698+0+E701+0</f>
        <v>132400</v>
      </c>
      <c r="F697" s="205">
        <f t="shared" ref="F697:F708" si="179">D697/C697*100</f>
        <v>98.322729901677278</v>
      </c>
    </row>
    <row r="698" spans="1:6" s="167" customFormat="1" ht="20.25" x14ac:dyDescent="0.2">
      <c r="A698" s="219">
        <v>511000</v>
      </c>
      <c r="B698" s="210" t="s">
        <v>423</v>
      </c>
      <c r="C698" s="220">
        <f>SUM(C699:C700)</f>
        <v>829600</v>
      </c>
      <c r="D698" s="220">
        <f>SUM(D699:D700)</f>
        <v>800000</v>
      </c>
      <c r="E698" s="220">
        <f>SUM(E699:E700)</f>
        <v>132400</v>
      </c>
      <c r="F698" s="205">
        <f t="shared" si="179"/>
        <v>96.432015429122458</v>
      </c>
    </row>
    <row r="699" spans="1:6" s="167" customFormat="1" ht="20.25" x14ac:dyDescent="0.2">
      <c r="A699" s="197">
        <v>511300</v>
      </c>
      <c r="B699" s="198" t="s">
        <v>426</v>
      </c>
      <c r="C699" s="208">
        <v>414600</v>
      </c>
      <c r="D699" s="217">
        <v>400000</v>
      </c>
      <c r="E699" s="217">
        <v>132400</v>
      </c>
      <c r="F699" s="209">
        <f t="shared" si="179"/>
        <v>96.478533526290406</v>
      </c>
    </row>
    <row r="700" spans="1:6" s="167" customFormat="1" ht="20.25" x14ac:dyDescent="0.2">
      <c r="A700" s="197">
        <v>511400</v>
      </c>
      <c r="B700" s="198" t="s">
        <v>427</v>
      </c>
      <c r="C700" s="208">
        <v>415000</v>
      </c>
      <c r="D700" s="217">
        <v>400000</v>
      </c>
      <c r="E700" s="208">
        <v>0</v>
      </c>
      <c r="F700" s="209">
        <f t="shared" si="179"/>
        <v>96.385542168674704</v>
      </c>
    </row>
    <row r="701" spans="1:6" s="221" customFormat="1" ht="20.25" x14ac:dyDescent="0.2">
      <c r="A701" s="219">
        <v>516000</v>
      </c>
      <c r="B701" s="210" t="s">
        <v>433</v>
      </c>
      <c r="C701" s="220">
        <f t="shared" ref="C701:D701" si="180">C702</f>
        <v>207800</v>
      </c>
      <c r="D701" s="220">
        <f t="shared" si="180"/>
        <v>220000</v>
      </c>
      <c r="E701" s="220">
        <f t="shared" ref="E701" si="181">E702</f>
        <v>0</v>
      </c>
      <c r="F701" s="205">
        <f t="shared" si="179"/>
        <v>105.87102983638113</v>
      </c>
    </row>
    <row r="702" spans="1:6" s="167" customFormat="1" ht="20.25" x14ac:dyDescent="0.2">
      <c r="A702" s="197">
        <v>516100</v>
      </c>
      <c r="B702" s="198" t="s">
        <v>433</v>
      </c>
      <c r="C702" s="208">
        <v>207800</v>
      </c>
      <c r="D702" s="217">
        <v>220000</v>
      </c>
      <c r="E702" s="208">
        <v>0</v>
      </c>
      <c r="F702" s="209">
        <f t="shared" si="179"/>
        <v>105.87102983638113</v>
      </c>
    </row>
    <row r="703" spans="1:6" s="221" customFormat="1" ht="20.25" x14ac:dyDescent="0.2">
      <c r="A703" s="219">
        <v>630000</v>
      </c>
      <c r="B703" s="210" t="s">
        <v>461</v>
      </c>
      <c r="C703" s="220">
        <f>C704+C706</f>
        <v>15999.999999999998</v>
      </c>
      <c r="D703" s="220">
        <f>D704+D706</f>
        <v>36000</v>
      </c>
      <c r="E703" s="220">
        <f>E704+E706</f>
        <v>0</v>
      </c>
      <c r="F703" s="205">
        <f t="shared" si="179"/>
        <v>225.00000000000006</v>
      </c>
    </row>
    <row r="704" spans="1:6" s="221" customFormat="1" ht="20.25" x14ac:dyDescent="0.2">
      <c r="A704" s="219">
        <v>631000</v>
      </c>
      <c r="B704" s="210" t="s">
        <v>395</v>
      </c>
      <c r="C704" s="220">
        <f>0+C705</f>
        <v>6000</v>
      </c>
      <c r="D704" s="220">
        <f>0+D705</f>
        <v>6000</v>
      </c>
      <c r="E704" s="220">
        <f>0+E705</f>
        <v>0</v>
      </c>
      <c r="F704" s="205">
        <f t="shared" si="179"/>
        <v>100</v>
      </c>
    </row>
    <row r="705" spans="1:6" s="167" customFormat="1" ht="20.25" x14ac:dyDescent="0.2">
      <c r="A705" s="223">
        <v>631300</v>
      </c>
      <c r="B705" s="198" t="s">
        <v>465</v>
      </c>
      <c r="C705" s="208">
        <v>6000</v>
      </c>
      <c r="D705" s="217">
        <v>6000</v>
      </c>
      <c r="E705" s="208">
        <v>0</v>
      </c>
      <c r="F705" s="209">
        <f t="shared" si="179"/>
        <v>100</v>
      </c>
    </row>
    <row r="706" spans="1:6" s="221" customFormat="1" ht="20.25" x14ac:dyDescent="0.2">
      <c r="A706" s="219">
        <v>638000</v>
      </c>
      <c r="B706" s="210" t="s">
        <v>396</v>
      </c>
      <c r="C706" s="220">
        <f t="shared" ref="C706:D706" si="182">C707</f>
        <v>9999.9999999999982</v>
      </c>
      <c r="D706" s="220">
        <f t="shared" si="182"/>
        <v>30000</v>
      </c>
      <c r="E706" s="220">
        <f t="shared" ref="E706" si="183">E707</f>
        <v>0</v>
      </c>
      <c r="F706" s="205">
        <f t="shared" si="179"/>
        <v>300.00000000000006</v>
      </c>
    </row>
    <row r="707" spans="1:6" s="167" customFormat="1" ht="20.25" x14ac:dyDescent="0.2">
      <c r="A707" s="197">
        <v>638100</v>
      </c>
      <c r="B707" s="198" t="s">
        <v>466</v>
      </c>
      <c r="C707" s="208">
        <v>9999.9999999999982</v>
      </c>
      <c r="D707" s="217">
        <v>30000</v>
      </c>
      <c r="E707" s="208">
        <v>0</v>
      </c>
      <c r="F707" s="209">
        <f t="shared" si="179"/>
        <v>300.00000000000006</v>
      </c>
    </row>
    <row r="708" spans="1:6" s="167" customFormat="1" ht="20.25" x14ac:dyDescent="0.2">
      <c r="A708" s="225"/>
      <c r="B708" s="214" t="s">
        <v>500</v>
      </c>
      <c r="C708" s="222">
        <f>C679+C697+C703</f>
        <v>2824100.0000000005</v>
      </c>
      <c r="D708" s="222">
        <f>D679+D697+D703</f>
        <v>3278200</v>
      </c>
      <c r="E708" s="222">
        <f>E679+E697+E703</f>
        <v>323200</v>
      </c>
      <c r="F708" s="172">
        <f t="shared" si="179"/>
        <v>116.07945894267198</v>
      </c>
    </row>
    <row r="709" spans="1:6" s="167" customFormat="1" ht="20.25" x14ac:dyDescent="0.2">
      <c r="A709" s="226"/>
      <c r="B709" s="190"/>
      <c r="C709" s="200"/>
      <c r="D709" s="200"/>
      <c r="E709" s="200"/>
      <c r="F709" s="201"/>
    </row>
    <row r="710" spans="1:6" s="167" customFormat="1" ht="20.25" x14ac:dyDescent="0.2">
      <c r="A710" s="193"/>
      <c r="B710" s="190"/>
      <c r="C710" s="217"/>
      <c r="D710" s="217"/>
      <c r="E710" s="217"/>
      <c r="F710" s="218"/>
    </row>
    <row r="711" spans="1:6" s="167" customFormat="1" ht="20.25" x14ac:dyDescent="0.2">
      <c r="A711" s="197" t="s">
        <v>825</v>
      </c>
      <c r="B711" s="210"/>
      <c r="C711" s="217"/>
      <c r="D711" s="217"/>
      <c r="E711" s="217"/>
      <c r="F711" s="218"/>
    </row>
    <row r="712" spans="1:6" s="167" customFormat="1" ht="20.25" x14ac:dyDescent="0.2">
      <c r="A712" s="197" t="s">
        <v>507</v>
      </c>
      <c r="B712" s="210"/>
      <c r="C712" s="217"/>
      <c r="D712" s="217"/>
      <c r="E712" s="217"/>
      <c r="F712" s="218"/>
    </row>
    <row r="713" spans="1:6" s="167" customFormat="1" ht="20.25" x14ac:dyDescent="0.2">
      <c r="A713" s="197" t="s">
        <v>610</v>
      </c>
      <c r="B713" s="210"/>
      <c r="C713" s="217"/>
      <c r="D713" s="217"/>
      <c r="E713" s="217"/>
      <c r="F713" s="218"/>
    </row>
    <row r="714" spans="1:6" s="167" customFormat="1" ht="20.25" x14ac:dyDescent="0.2">
      <c r="A714" s="197" t="s">
        <v>796</v>
      </c>
      <c r="B714" s="210"/>
      <c r="C714" s="217"/>
      <c r="D714" s="217"/>
      <c r="E714" s="217"/>
      <c r="F714" s="218"/>
    </row>
    <row r="715" spans="1:6" s="167" customFormat="1" ht="20.25" x14ac:dyDescent="0.2">
      <c r="A715" s="197"/>
      <c r="B715" s="199"/>
      <c r="C715" s="200"/>
      <c r="D715" s="200"/>
      <c r="E715" s="200"/>
      <c r="F715" s="201"/>
    </row>
    <row r="716" spans="1:6" s="167" customFormat="1" ht="20.25" x14ac:dyDescent="0.2">
      <c r="A716" s="219">
        <v>410000</v>
      </c>
      <c r="B716" s="203" t="s">
        <v>357</v>
      </c>
      <c r="C716" s="220">
        <f t="shared" ref="C716" si="184">C717+C722</f>
        <v>8209100</v>
      </c>
      <c r="D716" s="220">
        <f>D717+D722+D736</f>
        <v>8659000</v>
      </c>
      <c r="E716" s="220">
        <f t="shared" ref="E716" si="185">E717+E722</f>
        <v>860000</v>
      </c>
      <c r="F716" s="205">
        <f t="shared" ref="F716:F734" si="186">D716/C716*100</f>
        <v>105.4805033438501</v>
      </c>
    </row>
    <row r="717" spans="1:6" s="167" customFormat="1" ht="20.25" x14ac:dyDescent="0.2">
      <c r="A717" s="219">
        <v>411000</v>
      </c>
      <c r="B717" s="203" t="s">
        <v>471</v>
      </c>
      <c r="C717" s="220">
        <f>SUM(C718:C721)</f>
        <v>6976300</v>
      </c>
      <c r="D717" s="220">
        <f t="shared" ref="D717" si="187">SUM(D718:D721)</f>
        <v>7469300</v>
      </c>
      <c r="E717" s="220">
        <f>SUM(E718:E721)</f>
        <v>20000</v>
      </c>
      <c r="F717" s="205">
        <f t="shared" si="186"/>
        <v>107.06678325186702</v>
      </c>
    </row>
    <row r="718" spans="1:6" s="167" customFormat="1" ht="20.25" x14ac:dyDescent="0.2">
      <c r="A718" s="197">
        <v>411100</v>
      </c>
      <c r="B718" s="198" t="s">
        <v>358</v>
      </c>
      <c r="C718" s="208">
        <v>6485000</v>
      </c>
      <c r="D718" s="217">
        <v>7000000</v>
      </c>
      <c r="E718" s="208">
        <v>0</v>
      </c>
      <c r="F718" s="209">
        <f t="shared" si="186"/>
        <v>107.9414032382421</v>
      </c>
    </row>
    <row r="719" spans="1:6" s="167" customFormat="1" ht="20.25" x14ac:dyDescent="0.2">
      <c r="A719" s="197">
        <v>411200</v>
      </c>
      <c r="B719" s="198" t="s">
        <v>484</v>
      </c>
      <c r="C719" s="208">
        <v>270000</v>
      </c>
      <c r="D719" s="217">
        <v>275000</v>
      </c>
      <c r="E719" s="217">
        <v>20000</v>
      </c>
      <c r="F719" s="209">
        <f t="shared" si="186"/>
        <v>101.85185185185186</v>
      </c>
    </row>
    <row r="720" spans="1:6" s="167" customFormat="1" ht="40.5" x14ac:dyDescent="0.2">
      <c r="A720" s="197">
        <v>411300</v>
      </c>
      <c r="B720" s="198" t="s">
        <v>359</v>
      </c>
      <c r="C720" s="208">
        <v>153700</v>
      </c>
      <c r="D720" s="217">
        <v>133500</v>
      </c>
      <c r="E720" s="208">
        <v>0</v>
      </c>
      <c r="F720" s="209">
        <f t="shared" si="186"/>
        <v>86.857514638906963</v>
      </c>
    </row>
    <row r="721" spans="1:6" s="167" customFormat="1" ht="20.25" x14ac:dyDescent="0.2">
      <c r="A721" s="197">
        <v>411400</v>
      </c>
      <c r="B721" s="198" t="s">
        <v>360</v>
      </c>
      <c r="C721" s="208">
        <v>67600</v>
      </c>
      <c r="D721" s="217">
        <v>60800</v>
      </c>
      <c r="E721" s="208">
        <v>0</v>
      </c>
      <c r="F721" s="209">
        <f t="shared" si="186"/>
        <v>89.940828402366861</v>
      </c>
    </row>
    <row r="722" spans="1:6" s="167" customFormat="1" ht="20.25" x14ac:dyDescent="0.2">
      <c r="A722" s="219">
        <v>412000</v>
      </c>
      <c r="B722" s="210" t="s">
        <v>476</v>
      </c>
      <c r="C722" s="220">
        <f>SUM(C723:C735)</f>
        <v>1232800</v>
      </c>
      <c r="D722" s="220">
        <f>SUM(D723:D735)</f>
        <v>1189700</v>
      </c>
      <c r="E722" s="220">
        <f>SUM(E723:E735)</f>
        <v>840000</v>
      </c>
      <c r="F722" s="205">
        <f t="shared" si="186"/>
        <v>96.503893575600259</v>
      </c>
    </row>
    <row r="723" spans="1:6" s="167" customFormat="1" ht="20.25" x14ac:dyDescent="0.2">
      <c r="A723" s="223">
        <v>412100</v>
      </c>
      <c r="B723" s="198" t="s">
        <v>361</v>
      </c>
      <c r="C723" s="208">
        <v>14000</v>
      </c>
      <c r="D723" s="217">
        <v>12000</v>
      </c>
      <c r="E723" s="208">
        <v>0</v>
      </c>
      <c r="F723" s="209">
        <f t="shared" si="186"/>
        <v>85.714285714285708</v>
      </c>
    </row>
    <row r="724" spans="1:6" s="167" customFormat="1" ht="20.25" x14ac:dyDescent="0.2">
      <c r="A724" s="197">
        <v>412200</v>
      </c>
      <c r="B724" s="198" t="s">
        <v>485</v>
      </c>
      <c r="C724" s="208">
        <v>191300</v>
      </c>
      <c r="D724" s="217">
        <v>200000</v>
      </c>
      <c r="E724" s="208">
        <v>0</v>
      </c>
      <c r="F724" s="209">
        <f t="shared" si="186"/>
        <v>104.54783063251438</v>
      </c>
    </row>
    <row r="725" spans="1:6" s="167" customFormat="1" ht="20.25" x14ac:dyDescent="0.2">
      <c r="A725" s="197">
        <v>412300</v>
      </c>
      <c r="B725" s="198" t="s">
        <v>362</v>
      </c>
      <c r="C725" s="208">
        <v>22600</v>
      </c>
      <c r="D725" s="217">
        <v>21600</v>
      </c>
      <c r="E725" s="208">
        <v>0</v>
      </c>
      <c r="F725" s="209">
        <f t="shared" si="186"/>
        <v>95.575221238938056</v>
      </c>
    </row>
    <row r="726" spans="1:6" s="167" customFormat="1" ht="20.25" x14ac:dyDescent="0.2">
      <c r="A726" s="197">
        <v>412400</v>
      </c>
      <c r="B726" s="198" t="s">
        <v>363</v>
      </c>
      <c r="C726" s="208">
        <v>24999.999999999996</v>
      </c>
      <c r="D726" s="217">
        <v>25000</v>
      </c>
      <c r="E726" s="208">
        <v>0</v>
      </c>
      <c r="F726" s="209">
        <f t="shared" si="186"/>
        <v>100.00000000000003</v>
      </c>
    </row>
    <row r="727" spans="1:6" s="167" customFormat="1" ht="20.25" x14ac:dyDescent="0.2">
      <c r="A727" s="197">
        <v>412500</v>
      </c>
      <c r="B727" s="198" t="s">
        <v>364</v>
      </c>
      <c r="C727" s="208">
        <v>180000</v>
      </c>
      <c r="D727" s="217">
        <v>200000</v>
      </c>
      <c r="E727" s="208">
        <v>0</v>
      </c>
      <c r="F727" s="209">
        <f t="shared" si="186"/>
        <v>111.11111111111111</v>
      </c>
    </row>
    <row r="728" spans="1:6" s="167" customFormat="1" ht="20.25" x14ac:dyDescent="0.2">
      <c r="A728" s="197">
        <v>412600</v>
      </c>
      <c r="B728" s="198" t="s">
        <v>486</v>
      </c>
      <c r="C728" s="208">
        <v>410000.00000000006</v>
      </c>
      <c r="D728" s="217">
        <v>340000</v>
      </c>
      <c r="E728" s="217">
        <v>40000</v>
      </c>
      <c r="F728" s="209">
        <f t="shared" si="186"/>
        <v>82.926829268292664</v>
      </c>
    </row>
    <row r="729" spans="1:6" s="167" customFormat="1" ht="20.25" x14ac:dyDescent="0.2">
      <c r="A729" s="197">
        <v>412700</v>
      </c>
      <c r="B729" s="198" t="s">
        <v>473</v>
      </c>
      <c r="C729" s="208">
        <v>217300</v>
      </c>
      <c r="D729" s="217">
        <v>220000</v>
      </c>
      <c r="E729" s="208">
        <v>0</v>
      </c>
      <c r="F729" s="209">
        <f t="shared" si="186"/>
        <v>101.24252185918085</v>
      </c>
    </row>
    <row r="730" spans="1:6" s="167" customFormat="1" ht="20.25" x14ac:dyDescent="0.2">
      <c r="A730" s="197">
        <v>412900</v>
      </c>
      <c r="B730" s="211" t="s">
        <v>797</v>
      </c>
      <c r="C730" s="208">
        <v>3500</v>
      </c>
      <c r="D730" s="217">
        <v>3500</v>
      </c>
      <c r="E730" s="208">
        <v>0</v>
      </c>
      <c r="F730" s="209">
        <f t="shared" si="186"/>
        <v>100</v>
      </c>
    </row>
    <row r="731" spans="1:6" s="167" customFormat="1" ht="20.25" x14ac:dyDescent="0.2">
      <c r="A731" s="197">
        <v>412900</v>
      </c>
      <c r="B731" s="211" t="s">
        <v>564</v>
      </c>
      <c r="C731" s="208">
        <v>120000</v>
      </c>
      <c r="D731" s="217">
        <v>120000</v>
      </c>
      <c r="E731" s="208">
        <v>0</v>
      </c>
      <c r="F731" s="209">
        <f t="shared" si="186"/>
        <v>100</v>
      </c>
    </row>
    <row r="732" spans="1:6" s="167" customFormat="1" ht="20.25" x14ac:dyDescent="0.2">
      <c r="A732" s="197">
        <v>412900</v>
      </c>
      <c r="B732" s="211" t="s">
        <v>582</v>
      </c>
      <c r="C732" s="208">
        <v>3999.9999999999991</v>
      </c>
      <c r="D732" s="217">
        <v>3999.9999999999995</v>
      </c>
      <c r="E732" s="208">
        <v>0</v>
      </c>
      <c r="F732" s="209">
        <f t="shared" si="186"/>
        <v>100.00000000000003</v>
      </c>
    </row>
    <row r="733" spans="1:6" s="167" customFormat="1" ht="20.25" x14ac:dyDescent="0.2">
      <c r="A733" s="197">
        <v>412900</v>
      </c>
      <c r="B733" s="211" t="s">
        <v>583</v>
      </c>
      <c r="C733" s="208">
        <v>30100</v>
      </c>
      <c r="D733" s="217">
        <v>30100</v>
      </c>
      <c r="E733" s="208">
        <v>0</v>
      </c>
      <c r="F733" s="209">
        <f t="shared" si="186"/>
        <v>100</v>
      </c>
    </row>
    <row r="734" spans="1:6" s="167" customFormat="1" ht="20.25" x14ac:dyDescent="0.2">
      <c r="A734" s="197">
        <v>412900</v>
      </c>
      <c r="B734" s="211" t="s">
        <v>584</v>
      </c>
      <c r="C734" s="208">
        <v>15000</v>
      </c>
      <c r="D734" s="217">
        <v>13500</v>
      </c>
      <c r="E734" s="208">
        <v>0</v>
      </c>
      <c r="F734" s="209">
        <f t="shared" si="186"/>
        <v>90</v>
      </c>
    </row>
    <row r="735" spans="1:6" s="167" customFormat="1" ht="20.25" x14ac:dyDescent="0.2">
      <c r="A735" s="197">
        <v>412900</v>
      </c>
      <c r="B735" s="211" t="s">
        <v>566</v>
      </c>
      <c r="C735" s="208">
        <v>0</v>
      </c>
      <c r="D735" s="217">
        <v>0</v>
      </c>
      <c r="E735" s="217">
        <v>800000</v>
      </c>
      <c r="F735" s="209">
        <v>0</v>
      </c>
    </row>
    <row r="736" spans="1:6" s="221" customFormat="1" ht="20.25" x14ac:dyDescent="0.2">
      <c r="A736" s="224">
        <v>416000</v>
      </c>
      <c r="B736" s="203" t="s">
        <v>478</v>
      </c>
      <c r="C736" s="220"/>
      <c r="D736" s="220">
        <f>0</f>
        <v>0</v>
      </c>
      <c r="E736" s="220"/>
      <c r="F736" s="209">
        <v>0</v>
      </c>
    </row>
    <row r="737" spans="1:6" s="167" customFormat="1" ht="20.25" x14ac:dyDescent="0.2">
      <c r="A737" s="219">
        <v>510000</v>
      </c>
      <c r="B737" s="210" t="s">
        <v>422</v>
      </c>
      <c r="C737" s="220">
        <f>C738+C740</f>
        <v>20000</v>
      </c>
      <c r="D737" s="220">
        <f>D738+D740</f>
        <v>120000</v>
      </c>
      <c r="E737" s="220">
        <f>E738+E740</f>
        <v>6472500</v>
      </c>
      <c r="F737" s="205"/>
    </row>
    <row r="738" spans="1:6" s="167" customFormat="1" ht="20.25" x14ac:dyDescent="0.2">
      <c r="A738" s="219">
        <v>511000</v>
      </c>
      <c r="B738" s="210" t="s">
        <v>423</v>
      </c>
      <c r="C738" s="220">
        <f>SUM(C739:C739)</f>
        <v>10000</v>
      </c>
      <c r="D738" s="220">
        <f>SUM(D739:D739)</f>
        <v>100000</v>
      </c>
      <c r="E738" s="220">
        <f>SUM(E739:E739)</f>
        <v>6472500</v>
      </c>
      <c r="F738" s="205"/>
    </row>
    <row r="739" spans="1:6" s="167" customFormat="1" ht="20.25" x14ac:dyDescent="0.2">
      <c r="A739" s="197">
        <v>511300</v>
      </c>
      <c r="B739" s="198" t="s">
        <v>426</v>
      </c>
      <c r="C739" s="208">
        <v>10000</v>
      </c>
      <c r="D739" s="217">
        <v>100000</v>
      </c>
      <c r="E739" s="217">
        <v>6472500</v>
      </c>
      <c r="F739" s="209"/>
    </row>
    <row r="740" spans="1:6" s="221" customFormat="1" ht="20.25" x14ac:dyDescent="0.2">
      <c r="A740" s="219">
        <v>516000</v>
      </c>
      <c r="B740" s="210" t="s">
        <v>433</v>
      </c>
      <c r="C740" s="220">
        <f t="shared" ref="C740:D740" si="188">C741</f>
        <v>10000</v>
      </c>
      <c r="D740" s="220">
        <f t="shared" si="188"/>
        <v>20000</v>
      </c>
      <c r="E740" s="220">
        <f t="shared" ref="E740" si="189">E741</f>
        <v>0</v>
      </c>
      <c r="F740" s="205">
        <f t="shared" ref="F740:F745" si="190">D740/C740*100</f>
        <v>200</v>
      </c>
    </row>
    <row r="741" spans="1:6" s="167" customFormat="1" ht="20.25" x14ac:dyDescent="0.2">
      <c r="A741" s="197">
        <v>516100</v>
      </c>
      <c r="B741" s="198" t="s">
        <v>433</v>
      </c>
      <c r="C741" s="208">
        <v>10000</v>
      </c>
      <c r="D741" s="217">
        <v>20000</v>
      </c>
      <c r="E741" s="208">
        <v>0</v>
      </c>
      <c r="F741" s="209">
        <f t="shared" si="190"/>
        <v>200</v>
      </c>
    </row>
    <row r="742" spans="1:6" s="221" customFormat="1" ht="20.25" x14ac:dyDescent="0.2">
      <c r="A742" s="219">
        <v>630000</v>
      </c>
      <c r="B742" s="210" t="s">
        <v>461</v>
      </c>
      <c r="C742" s="220">
        <f>C743+0</f>
        <v>79000</v>
      </c>
      <c r="D742" s="220">
        <f>D743+0</f>
        <v>99000</v>
      </c>
      <c r="E742" s="220">
        <f>E743+0</f>
        <v>0</v>
      </c>
      <c r="F742" s="205">
        <f t="shared" si="190"/>
        <v>125.31645569620254</v>
      </c>
    </row>
    <row r="743" spans="1:6" s="221" customFormat="1" ht="20.25" x14ac:dyDescent="0.2">
      <c r="A743" s="219">
        <v>638000</v>
      </c>
      <c r="B743" s="210" t="s">
        <v>396</v>
      </c>
      <c r="C743" s="220">
        <f t="shared" ref="C743:D743" si="191">C744</f>
        <v>79000</v>
      </c>
      <c r="D743" s="220">
        <f t="shared" si="191"/>
        <v>99000</v>
      </c>
      <c r="E743" s="220">
        <f t="shared" ref="E743" si="192">E744</f>
        <v>0</v>
      </c>
      <c r="F743" s="205">
        <f t="shared" si="190"/>
        <v>125.31645569620254</v>
      </c>
    </row>
    <row r="744" spans="1:6" s="167" customFormat="1" ht="20.25" x14ac:dyDescent="0.2">
      <c r="A744" s="197">
        <v>638100</v>
      </c>
      <c r="B744" s="198" t="s">
        <v>466</v>
      </c>
      <c r="C744" s="208">
        <v>79000</v>
      </c>
      <c r="D744" s="217">
        <v>99000</v>
      </c>
      <c r="E744" s="208">
        <v>0</v>
      </c>
      <c r="F744" s="209">
        <f t="shared" si="190"/>
        <v>125.31645569620254</v>
      </c>
    </row>
    <row r="745" spans="1:6" s="167" customFormat="1" ht="20.25" x14ac:dyDescent="0.2">
      <c r="A745" s="225"/>
      <c r="B745" s="214" t="s">
        <v>500</v>
      </c>
      <c r="C745" s="222">
        <f>C716+C737+C742+0</f>
        <v>8308100</v>
      </c>
      <c r="D745" s="222">
        <f>D716+D737+D742+0</f>
        <v>8878000</v>
      </c>
      <c r="E745" s="222">
        <f>E716+E737+E742+0</f>
        <v>7332500</v>
      </c>
      <c r="F745" s="172">
        <f t="shared" si="190"/>
        <v>106.85957078032283</v>
      </c>
    </row>
    <row r="746" spans="1:6" s="167" customFormat="1" ht="20.25" x14ac:dyDescent="0.2">
      <c r="A746" s="226"/>
      <c r="B746" s="190"/>
      <c r="C746" s="200"/>
      <c r="D746" s="200"/>
      <c r="E746" s="200"/>
      <c r="F746" s="201"/>
    </row>
    <row r="747" spans="1:6" s="167" customFormat="1" ht="20.25" x14ac:dyDescent="0.2">
      <c r="A747" s="226"/>
      <c r="B747" s="190"/>
      <c r="C747" s="200"/>
      <c r="D747" s="200"/>
      <c r="E747" s="200"/>
      <c r="F747" s="201"/>
    </row>
    <row r="748" spans="1:6" s="167" customFormat="1" ht="20.25" x14ac:dyDescent="0.2">
      <c r="A748" s="197" t="s">
        <v>826</v>
      </c>
      <c r="B748" s="210"/>
      <c r="C748" s="200"/>
      <c r="D748" s="200"/>
      <c r="E748" s="200"/>
      <c r="F748" s="201"/>
    </row>
    <row r="749" spans="1:6" s="167" customFormat="1" ht="20.25" x14ac:dyDescent="0.2">
      <c r="A749" s="197" t="s">
        <v>507</v>
      </c>
      <c r="B749" s="210"/>
      <c r="C749" s="200"/>
      <c r="D749" s="200"/>
      <c r="E749" s="200"/>
      <c r="F749" s="201"/>
    </row>
    <row r="750" spans="1:6" s="167" customFormat="1" ht="20.25" x14ac:dyDescent="0.2">
      <c r="A750" s="197" t="s">
        <v>611</v>
      </c>
      <c r="B750" s="210"/>
      <c r="C750" s="200"/>
      <c r="D750" s="200"/>
      <c r="E750" s="200"/>
      <c r="F750" s="201"/>
    </row>
    <row r="751" spans="1:6" s="167" customFormat="1" ht="20.25" x14ac:dyDescent="0.2">
      <c r="A751" s="197" t="s">
        <v>796</v>
      </c>
      <c r="B751" s="210"/>
      <c r="C751" s="200"/>
      <c r="D751" s="200"/>
      <c r="E751" s="200"/>
      <c r="F751" s="201"/>
    </row>
    <row r="752" spans="1:6" s="167" customFormat="1" ht="20.25" x14ac:dyDescent="0.2">
      <c r="A752" s="197"/>
      <c r="B752" s="199"/>
      <c r="C752" s="200"/>
      <c r="D752" s="200"/>
      <c r="E752" s="200"/>
      <c r="F752" s="201"/>
    </row>
    <row r="753" spans="1:6" s="221" customFormat="1" ht="20.25" x14ac:dyDescent="0.2">
      <c r="A753" s="219">
        <v>410000</v>
      </c>
      <c r="B753" s="203" t="s">
        <v>357</v>
      </c>
      <c r="C753" s="220">
        <f>C754+C759</f>
        <v>1154500</v>
      </c>
      <c r="D753" s="220">
        <f t="shared" ref="D753" si="193">D754+D759</f>
        <v>1196300</v>
      </c>
      <c r="E753" s="220">
        <f>E754+E759</f>
        <v>0</v>
      </c>
      <c r="F753" s="205">
        <f t="shared" ref="F753:F759" si="194">D753/C753*100</f>
        <v>103.62061498484192</v>
      </c>
    </row>
    <row r="754" spans="1:6" s="221" customFormat="1" ht="20.25" x14ac:dyDescent="0.2">
      <c r="A754" s="219">
        <v>411000</v>
      </c>
      <c r="B754" s="203" t="s">
        <v>471</v>
      </c>
      <c r="C754" s="220">
        <f>SUM(C755:C758)</f>
        <v>724899.99999999988</v>
      </c>
      <c r="D754" s="220">
        <f t="shared" ref="D754" si="195">SUM(D755:D758)</f>
        <v>719700</v>
      </c>
      <c r="E754" s="220">
        <f>SUM(E755:E758)</f>
        <v>0</v>
      </c>
      <c r="F754" s="205">
        <f t="shared" si="194"/>
        <v>99.282659677196875</v>
      </c>
    </row>
    <row r="755" spans="1:6" s="167" customFormat="1" ht="20.25" x14ac:dyDescent="0.2">
      <c r="A755" s="197">
        <v>411100</v>
      </c>
      <c r="B755" s="198" t="s">
        <v>358</v>
      </c>
      <c r="C755" s="208">
        <v>654999.99999999988</v>
      </c>
      <c r="D755" s="217">
        <v>660000</v>
      </c>
      <c r="E755" s="208">
        <v>0</v>
      </c>
      <c r="F755" s="209">
        <f t="shared" si="194"/>
        <v>100.76335877862597</v>
      </c>
    </row>
    <row r="756" spans="1:6" s="167" customFormat="1" ht="20.25" x14ac:dyDescent="0.2">
      <c r="A756" s="197">
        <v>411200</v>
      </c>
      <c r="B756" s="198" t="s">
        <v>484</v>
      </c>
      <c r="C756" s="208">
        <v>39999.999999999993</v>
      </c>
      <c r="D756" s="217">
        <v>41000</v>
      </c>
      <c r="E756" s="208">
        <v>0</v>
      </c>
      <c r="F756" s="209">
        <f t="shared" si="194"/>
        <v>102.50000000000001</v>
      </c>
    </row>
    <row r="757" spans="1:6" s="167" customFormat="1" ht="40.5" x14ac:dyDescent="0.2">
      <c r="A757" s="197">
        <v>411300</v>
      </c>
      <c r="B757" s="198" t="s">
        <v>359</v>
      </c>
      <c r="C757" s="208">
        <v>21700</v>
      </c>
      <c r="D757" s="217">
        <v>10500</v>
      </c>
      <c r="E757" s="208">
        <v>0</v>
      </c>
      <c r="F757" s="209">
        <f t="shared" si="194"/>
        <v>48.387096774193552</v>
      </c>
    </row>
    <row r="758" spans="1:6" s="167" customFormat="1" ht="20.25" x14ac:dyDescent="0.2">
      <c r="A758" s="197">
        <v>411400</v>
      </c>
      <c r="B758" s="198" t="s">
        <v>360</v>
      </c>
      <c r="C758" s="208">
        <v>8200</v>
      </c>
      <c r="D758" s="217">
        <v>8200</v>
      </c>
      <c r="E758" s="208">
        <v>0</v>
      </c>
      <c r="F758" s="209">
        <f t="shared" si="194"/>
        <v>100</v>
      </c>
    </row>
    <row r="759" spans="1:6" s="221" customFormat="1" ht="20.25" x14ac:dyDescent="0.2">
      <c r="A759" s="219">
        <v>412000</v>
      </c>
      <c r="B759" s="210" t="s">
        <v>476</v>
      </c>
      <c r="C759" s="220">
        <f>SUM(C760:C772)</f>
        <v>429600</v>
      </c>
      <c r="D759" s="220">
        <f>SUM(D760:D772)</f>
        <v>476600</v>
      </c>
      <c r="E759" s="220">
        <f>SUM(E760:E772)</f>
        <v>0</v>
      </c>
      <c r="F759" s="205">
        <f t="shared" si="194"/>
        <v>110.94040968342644</v>
      </c>
    </row>
    <row r="760" spans="1:6" s="167" customFormat="1" ht="20.25" x14ac:dyDescent="0.2">
      <c r="A760" s="223">
        <v>412100</v>
      </c>
      <c r="B760" s="198" t="s">
        <v>361</v>
      </c>
      <c r="C760" s="208">
        <v>3000</v>
      </c>
      <c r="D760" s="217">
        <v>10000</v>
      </c>
      <c r="E760" s="208">
        <v>0</v>
      </c>
      <c r="F760" s="209"/>
    </row>
    <row r="761" spans="1:6" s="167" customFormat="1" ht="20.25" x14ac:dyDescent="0.2">
      <c r="A761" s="197">
        <v>412200</v>
      </c>
      <c r="B761" s="198" t="s">
        <v>485</v>
      </c>
      <c r="C761" s="208">
        <v>24000</v>
      </c>
      <c r="D761" s="217">
        <v>30000</v>
      </c>
      <c r="E761" s="208">
        <v>0</v>
      </c>
      <c r="F761" s="209">
        <f t="shared" ref="F761:F771" si="196">D761/C761*100</f>
        <v>125</v>
      </c>
    </row>
    <row r="762" spans="1:6" s="167" customFormat="1" ht="20.25" x14ac:dyDescent="0.2">
      <c r="A762" s="197">
        <v>412300</v>
      </c>
      <c r="B762" s="198" t="s">
        <v>362</v>
      </c>
      <c r="C762" s="208">
        <v>9000</v>
      </c>
      <c r="D762" s="217">
        <v>9000</v>
      </c>
      <c r="E762" s="208">
        <v>0</v>
      </c>
      <c r="F762" s="209">
        <f t="shared" si="196"/>
        <v>100</v>
      </c>
    </row>
    <row r="763" spans="1:6" s="167" customFormat="1" ht="20.25" x14ac:dyDescent="0.2">
      <c r="A763" s="197">
        <v>412400</v>
      </c>
      <c r="B763" s="198" t="s">
        <v>363</v>
      </c>
      <c r="C763" s="208">
        <v>7999.9999999999982</v>
      </c>
      <c r="D763" s="217">
        <v>7999.9999999999991</v>
      </c>
      <c r="E763" s="208">
        <v>0</v>
      </c>
      <c r="F763" s="209">
        <f t="shared" si="196"/>
        <v>100.00000000000003</v>
      </c>
    </row>
    <row r="764" spans="1:6" s="167" customFormat="1" ht="20.25" x14ac:dyDescent="0.2">
      <c r="A764" s="197">
        <v>412500</v>
      </c>
      <c r="B764" s="198" t="s">
        <v>364</v>
      </c>
      <c r="C764" s="208">
        <v>28000</v>
      </c>
      <c r="D764" s="217">
        <v>30000</v>
      </c>
      <c r="E764" s="208">
        <v>0</v>
      </c>
      <c r="F764" s="209">
        <f t="shared" si="196"/>
        <v>107.14285714285714</v>
      </c>
    </row>
    <row r="765" spans="1:6" s="167" customFormat="1" ht="20.25" x14ac:dyDescent="0.2">
      <c r="A765" s="197">
        <v>412600</v>
      </c>
      <c r="B765" s="198" t="s">
        <v>486</v>
      </c>
      <c r="C765" s="208">
        <v>60000</v>
      </c>
      <c r="D765" s="217">
        <v>80000</v>
      </c>
      <c r="E765" s="208">
        <v>0</v>
      </c>
      <c r="F765" s="209">
        <f t="shared" si="196"/>
        <v>133.33333333333331</v>
      </c>
    </row>
    <row r="766" spans="1:6" s="167" customFormat="1" ht="20.25" x14ac:dyDescent="0.2">
      <c r="A766" s="197">
        <v>412700</v>
      </c>
      <c r="B766" s="198" t="s">
        <v>473</v>
      </c>
      <c r="C766" s="208">
        <v>19999.999999999996</v>
      </c>
      <c r="D766" s="217">
        <v>25000</v>
      </c>
      <c r="E766" s="208">
        <v>0</v>
      </c>
      <c r="F766" s="209">
        <f t="shared" si="196"/>
        <v>125.00000000000003</v>
      </c>
    </row>
    <row r="767" spans="1:6" s="167" customFormat="1" ht="20.25" x14ac:dyDescent="0.2">
      <c r="A767" s="197">
        <v>412900</v>
      </c>
      <c r="B767" s="211" t="s">
        <v>797</v>
      </c>
      <c r="C767" s="208">
        <v>600</v>
      </c>
      <c r="D767" s="217">
        <v>600</v>
      </c>
      <c r="E767" s="208">
        <v>0</v>
      </c>
      <c r="F767" s="209">
        <f t="shared" si="196"/>
        <v>100</v>
      </c>
    </row>
    <row r="768" spans="1:6" s="167" customFormat="1" ht="20.25" x14ac:dyDescent="0.2">
      <c r="A768" s="197">
        <v>412900</v>
      </c>
      <c r="B768" s="211" t="s">
        <v>564</v>
      </c>
      <c r="C768" s="208">
        <v>50000</v>
      </c>
      <c r="D768" s="217">
        <v>40000</v>
      </c>
      <c r="E768" s="208">
        <v>0</v>
      </c>
      <c r="F768" s="209">
        <f t="shared" si="196"/>
        <v>80</v>
      </c>
    </row>
    <row r="769" spans="1:6" s="167" customFormat="1" ht="20.25" x14ac:dyDescent="0.2">
      <c r="A769" s="197">
        <v>412900</v>
      </c>
      <c r="B769" s="211" t="s">
        <v>582</v>
      </c>
      <c r="C769" s="208">
        <v>214000</v>
      </c>
      <c r="D769" s="217">
        <v>230000</v>
      </c>
      <c r="E769" s="208">
        <v>0</v>
      </c>
      <c r="F769" s="209">
        <f t="shared" si="196"/>
        <v>107.4766355140187</v>
      </c>
    </row>
    <row r="770" spans="1:6" s="167" customFormat="1" ht="20.25" x14ac:dyDescent="0.2">
      <c r="A770" s="197">
        <v>412900</v>
      </c>
      <c r="B770" s="211" t="s">
        <v>583</v>
      </c>
      <c r="C770" s="208">
        <v>10000</v>
      </c>
      <c r="D770" s="217">
        <v>8000</v>
      </c>
      <c r="E770" s="208">
        <v>0</v>
      </c>
      <c r="F770" s="209">
        <f t="shared" si="196"/>
        <v>80</v>
      </c>
    </row>
    <row r="771" spans="1:6" s="167" customFormat="1" ht="20.25" x14ac:dyDescent="0.2">
      <c r="A771" s="197">
        <v>412900</v>
      </c>
      <c r="B771" s="211" t="s">
        <v>584</v>
      </c>
      <c r="C771" s="208">
        <v>3000</v>
      </c>
      <c r="D771" s="217">
        <v>3000</v>
      </c>
      <c r="E771" s="208">
        <v>0</v>
      </c>
      <c r="F771" s="209">
        <f t="shared" si="196"/>
        <v>100</v>
      </c>
    </row>
    <row r="772" spans="1:6" s="167" customFormat="1" ht="20.25" x14ac:dyDescent="0.2">
      <c r="A772" s="197">
        <v>412900</v>
      </c>
      <c r="B772" s="211" t="s">
        <v>566</v>
      </c>
      <c r="C772" s="208">
        <v>0</v>
      </c>
      <c r="D772" s="217">
        <v>3000</v>
      </c>
      <c r="E772" s="208">
        <v>0</v>
      </c>
      <c r="F772" s="209">
        <v>0</v>
      </c>
    </row>
    <row r="773" spans="1:6" s="221" customFormat="1" ht="20.25" x14ac:dyDescent="0.2">
      <c r="A773" s="219">
        <v>510000</v>
      </c>
      <c r="B773" s="210" t="s">
        <v>422</v>
      </c>
      <c r="C773" s="220">
        <f>C774+C776</f>
        <v>40000</v>
      </c>
      <c r="D773" s="220">
        <f t="shared" ref="D773" si="197">D774+D776</f>
        <v>47000</v>
      </c>
      <c r="E773" s="220">
        <f>E774+E776</f>
        <v>0</v>
      </c>
      <c r="F773" s="205">
        <f t="shared" ref="F773:F781" si="198">D773/C773*100</f>
        <v>117.5</v>
      </c>
    </row>
    <row r="774" spans="1:6" s="221" customFormat="1" ht="20.25" x14ac:dyDescent="0.2">
      <c r="A774" s="219">
        <v>511000</v>
      </c>
      <c r="B774" s="210" t="s">
        <v>423</v>
      </c>
      <c r="C774" s="220">
        <f t="shared" ref="C774:D774" si="199">C775</f>
        <v>12000</v>
      </c>
      <c r="D774" s="220">
        <f t="shared" si="199"/>
        <v>15000</v>
      </c>
      <c r="E774" s="220">
        <f t="shared" ref="E774" si="200">E775</f>
        <v>0</v>
      </c>
      <c r="F774" s="205">
        <f t="shared" si="198"/>
        <v>125</v>
      </c>
    </row>
    <row r="775" spans="1:6" s="167" customFormat="1" ht="20.25" x14ac:dyDescent="0.2">
      <c r="A775" s="197">
        <v>511300</v>
      </c>
      <c r="B775" s="198" t="s">
        <v>426</v>
      </c>
      <c r="C775" s="208">
        <v>12000</v>
      </c>
      <c r="D775" s="217">
        <v>15000</v>
      </c>
      <c r="E775" s="208">
        <v>0</v>
      </c>
      <c r="F775" s="209">
        <f t="shared" si="198"/>
        <v>125</v>
      </c>
    </row>
    <row r="776" spans="1:6" s="221" customFormat="1" ht="20.25" x14ac:dyDescent="0.2">
      <c r="A776" s="219">
        <v>516000</v>
      </c>
      <c r="B776" s="210" t="s">
        <v>433</v>
      </c>
      <c r="C776" s="220">
        <f t="shared" ref="C776:D776" si="201">C777</f>
        <v>28000</v>
      </c>
      <c r="D776" s="220">
        <f t="shared" si="201"/>
        <v>32000</v>
      </c>
      <c r="E776" s="220">
        <f t="shared" ref="E776" si="202">E777</f>
        <v>0</v>
      </c>
      <c r="F776" s="205">
        <f t="shared" si="198"/>
        <v>114.28571428571428</v>
      </c>
    </row>
    <row r="777" spans="1:6" s="167" customFormat="1" ht="20.25" x14ac:dyDescent="0.2">
      <c r="A777" s="197">
        <v>516100</v>
      </c>
      <c r="B777" s="198" t="s">
        <v>433</v>
      </c>
      <c r="C777" s="208">
        <v>28000</v>
      </c>
      <c r="D777" s="217">
        <v>32000</v>
      </c>
      <c r="E777" s="208">
        <v>0</v>
      </c>
      <c r="F777" s="209">
        <f t="shared" si="198"/>
        <v>114.28571428571428</v>
      </c>
    </row>
    <row r="778" spans="1:6" s="221" customFormat="1" ht="20.25" x14ac:dyDescent="0.2">
      <c r="A778" s="219">
        <v>630000</v>
      </c>
      <c r="B778" s="210" t="s">
        <v>461</v>
      </c>
      <c r="C778" s="220">
        <f t="shared" ref="C778:D779" si="203">C779</f>
        <v>18000</v>
      </c>
      <c r="D778" s="220">
        <f t="shared" si="203"/>
        <v>10000</v>
      </c>
      <c r="E778" s="220">
        <f t="shared" ref="E778:E779" si="204">E779</f>
        <v>0</v>
      </c>
      <c r="F778" s="205">
        <f t="shared" si="198"/>
        <v>55.555555555555557</v>
      </c>
    </row>
    <row r="779" spans="1:6" s="221" customFormat="1" ht="20.25" x14ac:dyDescent="0.2">
      <c r="A779" s="219">
        <v>638000</v>
      </c>
      <c r="B779" s="210" t="s">
        <v>396</v>
      </c>
      <c r="C779" s="220">
        <f t="shared" si="203"/>
        <v>18000</v>
      </c>
      <c r="D779" s="220">
        <f t="shared" si="203"/>
        <v>10000</v>
      </c>
      <c r="E779" s="220">
        <f t="shared" si="204"/>
        <v>0</v>
      </c>
      <c r="F779" s="205">
        <f t="shared" si="198"/>
        <v>55.555555555555557</v>
      </c>
    </row>
    <row r="780" spans="1:6" s="167" customFormat="1" ht="20.25" x14ac:dyDescent="0.2">
      <c r="A780" s="197">
        <v>638100</v>
      </c>
      <c r="B780" s="198" t="s">
        <v>466</v>
      </c>
      <c r="C780" s="208">
        <v>18000</v>
      </c>
      <c r="D780" s="217">
        <v>10000</v>
      </c>
      <c r="E780" s="208">
        <v>0</v>
      </c>
      <c r="F780" s="209">
        <f t="shared" si="198"/>
        <v>55.555555555555557</v>
      </c>
    </row>
    <row r="781" spans="1:6" s="167" customFormat="1" ht="20.25" x14ac:dyDescent="0.2">
      <c r="A781" s="230"/>
      <c r="B781" s="231" t="s">
        <v>500</v>
      </c>
      <c r="C781" s="232">
        <f>C753+C773+C778</f>
        <v>1212500</v>
      </c>
      <c r="D781" s="232">
        <f>D753+D773+D778</f>
        <v>1253300</v>
      </c>
      <c r="E781" s="232">
        <f>E753+E773+E778</f>
        <v>0</v>
      </c>
      <c r="F781" s="172">
        <f t="shared" si="198"/>
        <v>103.36494845360824</v>
      </c>
    </row>
    <row r="782" spans="1:6" s="167" customFormat="1" ht="20.25" x14ac:dyDescent="0.2">
      <c r="A782" s="226"/>
      <c r="B782" s="190"/>
      <c r="C782" s="200"/>
      <c r="D782" s="200"/>
      <c r="E782" s="200"/>
      <c r="F782" s="201"/>
    </row>
    <row r="783" spans="1:6" s="167" customFormat="1" ht="20.25" x14ac:dyDescent="0.2">
      <c r="A783" s="226"/>
      <c r="B783" s="190"/>
      <c r="C783" s="200"/>
      <c r="D783" s="200"/>
      <c r="E783" s="200"/>
      <c r="F783" s="201"/>
    </row>
    <row r="784" spans="1:6" s="167" customFormat="1" ht="20.25" x14ac:dyDescent="0.2">
      <c r="A784" s="197" t="s">
        <v>827</v>
      </c>
      <c r="B784" s="190"/>
      <c r="C784" s="200"/>
      <c r="D784" s="200"/>
      <c r="E784" s="200"/>
      <c r="F784" s="201"/>
    </row>
    <row r="785" spans="1:6" s="167" customFormat="1" ht="20.25" x14ac:dyDescent="0.2">
      <c r="A785" s="197" t="s">
        <v>507</v>
      </c>
      <c r="B785" s="190"/>
      <c r="C785" s="200"/>
      <c r="D785" s="200"/>
      <c r="E785" s="200"/>
      <c r="F785" s="201"/>
    </row>
    <row r="786" spans="1:6" s="167" customFormat="1" ht="20.25" x14ac:dyDescent="0.2">
      <c r="A786" s="197" t="s">
        <v>612</v>
      </c>
      <c r="B786" s="190"/>
      <c r="C786" s="200"/>
      <c r="D786" s="200"/>
      <c r="E786" s="200"/>
      <c r="F786" s="201"/>
    </row>
    <row r="787" spans="1:6" s="167" customFormat="1" ht="20.25" x14ac:dyDescent="0.2">
      <c r="A787" s="197" t="s">
        <v>796</v>
      </c>
      <c r="B787" s="190"/>
      <c r="C787" s="200"/>
      <c r="D787" s="200"/>
      <c r="E787" s="200"/>
      <c r="F787" s="201"/>
    </row>
    <row r="788" spans="1:6" s="167" customFormat="1" ht="20.25" x14ac:dyDescent="0.2">
      <c r="A788" s="226"/>
      <c r="B788" s="190"/>
      <c r="C788" s="200"/>
      <c r="D788" s="200"/>
      <c r="E788" s="200"/>
      <c r="F788" s="201"/>
    </row>
    <row r="789" spans="1:6" s="221" customFormat="1" ht="20.25" x14ac:dyDescent="0.2">
      <c r="A789" s="219">
        <v>410000</v>
      </c>
      <c r="B789" s="203" t="s">
        <v>357</v>
      </c>
      <c r="C789" s="220">
        <f>C790+C795+C817+C810+C808+0+C824</f>
        <v>7005100</v>
      </c>
      <c r="D789" s="220">
        <f>D790+D795+D817+D810+D808+0+D824</f>
        <v>7145600</v>
      </c>
      <c r="E789" s="220">
        <f>E790+E795+E817+E810+E808+0+E824</f>
        <v>0</v>
      </c>
      <c r="F789" s="205">
        <f t="shared" ref="F789:F822" si="205">D789/C789*100</f>
        <v>102.00568157485262</v>
      </c>
    </row>
    <row r="790" spans="1:6" s="221" customFormat="1" ht="20.25" x14ac:dyDescent="0.2">
      <c r="A790" s="219">
        <v>411000</v>
      </c>
      <c r="B790" s="203" t="s">
        <v>471</v>
      </c>
      <c r="C790" s="220">
        <f>SUM(C791:C794)</f>
        <v>2341800</v>
      </c>
      <c r="D790" s="220">
        <f t="shared" ref="D790" si="206">SUM(D791:D794)</f>
        <v>2326300</v>
      </c>
      <c r="E790" s="220">
        <f>SUM(E791:E794)</f>
        <v>0</v>
      </c>
      <c r="F790" s="205">
        <f t="shared" si="205"/>
        <v>99.33811597916133</v>
      </c>
    </row>
    <row r="791" spans="1:6" s="167" customFormat="1" ht="20.25" x14ac:dyDescent="0.2">
      <c r="A791" s="197">
        <v>411100</v>
      </c>
      <c r="B791" s="198" t="s">
        <v>358</v>
      </c>
      <c r="C791" s="208">
        <v>2145500</v>
      </c>
      <c r="D791" s="217">
        <v>2170000</v>
      </c>
      <c r="E791" s="208">
        <v>0</v>
      </c>
      <c r="F791" s="209">
        <f t="shared" si="205"/>
        <v>101.14192495921696</v>
      </c>
    </row>
    <row r="792" spans="1:6" s="167" customFormat="1" ht="20.25" x14ac:dyDescent="0.2">
      <c r="A792" s="197">
        <v>411200</v>
      </c>
      <c r="B792" s="198" t="s">
        <v>484</v>
      </c>
      <c r="C792" s="208">
        <v>82500</v>
      </c>
      <c r="D792" s="217">
        <v>67100</v>
      </c>
      <c r="E792" s="208">
        <v>0</v>
      </c>
      <c r="F792" s="209">
        <f t="shared" si="205"/>
        <v>81.333333333333329</v>
      </c>
    </row>
    <row r="793" spans="1:6" s="167" customFormat="1" ht="40.5" x14ac:dyDescent="0.2">
      <c r="A793" s="197">
        <v>411300</v>
      </c>
      <c r="B793" s="198" t="s">
        <v>359</v>
      </c>
      <c r="C793" s="208">
        <v>71800</v>
      </c>
      <c r="D793" s="217">
        <v>45000</v>
      </c>
      <c r="E793" s="208">
        <v>0</v>
      </c>
      <c r="F793" s="209">
        <f t="shared" si="205"/>
        <v>62.674094707520887</v>
      </c>
    </row>
    <row r="794" spans="1:6" s="167" customFormat="1" ht="20.25" x14ac:dyDescent="0.2">
      <c r="A794" s="197">
        <v>411400</v>
      </c>
      <c r="B794" s="198" t="s">
        <v>360</v>
      </c>
      <c r="C794" s="208">
        <v>42000</v>
      </c>
      <c r="D794" s="217">
        <v>44200</v>
      </c>
      <c r="E794" s="208">
        <v>0</v>
      </c>
      <c r="F794" s="209">
        <f t="shared" si="205"/>
        <v>105.23809523809524</v>
      </c>
    </row>
    <row r="795" spans="1:6" s="221" customFormat="1" ht="20.25" x14ac:dyDescent="0.2">
      <c r="A795" s="219">
        <v>412000</v>
      </c>
      <c r="B795" s="210" t="s">
        <v>476</v>
      </c>
      <c r="C795" s="220">
        <f>SUM(C796:C807)</f>
        <v>224100</v>
      </c>
      <c r="D795" s="220">
        <f t="shared" ref="D795" si="207">SUM(D796:D807)</f>
        <v>213300</v>
      </c>
      <c r="E795" s="220">
        <f>SUM(E796:E807)</f>
        <v>0</v>
      </c>
      <c r="F795" s="205">
        <f t="shared" si="205"/>
        <v>95.180722891566262</v>
      </c>
    </row>
    <row r="796" spans="1:6" s="167" customFormat="1" ht="20.25" x14ac:dyDescent="0.2">
      <c r="A796" s="197">
        <v>412100</v>
      </c>
      <c r="B796" s="198" t="s">
        <v>361</v>
      </c>
      <c r="C796" s="208">
        <v>1200</v>
      </c>
      <c r="D796" s="217">
        <v>1000</v>
      </c>
      <c r="E796" s="208">
        <v>0</v>
      </c>
      <c r="F796" s="209">
        <f t="shared" si="205"/>
        <v>83.333333333333343</v>
      </c>
    </row>
    <row r="797" spans="1:6" s="167" customFormat="1" ht="20.25" x14ac:dyDescent="0.2">
      <c r="A797" s="197">
        <v>412200</v>
      </c>
      <c r="B797" s="198" t="s">
        <v>485</v>
      </c>
      <c r="C797" s="208">
        <v>32000</v>
      </c>
      <c r="D797" s="217">
        <v>32000</v>
      </c>
      <c r="E797" s="208">
        <v>0</v>
      </c>
      <c r="F797" s="209">
        <f t="shared" si="205"/>
        <v>100</v>
      </c>
    </row>
    <row r="798" spans="1:6" s="167" customFormat="1" ht="20.25" x14ac:dyDescent="0.2">
      <c r="A798" s="197">
        <v>412300</v>
      </c>
      <c r="B798" s="198" t="s">
        <v>362</v>
      </c>
      <c r="C798" s="208">
        <v>31999.999999999996</v>
      </c>
      <c r="D798" s="217">
        <v>29500</v>
      </c>
      <c r="E798" s="208">
        <v>0</v>
      </c>
      <c r="F798" s="209">
        <f t="shared" si="205"/>
        <v>92.187500000000014</v>
      </c>
    </row>
    <row r="799" spans="1:6" s="167" customFormat="1" ht="20.25" x14ac:dyDescent="0.2">
      <c r="A799" s="197">
        <v>412500</v>
      </c>
      <c r="B799" s="198" t="s">
        <v>364</v>
      </c>
      <c r="C799" s="208">
        <v>29000</v>
      </c>
      <c r="D799" s="217">
        <v>22000</v>
      </c>
      <c r="E799" s="208">
        <v>0</v>
      </c>
      <c r="F799" s="209">
        <f t="shared" si="205"/>
        <v>75.862068965517238</v>
      </c>
    </row>
    <row r="800" spans="1:6" s="167" customFormat="1" ht="20.25" x14ac:dyDescent="0.2">
      <c r="A800" s="197">
        <v>412600</v>
      </c>
      <c r="B800" s="198" t="s">
        <v>486</v>
      </c>
      <c r="C800" s="208">
        <v>70500</v>
      </c>
      <c r="D800" s="217">
        <v>70000</v>
      </c>
      <c r="E800" s="208">
        <v>0</v>
      </c>
      <c r="F800" s="209">
        <f t="shared" si="205"/>
        <v>99.290780141843967</v>
      </c>
    </row>
    <row r="801" spans="1:6" s="167" customFormat="1" ht="20.25" x14ac:dyDescent="0.2">
      <c r="A801" s="197">
        <v>412700</v>
      </c>
      <c r="B801" s="198" t="s">
        <v>473</v>
      </c>
      <c r="C801" s="208">
        <v>30000</v>
      </c>
      <c r="D801" s="217">
        <v>28500</v>
      </c>
      <c r="E801" s="208">
        <v>0</v>
      </c>
      <c r="F801" s="209">
        <f t="shared" si="205"/>
        <v>95</v>
      </c>
    </row>
    <row r="802" spans="1:6" s="167" customFormat="1" ht="20.25" x14ac:dyDescent="0.2">
      <c r="A802" s="197">
        <v>412900</v>
      </c>
      <c r="B802" s="211" t="s">
        <v>797</v>
      </c>
      <c r="C802" s="208">
        <v>1000</v>
      </c>
      <c r="D802" s="217">
        <v>1000</v>
      </c>
      <c r="E802" s="208">
        <v>0</v>
      </c>
      <c r="F802" s="209">
        <f t="shared" si="205"/>
        <v>100</v>
      </c>
    </row>
    <row r="803" spans="1:6" s="167" customFormat="1" ht="20.25" x14ac:dyDescent="0.2">
      <c r="A803" s="197">
        <v>412900</v>
      </c>
      <c r="B803" s="211" t="s">
        <v>564</v>
      </c>
      <c r="C803" s="208">
        <v>13500</v>
      </c>
      <c r="D803" s="217">
        <v>15000</v>
      </c>
      <c r="E803" s="208">
        <v>0</v>
      </c>
      <c r="F803" s="209">
        <f t="shared" si="205"/>
        <v>111.11111111111111</v>
      </c>
    </row>
    <row r="804" spans="1:6" s="167" customFormat="1" ht="20.25" x14ac:dyDescent="0.2">
      <c r="A804" s="197">
        <v>412900</v>
      </c>
      <c r="B804" s="211" t="s">
        <v>582</v>
      </c>
      <c r="C804" s="208">
        <v>4900.0000000000009</v>
      </c>
      <c r="D804" s="217">
        <v>4000</v>
      </c>
      <c r="E804" s="208">
        <v>0</v>
      </c>
      <c r="F804" s="209">
        <f t="shared" si="205"/>
        <v>81.632653061224474</v>
      </c>
    </row>
    <row r="805" spans="1:6" s="167" customFormat="1" ht="20.25" x14ac:dyDescent="0.2">
      <c r="A805" s="197">
        <v>412900</v>
      </c>
      <c r="B805" s="211" t="s">
        <v>583</v>
      </c>
      <c r="C805" s="208">
        <v>3500</v>
      </c>
      <c r="D805" s="217">
        <v>4500</v>
      </c>
      <c r="E805" s="208">
        <v>0</v>
      </c>
      <c r="F805" s="209">
        <f t="shared" si="205"/>
        <v>128.57142857142858</v>
      </c>
    </row>
    <row r="806" spans="1:6" s="167" customFormat="1" ht="20.25" x14ac:dyDescent="0.2">
      <c r="A806" s="197">
        <v>412900</v>
      </c>
      <c r="B806" s="211" t="s">
        <v>584</v>
      </c>
      <c r="C806" s="208">
        <v>4500</v>
      </c>
      <c r="D806" s="217">
        <v>4800</v>
      </c>
      <c r="E806" s="208">
        <v>0</v>
      </c>
      <c r="F806" s="209">
        <f t="shared" si="205"/>
        <v>106.66666666666667</v>
      </c>
    </row>
    <row r="807" spans="1:6" s="167" customFormat="1" ht="20.25" x14ac:dyDescent="0.2">
      <c r="A807" s="197">
        <v>412900</v>
      </c>
      <c r="B807" s="198" t="s">
        <v>566</v>
      </c>
      <c r="C807" s="208">
        <v>2000</v>
      </c>
      <c r="D807" s="217">
        <v>1000</v>
      </c>
      <c r="E807" s="208">
        <v>0</v>
      </c>
      <c r="F807" s="209">
        <f t="shared" si="205"/>
        <v>50</v>
      </c>
    </row>
    <row r="808" spans="1:6" s="221" customFormat="1" ht="20.25" x14ac:dyDescent="0.2">
      <c r="A808" s="219">
        <v>413000</v>
      </c>
      <c r="B808" s="210" t="s">
        <v>477</v>
      </c>
      <c r="C808" s="220">
        <f t="shared" ref="C808:D808" si="208">C809</f>
        <v>299.99999999999989</v>
      </c>
      <c r="D808" s="220">
        <f t="shared" si="208"/>
        <v>500</v>
      </c>
      <c r="E808" s="220">
        <f t="shared" ref="E808" si="209">E809</f>
        <v>0</v>
      </c>
      <c r="F808" s="205">
        <f t="shared" si="205"/>
        <v>166.66666666666674</v>
      </c>
    </row>
    <row r="809" spans="1:6" s="167" customFormat="1" ht="20.25" x14ac:dyDescent="0.2">
      <c r="A809" s="197">
        <v>413900</v>
      </c>
      <c r="B809" s="198" t="s">
        <v>369</v>
      </c>
      <c r="C809" s="208">
        <v>299.99999999999989</v>
      </c>
      <c r="D809" s="217">
        <v>500</v>
      </c>
      <c r="E809" s="208">
        <v>0</v>
      </c>
      <c r="F809" s="209">
        <f t="shared" si="205"/>
        <v>166.66666666666674</v>
      </c>
    </row>
    <row r="810" spans="1:6" s="221" customFormat="1" ht="20.25" x14ac:dyDescent="0.2">
      <c r="A810" s="219">
        <v>415000</v>
      </c>
      <c r="B810" s="210" t="s">
        <v>319</v>
      </c>
      <c r="C810" s="220">
        <f>SUM(C811:C816)</f>
        <v>1061300</v>
      </c>
      <c r="D810" s="220">
        <f>SUM(D811:D816)</f>
        <v>952000</v>
      </c>
      <c r="E810" s="220">
        <f>SUM(E811:E816)</f>
        <v>0</v>
      </c>
      <c r="F810" s="205">
        <f t="shared" si="205"/>
        <v>89.701309714501093</v>
      </c>
    </row>
    <row r="811" spans="1:6" s="167" customFormat="1" ht="20.25" x14ac:dyDescent="0.2">
      <c r="A811" s="228">
        <v>415200</v>
      </c>
      <c r="B811" s="233" t="s">
        <v>613</v>
      </c>
      <c r="C811" s="208">
        <v>35000</v>
      </c>
      <c r="D811" s="217">
        <v>35000</v>
      </c>
      <c r="E811" s="208">
        <v>0</v>
      </c>
      <c r="F811" s="209">
        <f t="shared" si="205"/>
        <v>100</v>
      </c>
    </row>
    <row r="812" spans="1:6" s="167" customFormat="1" ht="20.25" x14ac:dyDescent="0.2">
      <c r="A812" s="197">
        <v>415200</v>
      </c>
      <c r="B812" s="198" t="s">
        <v>828</v>
      </c>
      <c r="C812" s="208">
        <v>285600</v>
      </c>
      <c r="D812" s="217">
        <v>380000</v>
      </c>
      <c r="E812" s="208">
        <v>0</v>
      </c>
      <c r="F812" s="209">
        <f t="shared" si="205"/>
        <v>133.0532212885154</v>
      </c>
    </row>
    <row r="813" spans="1:6" s="167" customFormat="1" ht="20.25" x14ac:dyDescent="0.2">
      <c r="A813" s="197">
        <v>415200</v>
      </c>
      <c r="B813" s="198" t="s">
        <v>551</v>
      </c>
      <c r="C813" s="208">
        <v>305700</v>
      </c>
      <c r="D813" s="217">
        <v>220000</v>
      </c>
      <c r="E813" s="208">
        <v>0</v>
      </c>
      <c r="F813" s="209">
        <f t="shared" si="205"/>
        <v>71.96597971867844</v>
      </c>
    </row>
    <row r="814" spans="1:6" s="167" customFormat="1" ht="20.25" x14ac:dyDescent="0.2">
      <c r="A814" s="197">
        <v>415200</v>
      </c>
      <c r="B814" s="198" t="s">
        <v>614</v>
      </c>
      <c r="C814" s="208">
        <v>165000</v>
      </c>
      <c r="D814" s="217">
        <v>112000</v>
      </c>
      <c r="E814" s="208">
        <v>0</v>
      </c>
      <c r="F814" s="209">
        <f t="shared" si="205"/>
        <v>67.87878787878789</v>
      </c>
    </row>
    <row r="815" spans="1:6" s="167" customFormat="1" ht="20.25" x14ac:dyDescent="0.2">
      <c r="A815" s="197">
        <v>415200</v>
      </c>
      <c r="B815" s="198" t="s">
        <v>615</v>
      </c>
      <c r="C815" s="208">
        <v>70000</v>
      </c>
      <c r="D815" s="217">
        <v>70000</v>
      </c>
      <c r="E815" s="208">
        <v>0</v>
      </c>
      <c r="F815" s="209">
        <f t="shared" si="205"/>
        <v>100</v>
      </c>
    </row>
    <row r="816" spans="1:6" s="167" customFormat="1" ht="20.25" x14ac:dyDescent="0.2">
      <c r="A816" s="197">
        <v>415200</v>
      </c>
      <c r="B816" s="198" t="s">
        <v>531</v>
      </c>
      <c r="C816" s="208">
        <v>200000</v>
      </c>
      <c r="D816" s="217">
        <v>135000</v>
      </c>
      <c r="E816" s="208">
        <v>0</v>
      </c>
      <c r="F816" s="209">
        <f t="shared" si="205"/>
        <v>67.5</v>
      </c>
    </row>
    <row r="817" spans="1:6" s="221" customFormat="1" ht="20.25" x14ac:dyDescent="0.2">
      <c r="A817" s="219">
        <v>416000</v>
      </c>
      <c r="B817" s="210" t="s">
        <v>478</v>
      </c>
      <c r="C817" s="220">
        <f>SUM(C818:C823)</f>
        <v>3367600</v>
      </c>
      <c r="D817" s="220">
        <f>SUM(D818:D823)</f>
        <v>3644200</v>
      </c>
      <c r="E817" s="220">
        <f>SUM(E818:E823)</f>
        <v>0</v>
      </c>
      <c r="F817" s="205">
        <f t="shared" si="205"/>
        <v>108.21356455636062</v>
      </c>
    </row>
    <row r="818" spans="1:6" s="167" customFormat="1" ht="20.25" x14ac:dyDescent="0.2">
      <c r="A818" s="197">
        <v>416100</v>
      </c>
      <c r="B818" s="198" t="s">
        <v>829</v>
      </c>
      <c r="C818" s="208">
        <v>1478999.9999999991</v>
      </c>
      <c r="D818" s="217">
        <v>1529000</v>
      </c>
      <c r="E818" s="208">
        <v>0</v>
      </c>
      <c r="F818" s="209">
        <f t="shared" si="205"/>
        <v>103.38066260987159</v>
      </c>
    </row>
    <row r="819" spans="1:6" s="167" customFormat="1" ht="20.25" x14ac:dyDescent="0.2">
      <c r="A819" s="197">
        <v>416100</v>
      </c>
      <c r="B819" s="198" t="s">
        <v>830</v>
      </c>
      <c r="C819" s="208">
        <v>483900</v>
      </c>
      <c r="D819" s="217">
        <v>625500</v>
      </c>
      <c r="E819" s="208">
        <v>0</v>
      </c>
      <c r="F819" s="209">
        <f t="shared" si="205"/>
        <v>129.26224426534407</v>
      </c>
    </row>
    <row r="820" spans="1:6" s="167" customFormat="1" ht="20.25" x14ac:dyDescent="0.2">
      <c r="A820" s="197">
        <v>416100</v>
      </c>
      <c r="B820" s="198" t="s">
        <v>552</v>
      </c>
      <c r="C820" s="208">
        <v>724300.00000000035</v>
      </c>
      <c r="D820" s="217">
        <v>683700</v>
      </c>
      <c r="E820" s="208">
        <v>0</v>
      </c>
      <c r="F820" s="209">
        <f t="shared" si="205"/>
        <v>94.394587877951068</v>
      </c>
    </row>
    <row r="821" spans="1:6" s="167" customFormat="1" ht="20.25" x14ac:dyDescent="0.2">
      <c r="A821" s="197">
        <v>416100</v>
      </c>
      <c r="B821" s="198" t="s">
        <v>616</v>
      </c>
      <c r="C821" s="208">
        <v>630400.00000000023</v>
      </c>
      <c r="D821" s="217">
        <v>606000</v>
      </c>
      <c r="E821" s="208">
        <v>0</v>
      </c>
      <c r="F821" s="209">
        <f t="shared" si="205"/>
        <v>96.129441624365441</v>
      </c>
    </row>
    <row r="822" spans="1:6" s="167" customFormat="1" ht="20.25" x14ac:dyDescent="0.2">
      <c r="A822" s="197">
        <v>416100</v>
      </c>
      <c r="B822" s="198" t="s">
        <v>508</v>
      </c>
      <c r="C822" s="208">
        <v>50000</v>
      </c>
      <c r="D822" s="217">
        <v>50000</v>
      </c>
      <c r="E822" s="208">
        <v>0</v>
      </c>
      <c r="F822" s="209">
        <f t="shared" si="205"/>
        <v>100</v>
      </c>
    </row>
    <row r="823" spans="1:6" s="167" customFormat="1" ht="20.25" x14ac:dyDescent="0.2">
      <c r="A823" s="197">
        <v>416100</v>
      </c>
      <c r="B823" s="198" t="s">
        <v>532</v>
      </c>
      <c r="C823" s="208">
        <v>0</v>
      </c>
      <c r="D823" s="217">
        <v>150000</v>
      </c>
      <c r="E823" s="208">
        <v>0</v>
      </c>
      <c r="F823" s="209">
        <v>0</v>
      </c>
    </row>
    <row r="824" spans="1:6" s="221" customFormat="1" ht="40.5" x14ac:dyDescent="0.2">
      <c r="A824" s="224">
        <v>418000</v>
      </c>
      <c r="B824" s="210" t="s">
        <v>480</v>
      </c>
      <c r="C824" s="220">
        <f>C825</f>
        <v>10000</v>
      </c>
      <c r="D824" s="220">
        <f t="shared" ref="D824" si="210">D825</f>
        <v>9300</v>
      </c>
      <c r="E824" s="220">
        <f>E825</f>
        <v>0</v>
      </c>
      <c r="F824" s="205">
        <f t="shared" ref="F824:F834" si="211">D824/C824*100</f>
        <v>93</v>
      </c>
    </row>
    <row r="825" spans="1:6" s="167" customFormat="1" ht="20.25" x14ac:dyDescent="0.2">
      <c r="A825" s="197">
        <v>418400</v>
      </c>
      <c r="B825" s="198" t="s">
        <v>417</v>
      </c>
      <c r="C825" s="208">
        <v>10000</v>
      </c>
      <c r="D825" s="217">
        <v>9300</v>
      </c>
      <c r="E825" s="208">
        <v>0</v>
      </c>
      <c r="F825" s="209">
        <f t="shared" si="211"/>
        <v>93</v>
      </c>
    </row>
    <row r="826" spans="1:6" s="221" customFormat="1" ht="20.25" x14ac:dyDescent="0.2">
      <c r="A826" s="219">
        <v>480000</v>
      </c>
      <c r="B826" s="210" t="s">
        <v>418</v>
      </c>
      <c r="C826" s="220">
        <f t="shared" ref="C826:D826" si="212">C827</f>
        <v>1380000</v>
      </c>
      <c r="D826" s="220">
        <f t="shared" si="212"/>
        <v>1261000</v>
      </c>
      <c r="E826" s="220">
        <f t="shared" ref="E826" si="213">E827</f>
        <v>0</v>
      </c>
      <c r="F826" s="205">
        <f t="shared" si="211"/>
        <v>91.376811594202906</v>
      </c>
    </row>
    <row r="827" spans="1:6" s="221" customFormat="1" ht="20.25" x14ac:dyDescent="0.2">
      <c r="A827" s="219">
        <v>487000</v>
      </c>
      <c r="B827" s="210" t="s">
        <v>470</v>
      </c>
      <c r="C827" s="220">
        <f>SUM(C828:C831)</f>
        <v>1380000</v>
      </c>
      <c r="D827" s="220">
        <f>SUM(D828:D831)</f>
        <v>1261000</v>
      </c>
      <c r="E827" s="220">
        <f>SUM(E828:E831)</f>
        <v>0</v>
      </c>
      <c r="F827" s="205">
        <f t="shared" si="211"/>
        <v>91.376811594202906</v>
      </c>
    </row>
    <row r="828" spans="1:6" s="167" customFormat="1" ht="20.25" x14ac:dyDescent="0.2">
      <c r="A828" s="197">
        <v>487300</v>
      </c>
      <c r="B828" s="198" t="s">
        <v>617</v>
      </c>
      <c r="C828" s="208">
        <v>397000</v>
      </c>
      <c r="D828" s="217">
        <v>305500</v>
      </c>
      <c r="E828" s="208">
        <v>0</v>
      </c>
      <c r="F828" s="209">
        <f t="shared" si="211"/>
        <v>76.952141057934512</v>
      </c>
    </row>
    <row r="829" spans="1:6" s="167" customFormat="1" ht="20.25" x14ac:dyDescent="0.2">
      <c r="A829" s="197">
        <v>487300</v>
      </c>
      <c r="B829" s="198" t="s">
        <v>618</v>
      </c>
      <c r="C829" s="208">
        <v>600000</v>
      </c>
      <c r="D829" s="217">
        <v>545500</v>
      </c>
      <c r="E829" s="208">
        <v>0</v>
      </c>
      <c r="F829" s="209">
        <f t="shared" si="211"/>
        <v>90.916666666666671</v>
      </c>
    </row>
    <row r="830" spans="1:6" s="167" customFormat="1" ht="20.25" x14ac:dyDescent="0.2">
      <c r="A830" s="197">
        <v>487300</v>
      </c>
      <c r="B830" s="198" t="s">
        <v>619</v>
      </c>
      <c r="C830" s="208">
        <v>263000</v>
      </c>
      <c r="D830" s="217">
        <v>290000</v>
      </c>
      <c r="E830" s="208">
        <v>0</v>
      </c>
      <c r="F830" s="209">
        <f t="shared" si="211"/>
        <v>110.26615969581751</v>
      </c>
    </row>
    <row r="831" spans="1:6" s="167" customFormat="1" ht="40.5" x14ac:dyDescent="0.2">
      <c r="A831" s="223">
        <v>487400</v>
      </c>
      <c r="B831" s="198" t="s">
        <v>620</v>
      </c>
      <c r="C831" s="208">
        <v>120000</v>
      </c>
      <c r="D831" s="217">
        <v>120000</v>
      </c>
      <c r="E831" s="208">
        <v>0</v>
      </c>
      <c r="F831" s="209">
        <f t="shared" si="211"/>
        <v>100</v>
      </c>
    </row>
    <row r="832" spans="1:6" s="221" customFormat="1" ht="20.25" x14ac:dyDescent="0.2">
      <c r="A832" s="219">
        <v>510000</v>
      </c>
      <c r="B832" s="210" t="s">
        <v>422</v>
      </c>
      <c r="C832" s="220">
        <f>C833+C836</f>
        <v>16500</v>
      </c>
      <c r="D832" s="220">
        <f>D833+D836</f>
        <v>21000</v>
      </c>
      <c r="E832" s="220">
        <f>E833+E836</f>
        <v>0</v>
      </c>
      <c r="F832" s="205">
        <f t="shared" si="211"/>
        <v>127.27272727272727</v>
      </c>
    </row>
    <row r="833" spans="1:6" s="221" customFormat="1" ht="20.25" x14ac:dyDescent="0.2">
      <c r="A833" s="219">
        <v>511000</v>
      </c>
      <c r="B833" s="210" t="s">
        <v>423</v>
      </c>
      <c r="C833" s="220">
        <f>SUM(C834:C835)</f>
        <v>6500</v>
      </c>
      <c r="D833" s="220">
        <f>SUM(D834:D835)</f>
        <v>12000</v>
      </c>
      <c r="E833" s="220">
        <f>SUM(E834:E835)</f>
        <v>0</v>
      </c>
      <c r="F833" s="205">
        <f t="shared" si="211"/>
        <v>184.61538461538461</v>
      </c>
    </row>
    <row r="834" spans="1:6" s="167" customFormat="1" ht="20.25" x14ac:dyDescent="0.2">
      <c r="A834" s="197">
        <v>511300</v>
      </c>
      <c r="B834" s="198" t="s">
        <v>426</v>
      </c>
      <c r="C834" s="208">
        <v>6500</v>
      </c>
      <c r="D834" s="217">
        <v>7000</v>
      </c>
      <c r="E834" s="208">
        <v>0</v>
      </c>
      <c r="F834" s="209">
        <f t="shared" si="211"/>
        <v>107.69230769230769</v>
      </c>
    </row>
    <row r="835" spans="1:6" s="167" customFormat="1" ht="20.25" x14ac:dyDescent="0.2">
      <c r="A835" s="197">
        <v>511400</v>
      </c>
      <c r="B835" s="198" t="s">
        <v>427</v>
      </c>
      <c r="C835" s="208">
        <v>0</v>
      </c>
      <c r="D835" s="217">
        <v>5000</v>
      </c>
      <c r="E835" s="208">
        <v>0</v>
      </c>
      <c r="F835" s="209">
        <v>0</v>
      </c>
    </row>
    <row r="836" spans="1:6" s="221" customFormat="1" ht="20.25" x14ac:dyDescent="0.2">
      <c r="A836" s="219">
        <v>516000</v>
      </c>
      <c r="B836" s="210" t="s">
        <v>433</v>
      </c>
      <c r="C836" s="220">
        <f t="shared" ref="C836:D836" si="214">C837</f>
        <v>10000</v>
      </c>
      <c r="D836" s="220">
        <f t="shared" si="214"/>
        <v>9000</v>
      </c>
      <c r="E836" s="220">
        <f t="shared" ref="E836" si="215">E837</f>
        <v>0</v>
      </c>
      <c r="F836" s="205">
        <f t="shared" ref="F836:F841" si="216">D836/C836*100</f>
        <v>90</v>
      </c>
    </row>
    <row r="837" spans="1:6" s="167" customFormat="1" ht="20.25" x14ac:dyDescent="0.2">
      <c r="A837" s="197">
        <v>516100</v>
      </c>
      <c r="B837" s="198" t="s">
        <v>433</v>
      </c>
      <c r="C837" s="208">
        <v>10000</v>
      </c>
      <c r="D837" s="217">
        <v>9000</v>
      </c>
      <c r="E837" s="208">
        <v>0</v>
      </c>
      <c r="F837" s="209">
        <f t="shared" si="216"/>
        <v>90</v>
      </c>
    </row>
    <row r="838" spans="1:6" s="221" customFormat="1" ht="20.25" x14ac:dyDescent="0.2">
      <c r="A838" s="219">
        <v>630000</v>
      </c>
      <c r="B838" s="210" t="s">
        <v>461</v>
      </c>
      <c r="C838" s="220">
        <f t="shared" ref="C838:D839" si="217">C839</f>
        <v>9999.9999999999982</v>
      </c>
      <c r="D838" s="220">
        <f t="shared" si="217"/>
        <v>25000</v>
      </c>
      <c r="E838" s="220">
        <f t="shared" ref="E838:E839" si="218">E839</f>
        <v>0</v>
      </c>
      <c r="F838" s="205">
        <f t="shared" si="216"/>
        <v>250.00000000000006</v>
      </c>
    </row>
    <row r="839" spans="1:6" s="221" customFormat="1" ht="20.25" x14ac:dyDescent="0.2">
      <c r="A839" s="219">
        <v>638000</v>
      </c>
      <c r="B839" s="210" t="s">
        <v>396</v>
      </c>
      <c r="C839" s="220">
        <f t="shared" si="217"/>
        <v>9999.9999999999982</v>
      </c>
      <c r="D839" s="220">
        <f t="shared" si="217"/>
        <v>25000</v>
      </c>
      <c r="E839" s="220">
        <f t="shared" si="218"/>
        <v>0</v>
      </c>
      <c r="F839" s="205">
        <f t="shared" si="216"/>
        <v>250.00000000000006</v>
      </c>
    </row>
    <row r="840" spans="1:6" s="167" customFormat="1" ht="20.25" x14ac:dyDescent="0.2">
      <c r="A840" s="197">
        <v>638100</v>
      </c>
      <c r="B840" s="198" t="s">
        <v>466</v>
      </c>
      <c r="C840" s="208">
        <v>9999.9999999999982</v>
      </c>
      <c r="D840" s="217">
        <v>25000</v>
      </c>
      <c r="E840" s="208">
        <v>0</v>
      </c>
      <c r="F840" s="209">
        <f t="shared" si="216"/>
        <v>250.00000000000006</v>
      </c>
    </row>
    <row r="841" spans="1:6" s="234" customFormat="1" ht="20.25" x14ac:dyDescent="0.2">
      <c r="A841" s="230"/>
      <c r="B841" s="231" t="s">
        <v>500</v>
      </c>
      <c r="C841" s="232">
        <f>C789+C832+C826+C838</f>
        <v>8411600</v>
      </c>
      <c r="D841" s="232">
        <f>D789+D832+D826+D838</f>
        <v>8452600</v>
      </c>
      <c r="E841" s="232">
        <f>E789+E832+E826+E838</f>
        <v>0</v>
      </c>
      <c r="F841" s="172">
        <f t="shared" si="216"/>
        <v>100.48742213134243</v>
      </c>
    </row>
    <row r="842" spans="1:6" s="167" customFormat="1" ht="20.25" x14ac:dyDescent="0.2">
      <c r="A842" s="226"/>
      <c r="B842" s="190"/>
      <c r="C842" s="200"/>
      <c r="D842" s="200"/>
      <c r="E842" s="200"/>
      <c r="F842" s="201"/>
    </row>
    <row r="843" spans="1:6" s="167" customFormat="1" ht="20.25" x14ac:dyDescent="0.2">
      <c r="A843" s="226"/>
      <c r="B843" s="190"/>
      <c r="C843" s="200"/>
      <c r="D843" s="200"/>
      <c r="E843" s="200"/>
      <c r="F843" s="201"/>
    </row>
    <row r="844" spans="1:6" s="167" customFormat="1" ht="20.25" x14ac:dyDescent="0.2">
      <c r="A844" s="197" t="s">
        <v>831</v>
      </c>
      <c r="B844" s="210"/>
      <c r="C844" s="200"/>
      <c r="D844" s="200"/>
      <c r="E844" s="200"/>
      <c r="F844" s="201"/>
    </row>
    <row r="845" spans="1:6" s="167" customFormat="1" ht="20.25" x14ac:dyDescent="0.2">
      <c r="A845" s="197" t="s">
        <v>507</v>
      </c>
      <c r="B845" s="210"/>
      <c r="C845" s="200"/>
      <c r="D845" s="200"/>
      <c r="E845" s="200"/>
      <c r="F845" s="201"/>
    </row>
    <row r="846" spans="1:6" s="167" customFormat="1" ht="20.25" x14ac:dyDescent="0.2">
      <c r="A846" s="197" t="s">
        <v>621</v>
      </c>
      <c r="B846" s="210"/>
      <c r="C846" s="200"/>
      <c r="D846" s="200"/>
      <c r="E846" s="200"/>
      <c r="F846" s="201"/>
    </row>
    <row r="847" spans="1:6" s="167" customFormat="1" ht="20.25" x14ac:dyDescent="0.2">
      <c r="A847" s="197" t="s">
        <v>796</v>
      </c>
      <c r="B847" s="210"/>
      <c r="C847" s="200"/>
      <c r="D847" s="200"/>
      <c r="E847" s="200"/>
      <c r="F847" s="201"/>
    </row>
    <row r="848" spans="1:6" s="167" customFormat="1" ht="20.25" x14ac:dyDescent="0.2">
      <c r="A848" s="197"/>
      <c r="B848" s="199"/>
      <c r="C848" s="200"/>
      <c r="D848" s="200"/>
      <c r="E848" s="200"/>
      <c r="F848" s="201"/>
    </row>
    <row r="849" spans="1:6" s="167" customFormat="1" ht="20.25" x14ac:dyDescent="0.2">
      <c r="A849" s="219">
        <v>410000</v>
      </c>
      <c r="B849" s="203" t="s">
        <v>357</v>
      </c>
      <c r="C849" s="220">
        <f>C850+C855</f>
        <v>6505500</v>
      </c>
      <c r="D849" s="220">
        <f t="shared" ref="D849" si="219">D850+D855</f>
        <v>6733000</v>
      </c>
      <c r="E849" s="220">
        <f>E850+E855</f>
        <v>0</v>
      </c>
      <c r="F849" s="205">
        <f t="shared" ref="F849:F860" si="220">D849/C849*100</f>
        <v>103.49704096533702</v>
      </c>
    </row>
    <row r="850" spans="1:6" s="167" customFormat="1" ht="20.25" x14ac:dyDescent="0.2">
      <c r="A850" s="219">
        <v>411000</v>
      </c>
      <c r="B850" s="203" t="s">
        <v>471</v>
      </c>
      <c r="C850" s="220">
        <f>SUM(C851:C854)</f>
        <v>5552000</v>
      </c>
      <c r="D850" s="220">
        <f t="shared" ref="D850" si="221">SUM(D851:D854)</f>
        <v>5638700</v>
      </c>
      <c r="E850" s="220">
        <f>SUM(E851:E854)</f>
        <v>0</v>
      </c>
      <c r="F850" s="205">
        <f t="shared" si="220"/>
        <v>101.56159942363112</v>
      </c>
    </row>
    <row r="851" spans="1:6" s="167" customFormat="1" ht="20.25" x14ac:dyDescent="0.2">
      <c r="A851" s="197">
        <v>411100</v>
      </c>
      <c r="B851" s="198" t="s">
        <v>358</v>
      </c>
      <c r="C851" s="208">
        <v>5285000</v>
      </c>
      <c r="D851" s="217">
        <f>5300000+18700</f>
        <v>5318700</v>
      </c>
      <c r="E851" s="208">
        <v>0</v>
      </c>
      <c r="F851" s="209">
        <f t="shared" si="220"/>
        <v>100.6376537369915</v>
      </c>
    </row>
    <row r="852" spans="1:6" s="167" customFormat="1" ht="20.25" x14ac:dyDescent="0.2">
      <c r="A852" s="197">
        <v>411200</v>
      </c>
      <c r="B852" s="198" t="s">
        <v>484</v>
      </c>
      <c r="C852" s="208">
        <v>150000</v>
      </c>
      <c r="D852" s="217">
        <v>160000</v>
      </c>
      <c r="E852" s="208">
        <v>0</v>
      </c>
      <c r="F852" s="209">
        <f t="shared" si="220"/>
        <v>106.66666666666667</v>
      </c>
    </row>
    <row r="853" spans="1:6" s="167" customFormat="1" ht="40.5" x14ac:dyDescent="0.2">
      <c r="A853" s="197">
        <v>411300</v>
      </c>
      <c r="B853" s="198" t="s">
        <v>359</v>
      </c>
      <c r="C853" s="208">
        <v>82000</v>
      </c>
      <c r="D853" s="217">
        <v>120000</v>
      </c>
      <c r="E853" s="208">
        <v>0</v>
      </c>
      <c r="F853" s="209">
        <f t="shared" si="220"/>
        <v>146.34146341463415</v>
      </c>
    </row>
    <row r="854" spans="1:6" s="167" customFormat="1" ht="20.25" x14ac:dyDescent="0.2">
      <c r="A854" s="197">
        <v>411400</v>
      </c>
      <c r="B854" s="198" t="s">
        <v>360</v>
      </c>
      <c r="C854" s="208">
        <v>35000</v>
      </c>
      <c r="D854" s="217">
        <v>40000</v>
      </c>
      <c r="E854" s="208">
        <v>0</v>
      </c>
      <c r="F854" s="209">
        <f t="shared" si="220"/>
        <v>114.28571428571428</v>
      </c>
    </row>
    <row r="855" spans="1:6" s="167" customFormat="1" ht="20.25" x14ac:dyDescent="0.2">
      <c r="A855" s="219">
        <v>412000</v>
      </c>
      <c r="B855" s="210" t="s">
        <v>476</v>
      </c>
      <c r="C855" s="220">
        <f>SUM(C856:C866)</f>
        <v>953500</v>
      </c>
      <c r="D855" s="220">
        <f t="shared" ref="D855" si="222">SUM(D856:D866)</f>
        <v>1094300</v>
      </c>
      <c r="E855" s="220">
        <f>SUM(E856:E866)</f>
        <v>0</v>
      </c>
      <c r="F855" s="205">
        <f t="shared" si="220"/>
        <v>114.76664918720503</v>
      </c>
    </row>
    <row r="856" spans="1:6" s="167" customFormat="1" ht="20.25" x14ac:dyDescent="0.2">
      <c r="A856" s="197">
        <v>412200</v>
      </c>
      <c r="B856" s="198" t="s">
        <v>485</v>
      </c>
      <c r="C856" s="208">
        <v>400000</v>
      </c>
      <c r="D856" s="217">
        <v>440000</v>
      </c>
      <c r="E856" s="208">
        <v>0</v>
      </c>
      <c r="F856" s="209">
        <f t="shared" si="220"/>
        <v>110.00000000000001</v>
      </c>
    </row>
    <row r="857" spans="1:6" s="167" customFormat="1" ht="20.25" x14ac:dyDescent="0.2">
      <c r="A857" s="197">
        <v>412300</v>
      </c>
      <c r="B857" s="198" t="s">
        <v>362</v>
      </c>
      <c r="C857" s="208">
        <v>150000</v>
      </c>
      <c r="D857" s="217">
        <v>160000</v>
      </c>
      <c r="E857" s="208">
        <v>0</v>
      </c>
      <c r="F857" s="209">
        <f t="shared" si="220"/>
        <v>106.66666666666667</v>
      </c>
    </row>
    <row r="858" spans="1:6" s="167" customFormat="1" ht="20.25" x14ac:dyDescent="0.2">
      <c r="A858" s="197">
        <v>412500</v>
      </c>
      <c r="B858" s="198" t="s">
        <v>364</v>
      </c>
      <c r="C858" s="208">
        <v>60000</v>
      </c>
      <c r="D858" s="217">
        <v>140000</v>
      </c>
      <c r="E858" s="208">
        <v>0</v>
      </c>
      <c r="F858" s="209">
        <f t="shared" si="220"/>
        <v>233.33333333333334</v>
      </c>
    </row>
    <row r="859" spans="1:6" s="167" customFormat="1" ht="20.25" x14ac:dyDescent="0.2">
      <c r="A859" s="197">
        <v>412600</v>
      </c>
      <c r="B859" s="198" t="s">
        <v>486</v>
      </c>
      <c r="C859" s="208">
        <v>89999.999999999985</v>
      </c>
      <c r="D859" s="217">
        <v>100000</v>
      </c>
      <c r="E859" s="208">
        <v>0</v>
      </c>
      <c r="F859" s="209">
        <f t="shared" si="220"/>
        <v>111.11111111111114</v>
      </c>
    </row>
    <row r="860" spans="1:6" s="167" customFormat="1" ht="20.25" x14ac:dyDescent="0.2">
      <c r="A860" s="197">
        <v>412700</v>
      </c>
      <c r="B860" s="198" t="s">
        <v>473</v>
      </c>
      <c r="C860" s="208">
        <v>150000</v>
      </c>
      <c r="D860" s="217">
        <v>160000</v>
      </c>
      <c r="E860" s="208">
        <v>0</v>
      </c>
      <c r="F860" s="209">
        <f t="shared" si="220"/>
        <v>106.66666666666667</v>
      </c>
    </row>
    <row r="861" spans="1:6" s="167" customFormat="1" ht="20.25" x14ac:dyDescent="0.2">
      <c r="A861" s="197">
        <v>412900</v>
      </c>
      <c r="B861" s="211" t="s">
        <v>797</v>
      </c>
      <c r="C861" s="208">
        <v>0</v>
      </c>
      <c r="D861" s="217">
        <v>1000</v>
      </c>
      <c r="E861" s="208">
        <v>0</v>
      </c>
      <c r="F861" s="209">
        <v>0</v>
      </c>
    </row>
    <row r="862" spans="1:6" s="167" customFormat="1" ht="20.25" x14ac:dyDescent="0.2">
      <c r="A862" s="197">
        <v>412900</v>
      </c>
      <c r="B862" s="211" t="s">
        <v>564</v>
      </c>
      <c r="C862" s="208">
        <v>2500</v>
      </c>
      <c r="D862" s="217">
        <v>3000</v>
      </c>
      <c r="E862" s="208">
        <v>0</v>
      </c>
      <c r="F862" s="209">
        <f t="shared" ref="F862:F869" si="223">D862/C862*100</f>
        <v>120</v>
      </c>
    </row>
    <row r="863" spans="1:6" s="167" customFormat="1" ht="20.25" x14ac:dyDescent="0.2">
      <c r="A863" s="197">
        <v>412900</v>
      </c>
      <c r="B863" s="211" t="s">
        <v>582</v>
      </c>
      <c r="C863" s="208">
        <v>60000</v>
      </c>
      <c r="D863" s="217">
        <v>60000</v>
      </c>
      <c r="E863" s="208">
        <v>0</v>
      </c>
      <c r="F863" s="209">
        <f t="shared" si="223"/>
        <v>100</v>
      </c>
    </row>
    <row r="864" spans="1:6" s="167" customFormat="1" ht="20.25" x14ac:dyDescent="0.2">
      <c r="A864" s="197">
        <v>412900</v>
      </c>
      <c r="B864" s="211" t="s">
        <v>583</v>
      </c>
      <c r="C864" s="208">
        <v>24200</v>
      </c>
      <c r="D864" s="217">
        <v>10300</v>
      </c>
      <c r="E864" s="208">
        <v>0</v>
      </c>
      <c r="F864" s="209">
        <f t="shared" si="223"/>
        <v>42.561983471074385</v>
      </c>
    </row>
    <row r="865" spans="1:6" s="167" customFormat="1" ht="20.25" x14ac:dyDescent="0.2">
      <c r="A865" s="197">
        <v>412900</v>
      </c>
      <c r="B865" s="211" t="s">
        <v>584</v>
      </c>
      <c r="C865" s="208">
        <v>10800</v>
      </c>
      <c r="D865" s="217">
        <v>12000</v>
      </c>
      <c r="E865" s="208">
        <v>0</v>
      </c>
      <c r="F865" s="209">
        <f t="shared" si="223"/>
        <v>111.11111111111111</v>
      </c>
    </row>
    <row r="866" spans="1:6" s="167" customFormat="1" ht="20.25" x14ac:dyDescent="0.2">
      <c r="A866" s="197">
        <v>412900</v>
      </c>
      <c r="B866" s="211" t="s">
        <v>566</v>
      </c>
      <c r="C866" s="208">
        <v>6000</v>
      </c>
      <c r="D866" s="217">
        <v>8000</v>
      </c>
      <c r="E866" s="208">
        <v>0</v>
      </c>
      <c r="F866" s="209">
        <f t="shared" si="223"/>
        <v>133.33333333333331</v>
      </c>
    </row>
    <row r="867" spans="1:6" s="167" customFormat="1" ht="20.25" x14ac:dyDescent="0.2">
      <c r="A867" s="219">
        <v>510000</v>
      </c>
      <c r="B867" s="210" t="s">
        <v>422</v>
      </c>
      <c r="C867" s="220">
        <f>C868+C871</f>
        <v>2860000</v>
      </c>
      <c r="D867" s="220">
        <f>D868+D871</f>
        <v>2942000</v>
      </c>
      <c r="E867" s="220">
        <f>E868+E871</f>
        <v>0</v>
      </c>
      <c r="F867" s="205">
        <f t="shared" si="223"/>
        <v>102.86713286713287</v>
      </c>
    </row>
    <row r="868" spans="1:6" s="167" customFormat="1" ht="20.25" x14ac:dyDescent="0.2">
      <c r="A868" s="219">
        <v>511000</v>
      </c>
      <c r="B868" s="210" t="s">
        <v>423</v>
      </c>
      <c r="C868" s="220">
        <f>SUM(C869:C870)</f>
        <v>409500</v>
      </c>
      <c r="D868" s="220">
        <f>SUM(D869:D870)</f>
        <v>142000</v>
      </c>
      <c r="E868" s="220">
        <f>SUM(E869:E870)</f>
        <v>0</v>
      </c>
      <c r="F868" s="205">
        <f t="shared" si="223"/>
        <v>34.676434676434674</v>
      </c>
    </row>
    <row r="869" spans="1:6" s="167" customFormat="1" ht="20.25" x14ac:dyDescent="0.2">
      <c r="A869" s="197">
        <v>511300</v>
      </c>
      <c r="B869" s="198" t="s">
        <v>426</v>
      </c>
      <c r="C869" s="208">
        <v>409500</v>
      </c>
      <c r="D869" s="217">
        <v>60000</v>
      </c>
      <c r="E869" s="208">
        <v>0</v>
      </c>
      <c r="F869" s="209">
        <f t="shared" si="223"/>
        <v>14.652014652014653</v>
      </c>
    </row>
    <row r="870" spans="1:6" s="167" customFormat="1" ht="20.25" x14ac:dyDescent="0.2">
      <c r="A870" s="197">
        <v>511700</v>
      </c>
      <c r="B870" s="198" t="s">
        <v>429</v>
      </c>
      <c r="C870" s="208">
        <v>0</v>
      </c>
      <c r="D870" s="217">
        <v>82000</v>
      </c>
      <c r="E870" s="208">
        <v>0</v>
      </c>
      <c r="F870" s="209">
        <v>0</v>
      </c>
    </row>
    <row r="871" spans="1:6" s="221" customFormat="1" ht="20.25" x14ac:dyDescent="0.2">
      <c r="A871" s="219">
        <v>516000</v>
      </c>
      <c r="B871" s="210" t="s">
        <v>433</v>
      </c>
      <c r="C871" s="220">
        <f t="shared" ref="C871:D871" si="224">C872</f>
        <v>2450500</v>
      </c>
      <c r="D871" s="220">
        <f t="shared" si="224"/>
        <v>2800000</v>
      </c>
      <c r="E871" s="220">
        <f t="shared" ref="E871" si="225">E872</f>
        <v>0</v>
      </c>
      <c r="F871" s="205">
        <f t="shared" ref="F871:F878" si="226">D871/C871*100</f>
        <v>114.26239542950418</v>
      </c>
    </row>
    <row r="872" spans="1:6" s="167" customFormat="1" ht="20.25" x14ac:dyDescent="0.2">
      <c r="A872" s="197">
        <v>516100</v>
      </c>
      <c r="B872" s="198" t="s">
        <v>433</v>
      </c>
      <c r="C872" s="208">
        <v>2450500</v>
      </c>
      <c r="D872" s="217">
        <v>2800000</v>
      </c>
      <c r="E872" s="208">
        <v>0</v>
      </c>
      <c r="F872" s="209">
        <f t="shared" si="226"/>
        <v>114.26239542950418</v>
      </c>
    </row>
    <row r="873" spans="1:6" s="221" customFormat="1" ht="20.25" x14ac:dyDescent="0.2">
      <c r="A873" s="219">
        <v>630000</v>
      </c>
      <c r="B873" s="210" t="s">
        <v>461</v>
      </c>
      <c r="C873" s="220">
        <f>C874+C876</f>
        <v>685100</v>
      </c>
      <c r="D873" s="220">
        <f>D874+D876</f>
        <v>690000</v>
      </c>
      <c r="E873" s="220">
        <f>E874+E876</f>
        <v>0</v>
      </c>
      <c r="F873" s="205">
        <f t="shared" si="226"/>
        <v>100.7152240548825</v>
      </c>
    </row>
    <row r="874" spans="1:6" s="221" customFormat="1" ht="20.25" x14ac:dyDescent="0.2">
      <c r="A874" s="219">
        <v>631000</v>
      </c>
      <c r="B874" s="210" t="s">
        <v>395</v>
      </c>
      <c r="C874" s="220">
        <f t="shared" ref="C874" si="227">C875</f>
        <v>627100</v>
      </c>
      <c r="D874" s="220">
        <f>D875+0</f>
        <v>630000</v>
      </c>
      <c r="E874" s="220">
        <f t="shared" ref="E874" si="228">E875</f>
        <v>0</v>
      </c>
      <c r="F874" s="205">
        <f t="shared" si="226"/>
        <v>100.4624461808324</v>
      </c>
    </row>
    <row r="875" spans="1:6" s="167" customFormat="1" ht="20.25" x14ac:dyDescent="0.2">
      <c r="A875" s="197">
        <v>631100</v>
      </c>
      <c r="B875" s="198" t="s">
        <v>463</v>
      </c>
      <c r="C875" s="208">
        <v>627100</v>
      </c>
      <c r="D875" s="217">
        <v>630000</v>
      </c>
      <c r="E875" s="208">
        <v>0</v>
      </c>
      <c r="F875" s="209">
        <f t="shared" si="226"/>
        <v>100.4624461808324</v>
      </c>
    </row>
    <row r="876" spans="1:6" s="221" customFormat="1" ht="20.25" x14ac:dyDescent="0.2">
      <c r="A876" s="219">
        <v>638000</v>
      </c>
      <c r="B876" s="210" t="s">
        <v>396</v>
      </c>
      <c r="C876" s="220">
        <f t="shared" ref="C876:D876" si="229">C877</f>
        <v>58000</v>
      </c>
      <c r="D876" s="220">
        <f t="shared" si="229"/>
        <v>60000</v>
      </c>
      <c r="E876" s="220">
        <f t="shared" ref="E876" si="230">E877</f>
        <v>0</v>
      </c>
      <c r="F876" s="205">
        <f t="shared" si="226"/>
        <v>103.44827586206897</v>
      </c>
    </row>
    <row r="877" spans="1:6" s="167" customFormat="1" ht="20.25" x14ac:dyDescent="0.2">
      <c r="A877" s="197">
        <v>638100</v>
      </c>
      <c r="B877" s="198" t="s">
        <v>466</v>
      </c>
      <c r="C877" s="208">
        <v>58000</v>
      </c>
      <c r="D877" s="217">
        <v>60000</v>
      </c>
      <c r="E877" s="208">
        <v>0</v>
      </c>
      <c r="F877" s="209">
        <f t="shared" si="226"/>
        <v>103.44827586206897</v>
      </c>
    </row>
    <row r="878" spans="1:6" s="167" customFormat="1" ht="20.25" x14ac:dyDescent="0.2">
      <c r="A878" s="230"/>
      <c r="B878" s="231" t="s">
        <v>500</v>
      </c>
      <c r="C878" s="232">
        <f>C849+C867+C873</f>
        <v>10050600</v>
      </c>
      <c r="D878" s="232">
        <f>D849+D867+D873</f>
        <v>10365000</v>
      </c>
      <c r="E878" s="232">
        <f>E849+E867+E873</f>
        <v>0</v>
      </c>
      <c r="F878" s="172">
        <f t="shared" si="226"/>
        <v>103.12817145245059</v>
      </c>
    </row>
    <row r="879" spans="1:6" s="167" customFormat="1" ht="20.25" x14ac:dyDescent="0.2">
      <c r="A879" s="226"/>
      <c r="B879" s="190"/>
      <c r="C879" s="200"/>
      <c r="D879" s="200"/>
      <c r="E879" s="200"/>
      <c r="F879" s="201"/>
    </row>
    <row r="880" spans="1:6" s="167" customFormat="1" ht="20.25" x14ac:dyDescent="0.2">
      <c r="A880" s="226"/>
      <c r="B880" s="190"/>
      <c r="C880" s="200"/>
      <c r="D880" s="200"/>
      <c r="E880" s="200"/>
      <c r="F880" s="201"/>
    </row>
    <row r="881" spans="1:6" s="167" customFormat="1" ht="20.25" x14ac:dyDescent="0.2">
      <c r="A881" s="197" t="s">
        <v>832</v>
      </c>
      <c r="B881" s="210"/>
      <c r="C881" s="200"/>
      <c r="D881" s="200"/>
      <c r="E881" s="200"/>
      <c r="F881" s="201"/>
    </row>
    <row r="882" spans="1:6" s="167" customFormat="1" ht="20.25" x14ac:dyDescent="0.2">
      <c r="A882" s="197" t="s">
        <v>509</v>
      </c>
      <c r="B882" s="210"/>
      <c r="C882" s="200"/>
      <c r="D882" s="200"/>
      <c r="E882" s="200"/>
      <c r="F882" s="201"/>
    </row>
    <row r="883" spans="1:6" s="167" customFormat="1" ht="20.25" x14ac:dyDescent="0.2">
      <c r="A883" s="197" t="s">
        <v>581</v>
      </c>
      <c r="B883" s="210"/>
      <c r="C883" s="200"/>
      <c r="D883" s="200"/>
      <c r="E883" s="200"/>
      <c r="F883" s="201"/>
    </row>
    <row r="884" spans="1:6" s="167" customFormat="1" ht="20.25" x14ac:dyDescent="0.2">
      <c r="A884" s="197" t="s">
        <v>796</v>
      </c>
      <c r="B884" s="210"/>
      <c r="C884" s="200"/>
      <c r="D884" s="200"/>
      <c r="E884" s="200"/>
      <c r="F884" s="201"/>
    </row>
    <row r="885" spans="1:6" s="167" customFormat="1" ht="20.25" x14ac:dyDescent="0.2">
      <c r="A885" s="197"/>
      <c r="B885" s="199"/>
      <c r="C885" s="200"/>
      <c r="D885" s="200"/>
      <c r="E885" s="200"/>
      <c r="F885" s="201"/>
    </row>
    <row r="886" spans="1:6" s="221" customFormat="1" ht="20.25" x14ac:dyDescent="0.2">
      <c r="A886" s="219">
        <v>410000</v>
      </c>
      <c r="B886" s="203" t="s">
        <v>357</v>
      </c>
      <c r="C886" s="220">
        <f>C887+C892</f>
        <v>2040800</v>
      </c>
      <c r="D886" s="220">
        <f t="shared" ref="D886" si="231">D887+D892</f>
        <v>2094500</v>
      </c>
      <c r="E886" s="220">
        <f>E887+E892</f>
        <v>0</v>
      </c>
      <c r="F886" s="205">
        <f t="shared" ref="F886:F900" si="232">D886/C886*100</f>
        <v>102.6313210505684</v>
      </c>
    </row>
    <row r="887" spans="1:6" s="221" customFormat="1" ht="20.25" x14ac:dyDescent="0.2">
      <c r="A887" s="219">
        <v>411000</v>
      </c>
      <c r="B887" s="203" t="s">
        <v>471</v>
      </c>
      <c r="C887" s="220">
        <f>SUM(C888:C891)</f>
        <v>908500</v>
      </c>
      <c r="D887" s="220">
        <f t="shared" ref="D887" si="233">SUM(D888:D891)</f>
        <v>921500</v>
      </c>
      <c r="E887" s="220">
        <f>SUM(E888:E891)</f>
        <v>0</v>
      </c>
      <c r="F887" s="205">
        <f t="shared" si="232"/>
        <v>101.43093010456796</v>
      </c>
    </row>
    <row r="888" spans="1:6" s="167" customFormat="1" ht="20.25" x14ac:dyDescent="0.2">
      <c r="A888" s="197">
        <v>411100</v>
      </c>
      <c r="B888" s="198" t="s">
        <v>358</v>
      </c>
      <c r="C888" s="208">
        <v>865500</v>
      </c>
      <c r="D888" s="217">
        <f>870000+6500</f>
        <v>876500</v>
      </c>
      <c r="E888" s="208">
        <v>0</v>
      </c>
      <c r="F888" s="209">
        <f t="shared" si="232"/>
        <v>101.27094165222414</v>
      </c>
    </row>
    <row r="889" spans="1:6" s="167" customFormat="1" ht="20.25" x14ac:dyDescent="0.2">
      <c r="A889" s="197">
        <v>411200</v>
      </c>
      <c r="B889" s="198" t="s">
        <v>484</v>
      </c>
      <c r="C889" s="208">
        <v>17000</v>
      </c>
      <c r="D889" s="217">
        <v>19000</v>
      </c>
      <c r="E889" s="208">
        <v>0</v>
      </c>
      <c r="F889" s="209">
        <f t="shared" si="232"/>
        <v>111.76470588235294</v>
      </c>
    </row>
    <row r="890" spans="1:6" s="167" customFormat="1" ht="40.5" x14ac:dyDescent="0.2">
      <c r="A890" s="197">
        <v>411300</v>
      </c>
      <c r="B890" s="198" t="s">
        <v>359</v>
      </c>
      <c r="C890" s="208">
        <v>15000</v>
      </c>
      <c r="D890" s="217">
        <v>21000</v>
      </c>
      <c r="E890" s="208">
        <v>0</v>
      </c>
      <c r="F890" s="209">
        <f t="shared" si="232"/>
        <v>140</v>
      </c>
    </row>
    <row r="891" spans="1:6" s="167" customFormat="1" ht="20.25" x14ac:dyDescent="0.2">
      <c r="A891" s="197">
        <v>411400</v>
      </c>
      <c r="B891" s="198" t="s">
        <v>360</v>
      </c>
      <c r="C891" s="208">
        <v>11000</v>
      </c>
      <c r="D891" s="217">
        <v>5000</v>
      </c>
      <c r="E891" s="208">
        <v>0</v>
      </c>
      <c r="F891" s="209">
        <f t="shared" si="232"/>
        <v>45.454545454545453</v>
      </c>
    </row>
    <row r="892" spans="1:6" s="221" customFormat="1" ht="20.25" x14ac:dyDescent="0.2">
      <c r="A892" s="219">
        <v>412000</v>
      </c>
      <c r="B892" s="210" t="s">
        <v>476</v>
      </c>
      <c r="C892" s="220">
        <f>SUM(C893:C903)</f>
        <v>1132300</v>
      </c>
      <c r="D892" s="220">
        <f>SUM(D893:D903)</f>
        <v>1173000</v>
      </c>
      <c r="E892" s="220">
        <f>SUM(E893:E903)</f>
        <v>0</v>
      </c>
      <c r="F892" s="205">
        <f t="shared" si="232"/>
        <v>103.5944537666696</v>
      </c>
    </row>
    <row r="893" spans="1:6" s="167" customFormat="1" ht="20.25" x14ac:dyDescent="0.2">
      <c r="A893" s="197">
        <v>412200</v>
      </c>
      <c r="B893" s="198" t="s">
        <v>485</v>
      </c>
      <c r="C893" s="208">
        <v>72000</v>
      </c>
      <c r="D893" s="217">
        <v>72000</v>
      </c>
      <c r="E893" s="208">
        <v>0</v>
      </c>
      <c r="F893" s="209">
        <f t="shared" si="232"/>
        <v>100</v>
      </c>
    </row>
    <row r="894" spans="1:6" s="167" customFormat="1" ht="20.25" x14ac:dyDescent="0.2">
      <c r="A894" s="197">
        <v>412300</v>
      </c>
      <c r="B894" s="198" t="s">
        <v>362</v>
      </c>
      <c r="C894" s="208">
        <v>12000</v>
      </c>
      <c r="D894" s="217">
        <v>12000</v>
      </c>
      <c r="E894" s="208">
        <v>0</v>
      </c>
      <c r="F894" s="209">
        <f t="shared" si="232"/>
        <v>100</v>
      </c>
    </row>
    <row r="895" spans="1:6" s="167" customFormat="1" ht="20.25" x14ac:dyDescent="0.2">
      <c r="A895" s="197">
        <v>412500</v>
      </c>
      <c r="B895" s="198" t="s">
        <v>364</v>
      </c>
      <c r="C895" s="208">
        <v>9000</v>
      </c>
      <c r="D895" s="217">
        <v>9000</v>
      </c>
      <c r="E895" s="208">
        <v>0</v>
      </c>
      <c r="F895" s="209">
        <f t="shared" si="232"/>
        <v>100</v>
      </c>
    </row>
    <row r="896" spans="1:6" s="167" customFormat="1" ht="20.25" x14ac:dyDescent="0.2">
      <c r="A896" s="197">
        <v>412600</v>
      </c>
      <c r="B896" s="198" t="s">
        <v>486</v>
      </c>
      <c r="C896" s="208">
        <v>24999.999999999996</v>
      </c>
      <c r="D896" s="217">
        <v>25000</v>
      </c>
      <c r="E896" s="208">
        <v>0</v>
      </c>
      <c r="F896" s="209">
        <f t="shared" si="232"/>
        <v>100.00000000000003</v>
      </c>
    </row>
    <row r="897" spans="1:6" s="167" customFormat="1" ht="20.25" x14ac:dyDescent="0.2">
      <c r="A897" s="197">
        <v>412700</v>
      </c>
      <c r="B897" s="198" t="s">
        <v>473</v>
      </c>
      <c r="C897" s="208">
        <v>45000</v>
      </c>
      <c r="D897" s="217">
        <v>45000</v>
      </c>
      <c r="E897" s="208">
        <v>0</v>
      </c>
      <c r="F897" s="209">
        <f t="shared" si="232"/>
        <v>100</v>
      </c>
    </row>
    <row r="898" spans="1:6" s="167" customFormat="1" ht="20.25" x14ac:dyDescent="0.2">
      <c r="A898" s="197">
        <v>412900</v>
      </c>
      <c r="B898" s="211" t="s">
        <v>797</v>
      </c>
      <c r="C898" s="208">
        <v>999.99999999999977</v>
      </c>
      <c r="D898" s="217">
        <v>999.99999999999989</v>
      </c>
      <c r="E898" s="208">
        <v>0</v>
      </c>
      <c r="F898" s="209">
        <f t="shared" si="232"/>
        <v>100.00000000000003</v>
      </c>
    </row>
    <row r="899" spans="1:6" s="167" customFormat="1" ht="20.25" x14ac:dyDescent="0.2">
      <c r="A899" s="197">
        <v>412900</v>
      </c>
      <c r="B899" s="211" t="s">
        <v>564</v>
      </c>
      <c r="C899" s="208">
        <v>960000</v>
      </c>
      <c r="D899" s="217">
        <v>1000000</v>
      </c>
      <c r="E899" s="208">
        <v>0</v>
      </c>
      <c r="F899" s="209">
        <f t="shared" si="232"/>
        <v>104.16666666666667</v>
      </c>
    </row>
    <row r="900" spans="1:6" s="167" customFormat="1" ht="20.25" x14ac:dyDescent="0.2">
      <c r="A900" s="197">
        <v>412900</v>
      </c>
      <c r="B900" s="211" t="s">
        <v>582</v>
      </c>
      <c r="C900" s="208">
        <v>3000</v>
      </c>
      <c r="D900" s="217">
        <v>3000</v>
      </c>
      <c r="E900" s="208">
        <v>0</v>
      </c>
      <c r="F900" s="209">
        <f t="shared" si="232"/>
        <v>100</v>
      </c>
    </row>
    <row r="901" spans="1:6" s="167" customFormat="1" ht="20.25" x14ac:dyDescent="0.2">
      <c r="A901" s="197">
        <v>412900</v>
      </c>
      <c r="B901" s="211" t="s">
        <v>583</v>
      </c>
      <c r="C901" s="208">
        <v>300</v>
      </c>
      <c r="D901" s="217">
        <v>1000</v>
      </c>
      <c r="E901" s="208">
        <v>0</v>
      </c>
      <c r="F901" s="209"/>
    </row>
    <row r="902" spans="1:6" s="167" customFormat="1" ht="20.25" x14ac:dyDescent="0.2">
      <c r="A902" s="197">
        <v>412900</v>
      </c>
      <c r="B902" s="211" t="s">
        <v>584</v>
      </c>
      <c r="C902" s="208">
        <v>2000</v>
      </c>
      <c r="D902" s="217">
        <v>2000</v>
      </c>
      <c r="E902" s="208">
        <v>0</v>
      </c>
      <c r="F902" s="209">
        <f t="shared" ref="F902:F912" si="234">D902/C902*100</f>
        <v>100</v>
      </c>
    </row>
    <row r="903" spans="1:6" s="167" customFormat="1" ht="20.25" x14ac:dyDescent="0.2">
      <c r="A903" s="197">
        <v>412900</v>
      </c>
      <c r="B903" s="198" t="s">
        <v>566</v>
      </c>
      <c r="C903" s="208">
        <v>3000</v>
      </c>
      <c r="D903" s="217">
        <v>3000</v>
      </c>
      <c r="E903" s="208">
        <v>0</v>
      </c>
      <c r="F903" s="209">
        <f t="shared" si="234"/>
        <v>100</v>
      </c>
    </row>
    <row r="904" spans="1:6" s="221" customFormat="1" ht="20.25" x14ac:dyDescent="0.2">
      <c r="A904" s="219">
        <v>480000</v>
      </c>
      <c r="B904" s="210" t="s">
        <v>418</v>
      </c>
      <c r="C904" s="220">
        <f t="shared" ref="C904:D904" si="235">C905</f>
        <v>100000</v>
      </c>
      <c r="D904" s="220">
        <f t="shared" si="235"/>
        <v>100000.00000000001</v>
      </c>
      <c r="E904" s="220">
        <f t="shared" ref="E904" si="236">E905</f>
        <v>0</v>
      </c>
      <c r="F904" s="205">
        <f t="shared" si="234"/>
        <v>100.00000000000003</v>
      </c>
    </row>
    <row r="905" spans="1:6" s="221" customFormat="1" ht="20.25" x14ac:dyDescent="0.2">
      <c r="A905" s="219">
        <v>488000</v>
      </c>
      <c r="B905" s="210" t="s">
        <v>373</v>
      </c>
      <c r="C905" s="220">
        <f>SUM(C906:C906)</f>
        <v>100000</v>
      </c>
      <c r="D905" s="220">
        <f>SUM(D906:D906)</f>
        <v>100000.00000000001</v>
      </c>
      <c r="E905" s="220">
        <f>SUM(E906:E906)</f>
        <v>0</v>
      </c>
      <c r="F905" s="205">
        <f t="shared" si="234"/>
        <v>100.00000000000003</v>
      </c>
    </row>
    <row r="906" spans="1:6" s="167" customFormat="1" ht="20.25" x14ac:dyDescent="0.2">
      <c r="A906" s="197">
        <v>488100</v>
      </c>
      <c r="B906" s="198" t="s">
        <v>622</v>
      </c>
      <c r="C906" s="208">
        <v>100000</v>
      </c>
      <c r="D906" s="217">
        <v>100000.00000000001</v>
      </c>
      <c r="E906" s="208">
        <v>0</v>
      </c>
      <c r="F906" s="209">
        <f t="shared" si="234"/>
        <v>100.00000000000003</v>
      </c>
    </row>
    <row r="907" spans="1:6" s="221" customFormat="1" ht="20.25" x14ac:dyDescent="0.2">
      <c r="A907" s="219">
        <v>510000</v>
      </c>
      <c r="B907" s="210" t="s">
        <v>422</v>
      </c>
      <c r="C907" s="220">
        <f>C910+C908</f>
        <v>8000</v>
      </c>
      <c r="D907" s="220">
        <f>D910+D908</f>
        <v>8000</v>
      </c>
      <c r="E907" s="220">
        <f>E910+E908</f>
        <v>0</v>
      </c>
      <c r="F907" s="205">
        <f t="shared" si="234"/>
        <v>100</v>
      </c>
    </row>
    <row r="908" spans="1:6" s="221" customFormat="1" ht="20.25" x14ac:dyDescent="0.2">
      <c r="A908" s="219">
        <v>511000</v>
      </c>
      <c r="B908" s="210" t="s">
        <v>423</v>
      </c>
      <c r="C908" s="220">
        <f>C909+0</f>
        <v>5000</v>
      </c>
      <c r="D908" s="220">
        <f>D909+0</f>
        <v>5000</v>
      </c>
      <c r="E908" s="220">
        <f>E909+0</f>
        <v>0</v>
      </c>
      <c r="F908" s="205">
        <f t="shared" si="234"/>
        <v>100</v>
      </c>
    </row>
    <row r="909" spans="1:6" s="167" customFormat="1" ht="20.25" x14ac:dyDescent="0.2">
      <c r="A909" s="197">
        <v>511300</v>
      </c>
      <c r="B909" s="198" t="s">
        <v>426</v>
      </c>
      <c r="C909" s="208">
        <v>5000</v>
      </c>
      <c r="D909" s="217">
        <v>5000</v>
      </c>
      <c r="E909" s="208">
        <v>0</v>
      </c>
      <c r="F909" s="209">
        <f t="shared" si="234"/>
        <v>100</v>
      </c>
    </row>
    <row r="910" spans="1:6" s="221" customFormat="1" ht="20.25" x14ac:dyDescent="0.2">
      <c r="A910" s="219">
        <v>516000</v>
      </c>
      <c r="B910" s="210" t="s">
        <v>433</v>
      </c>
      <c r="C910" s="220">
        <f t="shared" ref="C910:D910" si="237">C911</f>
        <v>3000</v>
      </c>
      <c r="D910" s="220">
        <f t="shared" si="237"/>
        <v>3000</v>
      </c>
      <c r="E910" s="220">
        <f t="shared" ref="E910" si="238">E911</f>
        <v>0</v>
      </c>
      <c r="F910" s="205">
        <f t="shared" si="234"/>
        <v>100</v>
      </c>
    </row>
    <row r="911" spans="1:6" s="167" customFormat="1" ht="20.25" x14ac:dyDescent="0.2">
      <c r="A911" s="197">
        <v>516100</v>
      </c>
      <c r="B911" s="198" t="s">
        <v>433</v>
      </c>
      <c r="C911" s="208">
        <v>3000</v>
      </c>
      <c r="D911" s="217">
        <v>3000</v>
      </c>
      <c r="E911" s="208">
        <v>0</v>
      </c>
      <c r="F911" s="209">
        <f t="shared" si="234"/>
        <v>100</v>
      </c>
    </row>
    <row r="912" spans="1:6" s="167" customFormat="1" ht="20.25" x14ac:dyDescent="0.2">
      <c r="A912" s="225"/>
      <c r="B912" s="214" t="s">
        <v>500</v>
      </c>
      <c r="C912" s="222">
        <f>C886+C904+C907+0</f>
        <v>2148800</v>
      </c>
      <c r="D912" s="222">
        <f>D886+D904+D907+0</f>
        <v>2202500</v>
      </c>
      <c r="E912" s="222">
        <f>E886+E904+E907+0</f>
        <v>0</v>
      </c>
      <c r="F912" s="172">
        <f t="shared" si="234"/>
        <v>102.49906924795233</v>
      </c>
    </row>
    <row r="913" spans="1:6" s="167" customFormat="1" ht="20.25" x14ac:dyDescent="0.2">
      <c r="A913" s="193"/>
      <c r="B913" s="190"/>
      <c r="C913" s="217"/>
      <c r="D913" s="217"/>
      <c r="E913" s="217"/>
      <c r="F913" s="218"/>
    </row>
    <row r="914" spans="1:6" s="167" customFormat="1" ht="20.25" x14ac:dyDescent="0.2">
      <c r="A914" s="193"/>
      <c r="B914" s="190"/>
      <c r="C914" s="217"/>
      <c r="D914" s="217"/>
      <c r="E914" s="217"/>
      <c r="F914" s="218"/>
    </row>
    <row r="915" spans="1:6" s="167" customFormat="1" ht="20.25" x14ac:dyDescent="0.2">
      <c r="A915" s="197" t="s">
        <v>833</v>
      </c>
      <c r="B915" s="210"/>
      <c r="C915" s="217"/>
      <c r="D915" s="217"/>
      <c r="E915" s="217"/>
      <c r="F915" s="218"/>
    </row>
    <row r="916" spans="1:6" s="167" customFormat="1" ht="20.25" x14ac:dyDescent="0.2">
      <c r="A916" s="197" t="s">
        <v>510</v>
      </c>
      <c r="B916" s="210"/>
      <c r="C916" s="217"/>
      <c r="D916" s="217"/>
      <c r="E916" s="217"/>
      <c r="F916" s="218"/>
    </row>
    <row r="917" spans="1:6" s="167" customFormat="1" ht="20.25" x14ac:dyDescent="0.2">
      <c r="A917" s="197" t="s">
        <v>623</v>
      </c>
      <c r="B917" s="210"/>
      <c r="C917" s="217"/>
      <c r="D917" s="217"/>
      <c r="E917" s="217"/>
      <c r="F917" s="218"/>
    </row>
    <row r="918" spans="1:6" s="167" customFormat="1" ht="20.25" x14ac:dyDescent="0.2">
      <c r="A918" s="197" t="s">
        <v>834</v>
      </c>
      <c r="B918" s="210"/>
      <c r="C918" s="217"/>
      <c r="D918" s="217"/>
      <c r="E918" s="217"/>
      <c r="F918" s="218"/>
    </row>
    <row r="919" spans="1:6" s="167" customFormat="1" ht="20.25" x14ac:dyDescent="0.2">
      <c r="A919" s="197"/>
      <c r="B919" s="199"/>
      <c r="C919" s="200"/>
      <c r="D919" s="200"/>
      <c r="E919" s="200"/>
      <c r="F919" s="201"/>
    </row>
    <row r="920" spans="1:6" s="167" customFormat="1" ht="20.25" x14ac:dyDescent="0.2">
      <c r="A920" s="219">
        <v>410000</v>
      </c>
      <c r="B920" s="203" t="s">
        <v>357</v>
      </c>
      <c r="C920" s="220">
        <f>C921+C926+C943+C941+0+0</f>
        <v>258349500</v>
      </c>
      <c r="D920" s="220">
        <f>D921+D926+D943+D941+0+0</f>
        <v>260846400</v>
      </c>
      <c r="E920" s="220">
        <f>E921+E926+E943+E941+0+0</f>
        <v>150000</v>
      </c>
      <c r="F920" s="205">
        <f t="shared" ref="F920:F939" si="239">D920/C920*100</f>
        <v>100.96648145245103</v>
      </c>
    </row>
    <row r="921" spans="1:6" s="167" customFormat="1" ht="20.25" x14ac:dyDescent="0.2">
      <c r="A921" s="219">
        <v>411000</v>
      </c>
      <c r="B921" s="203" t="s">
        <v>471</v>
      </c>
      <c r="C921" s="220">
        <f t="shared" ref="C921" si="240">SUM(C922:C925)</f>
        <v>242296500</v>
      </c>
      <c r="D921" s="220">
        <f t="shared" ref="D921" si="241">SUM(D922:D925)</f>
        <v>243723400</v>
      </c>
      <c r="E921" s="220">
        <f t="shared" ref="E921" si="242">SUM(E922:E925)</f>
        <v>0</v>
      </c>
      <c r="F921" s="205">
        <f t="shared" si="239"/>
        <v>100.58890656695412</v>
      </c>
    </row>
    <row r="922" spans="1:6" s="167" customFormat="1" ht="20.25" x14ac:dyDescent="0.2">
      <c r="A922" s="197">
        <v>411100</v>
      </c>
      <c r="B922" s="198" t="s">
        <v>358</v>
      </c>
      <c r="C922" s="208">
        <v>225135000</v>
      </c>
      <c r="D922" s="217">
        <f>226100000+283400</f>
        <v>226383400</v>
      </c>
      <c r="E922" s="208">
        <v>0</v>
      </c>
      <c r="F922" s="209">
        <f t="shared" si="239"/>
        <v>100.554511737402</v>
      </c>
    </row>
    <row r="923" spans="1:6" s="167" customFormat="1" ht="20.25" x14ac:dyDescent="0.2">
      <c r="A923" s="197">
        <v>411200</v>
      </c>
      <c r="B923" s="198" t="s">
        <v>484</v>
      </c>
      <c r="C923" s="208">
        <v>9171500</v>
      </c>
      <c r="D923" s="217">
        <v>9200000</v>
      </c>
      <c r="E923" s="208">
        <v>0</v>
      </c>
      <c r="F923" s="209">
        <f t="shared" si="239"/>
        <v>100.3107452434171</v>
      </c>
    </row>
    <row r="924" spans="1:6" s="167" customFormat="1" ht="40.5" x14ac:dyDescent="0.2">
      <c r="A924" s="197">
        <v>411300</v>
      </c>
      <c r="B924" s="198" t="s">
        <v>359</v>
      </c>
      <c r="C924" s="208">
        <v>4640000</v>
      </c>
      <c r="D924" s="217">
        <v>4640000</v>
      </c>
      <c r="E924" s="208">
        <v>0</v>
      </c>
      <c r="F924" s="209">
        <f t="shared" si="239"/>
        <v>100</v>
      </c>
    </row>
    <row r="925" spans="1:6" s="167" customFormat="1" ht="20.25" x14ac:dyDescent="0.2">
      <c r="A925" s="197">
        <v>411400</v>
      </c>
      <c r="B925" s="198" t="s">
        <v>360</v>
      </c>
      <c r="C925" s="208">
        <v>3350000</v>
      </c>
      <c r="D925" s="217">
        <v>3500000</v>
      </c>
      <c r="E925" s="208">
        <v>0</v>
      </c>
      <c r="F925" s="209">
        <f t="shared" si="239"/>
        <v>104.4776119402985</v>
      </c>
    </row>
    <row r="926" spans="1:6" s="167" customFormat="1" ht="20.25" x14ac:dyDescent="0.2">
      <c r="A926" s="219">
        <v>412000</v>
      </c>
      <c r="B926" s="210" t="s">
        <v>476</v>
      </c>
      <c r="C926" s="220">
        <f>SUM(C927:C940)</f>
        <v>15933000</v>
      </c>
      <c r="D926" s="220">
        <f t="shared" ref="D926" si="243">SUM(D927:D940)</f>
        <v>17003000</v>
      </c>
      <c r="E926" s="220">
        <f>SUM(E927:E940)</f>
        <v>150000</v>
      </c>
      <c r="F926" s="205">
        <f t="shared" si="239"/>
        <v>106.71562166572524</v>
      </c>
    </row>
    <row r="927" spans="1:6" s="167" customFormat="1" ht="20.25" x14ac:dyDescent="0.2">
      <c r="A927" s="197">
        <v>412100</v>
      </c>
      <c r="B927" s="198" t="s">
        <v>361</v>
      </c>
      <c r="C927" s="208">
        <v>694999.99999999988</v>
      </c>
      <c r="D927" s="217">
        <v>700000</v>
      </c>
      <c r="E927" s="208">
        <v>0</v>
      </c>
      <c r="F927" s="209">
        <f t="shared" si="239"/>
        <v>100.71942446043167</v>
      </c>
    </row>
    <row r="928" spans="1:6" s="167" customFormat="1" ht="20.25" x14ac:dyDescent="0.2">
      <c r="A928" s="197">
        <v>412200</v>
      </c>
      <c r="B928" s="198" t="s">
        <v>485</v>
      </c>
      <c r="C928" s="208">
        <v>4700000</v>
      </c>
      <c r="D928" s="217">
        <v>5500000</v>
      </c>
      <c r="E928" s="208">
        <v>0</v>
      </c>
      <c r="F928" s="209">
        <f t="shared" si="239"/>
        <v>117.02127659574468</v>
      </c>
    </row>
    <row r="929" spans="1:6" s="167" customFormat="1" ht="20.25" x14ac:dyDescent="0.2">
      <c r="A929" s="197">
        <v>412300</v>
      </c>
      <c r="B929" s="198" t="s">
        <v>362</v>
      </c>
      <c r="C929" s="208">
        <v>1000000</v>
      </c>
      <c r="D929" s="217">
        <v>1100000</v>
      </c>
      <c r="E929" s="208">
        <v>0</v>
      </c>
      <c r="F929" s="209">
        <f t="shared" si="239"/>
        <v>110.00000000000001</v>
      </c>
    </row>
    <row r="930" spans="1:6" s="167" customFormat="1" ht="20.25" x14ac:dyDescent="0.2">
      <c r="A930" s="197">
        <v>412400</v>
      </c>
      <c r="B930" s="198" t="s">
        <v>363</v>
      </c>
      <c r="C930" s="208">
        <v>2100000</v>
      </c>
      <c r="D930" s="217">
        <v>2200000</v>
      </c>
      <c r="E930" s="208">
        <v>0</v>
      </c>
      <c r="F930" s="209">
        <f t="shared" si="239"/>
        <v>104.76190476190477</v>
      </c>
    </row>
    <row r="931" spans="1:6" s="167" customFormat="1" ht="20.25" x14ac:dyDescent="0.2">
      <c r="A931" s="197">
        <v>412500</v>
      </c>
      <c r="B931" s="198" t="s">
        <v>364</v>
      </c>
      <c r="C931" s="208">
        <v>1700000</v>
      </c>
      <c r="D931" s="217">
        <v>1800000</v>
      </c>
      <c r="E931" s="208">
        <v>0</v>
      </c>
      <c r="F931" s="209">
        <f t="shared" si="239"/>
        <v>105.88235294117648</v>
      </c>
    </row>
    <row r="932" spans="1:6" s="167" customFormat="1" ht="20.25" x14ac:dyDescent="0.2">
      <c r="A932" s="197">
        <v>412600</v>
      </c>
      <c r="B932" s="198" t="s">
        <v>486</v>
      </c>
      <c r="C932" s="208">
        <v>3549999.9999999995</v>
      </c>
      <c r="D932" s="217">
        <v>3490000</v>
      </c>
      <c r="E932" s="208">
        <v>0</v>
      </c>
      <c r="F932" s="209">
        <f t="shared" si="239"/>
        <v>98.309859154929597</v>
      </c>
    </row>
    <row r="933" spans="1:6" s="167" customFormat="1" ht="20.25" x14ac:dyDescent="0.2">
      <c r="A933" s="197">
        <v>412700</v>
      </c>
      <c r="B933" s="198" t="s">
        <v>473</v>
      </c>
      <c r="C933" s="208">
        <v>1200000</v>
      </c>
      <c r="D933" s="217">
        <v>1200000</v>
      </c>
      <c r="E933" s="208">
        <v>0</v>
      </c>
      <c r="F933" s="209">
        <f t="shared" si="239"/>
        <v>100</v>
      </c>
    </row>
    <row r="934" spans="1:6" s="167" customFormat="1" ht="20.25" x14ac:dyDescent="0.2">
      <c r="A934" s="197">
        <v>412800</v>
      </c>
      <c r="B934" s="198" t="s">
        <v>487</v>
      </c>
      <c r="C934" s="208">
        <v>10000</v>
      </c>
      <c r="D934" s="217">
        <v>5000</v>
      </c>
      <c r="E934" s="208">
        <v>0</v>
      </c>
      <c r="F934" s="209">
        <f t="shared" si="239"/>
        <v>50</v>
      </c>
    </row>
    <row r="935" spans="1:6" s="167" customFormat="1" ht="20.25" x14ac:dyDescent="0.2">
      <c r="A935" s="197">
        <v>412900</v>
      </c>
      <c r="B935" s="211" t="s">
        <v>797</v>
      </c>
      <c r="C935" s="208">
        <v>4000</v>
      </c>
      <c r="D935" s="217">
        <v>4000</v>
      </c>
      <c r="E935" s="208">
        <v>0</v>
      </c>
      <c r="F935" s="209">
        <f t="shared" si="239"/>
        <v>100</v>
      </c>
    </row>
    <row r="936" spans="1:6" s="167" customFormat="1" ht="20.25" x14ac:dyDescent="0.2">
      <c r="A936" s="197">
        <v>412900</v>
      </c>
      <c r="B936" s="211" t="s">
        <v>564</v>
      </c>
      <c r="C936" s="208">
        <v>220000</v>
      </c>
      <c r="D936" s="217">
        <v>230000</v>
      </c>
      <c r="E936" s="208">
        <v>0</v>
      </c>
      <c r="F936" s="209">
        <f t="shared" si="239"/>
        <v>104.54545454545455</v>
      </c>
    </row>
    <row r="937" spans="1:6" s="167" customFormat="1" ht="20.25" x14ac:dyDescent="0.2">
      <c r="A937" s="197">
        <v>412900</v>
      </c>
      <c r="B937" s="211" t="s">
        <v>582</v>
      </c>
      <c r="C937" s="208">
        <v>4000</v>
      </c>
      <c r="D937" s="217">
        <v>4000</v>
      </c>
      <c r="E937" s="208">
        <v>0</v>
      </c>
      <c r="F937" s="209">
        <f t="shared" si="239"/>
        <v>100</v>
      </c>
    </row>
    <row r="938" spans="1:6" s="167" customFormat="1" ht="20.25" x14ac:dyDescent="0.2">
      <c r="A938" s="197">
        <v>412900</v>
      </c>
      <c r="B938" s="211" t="s">
        <v>583</v>
      </c>
      <c r="C938" s="208">
        <v>300000</v>
      </c>
      <c r="D938" s="217">
        <v>310000</v>
      </c>
      <c r="E938" s="208">
        <v>0</v>
      </c>
      <c r="F938" s="209">
        <f t="shared" si="239"/>
        <v>103.33333333333334</v>
      </c>
    </row>
    <row r="939" spans="1:6" s="167" customFormat="1" ht="20.25" x14ac:dyDescent="0.2">
      <c r="A939" s="197">
        <v>412900</v>
      </c>
      <c r="B939" s="211" t="s">
        <v>584</v>
      </c>
      <c r="C939" s="208">
        <v>450000</v>
      </c>
      <c r="D939" s="217">
        <v>460000</v>
      </c>
      <c r="E939" s="208">
        <v>0</v>
      </c>
      <c r="F939" s="209">
        <f t="shared" si="239"/>
        <v>102.22222222222221</v>
      </c>
    </row>
    <row r="940" spans="1:6" s="167" customFormat="1" ht="20.25" x14ac:dyDescent="0.2">
      <c r="A940" s="197">
        <v>412900</v>
      </c>
      <c r="B940" s="198" t="s">
        <v>566</v>
      </c>
      <c r="C940" s="208">
        <v>0</v>
      </c>
      <c r="D940" s="217">
        <v>0</v>
      </c>
      <c r="E940" s="217">
        <v>150000</v>
      </c>
      <c r="F940" s="209">
        <v>0</v>
      </c>
    </row>
    <row r="941" spans="1:6" s="221" customFormat="1" ht="20.25" x14ac:dyDescent="0.2">
      <c r="A941" s="219">
        <v>413000</v>
      </c>
      <c r="B941" s="210" t="s">
        <v>477</v>
      </c>
      <c r="C941" s="220">
        <f t="shared" ref="C941:D941" si="244">C942</f>
        <v>30000</v>
      </c>
      <c r="D941" s="220">
        <f t="shared" si="244"/>
        <v>30000</v>
      </c>
      <c r="E941" s="220">
        <f t="shared" ref="E941" si="245">E942</f>
        <v>0</v>
      </c>
      <c r="F941" s="205">
        <f>D941/C941*100</f>
        <v>100</v>
      </c>
    </row>
    <row r="942" spans="1:6" s="167" customFormat="1" ht="20.25" x14ac:dyDescent="0.2">
      <c r="A942" s="197">
        <v>413900</v>
      </c>
      <c r="B942" s="198" t="s">
        <v>369</v>
      </c>
      <c r="C942" s="208">
        <v>30000</v>
      </c>
      <c r="D942" s="217">
        <v>30000</v>
      </c>
      <c r="E942" s="208">
        <v>0</v>
      </c>
      <c r="F942" s="209">
        <f>D942/C942*100</f>
        <v>100</v>
      </c>
    </row>
    <row r="943" spans="1:6" s="221" customFormat="1" ht="20.25" x14ac:dyDescent="0.2">
      <c r="A943" s="219">
        <v>415000</v>
      </c>
      <c r="B943" s="210" t="s">
        <v>319</v>
      </c>
      <c r="C943" s="220">
        <f>SUM(C944:C944)</f>
        <v>90000</v>
      </c>
      <c r="D943" s="220">
        <f>SUM(D944:D944)</f>
        <v>90000</v>
      </c>
      <c r="E943" s="220">
        <f>SUM(E944:E944)</f>
        <v>0</v>
      </c>
      <c r="F943" s="205">
        <f>D943/C943*100</f>
        <v>100</v>
      </c>
    </row>
    <row r="944" spans="1:6" s="235" customFormat="1" ht="20.25" x14ac:dyDescent="0.2">
      <c r="A944" s="223">
        <v>415200</v>
      </c>
      <c r="B944" s="198" t="s">
        <v>533</v>
      </c>
      <c r="C944" s="208">
        <v>90000</v>
      </c>
      <c r="D944" s="217">
        <v>90000</v>
      </c>
      <c r="E944" s="208">
        <v>0</v>
      </c>
      <c r="F944" s="209">
        <f>D944/C944*100</f>
        <v>100</v>
      </c>
    </row>
    <row r="945" spans="1:6" s="221" customFormat="1" ht="20.25" x14ac:dyDescent="0.2">
      <c r="A945" s="219">
        <v>480000</v>
      </c>
      <c r="B945" s="210" t="s">
        <v>418</v>
      </c>
      <c r="C945" s="220">
        <f t="shared" ref="C945:D946" si="246">C946</f>
        <v>0</v>
      </c>
      <c r="D945" s="220">
        <f t="shared" si="246"/>
        <v>3000</v>
      </c>
      <c r="E945" s="220">
        <f t="shared" ref="E945:E946" si="247">E946</f>
        <v>0</v>
      </c>
      <c r="F945" s="209">
        <v>0</v>
      </c>
    </row>
    <row r="946" spans="1:6" s="221" customFormat="1" ht="20.25" x14ac:dyDescent="0.2">
      <c r="A946" s="219">
        <v>488000</v>
      </c>
      <c r="B946" s="210" t="s">
        <v>373</v>
      </c>
      <c r="C946" s="220">
        <f t="shared" si="246"/>
        <v>0</v>
      </c>
      <c r="D946" s="220">
        <f t="shared" si="246"/>
        <v>3000</v>
      </c>
      <c r="E946" s="220">
        <f t="shared" si="247"/>
        <v>0</v>
      </c>
      <c r="F946" s="209">
        <v>0</v>
      </c>
    </row>
    <row r="947" spans="1:6" s="235" customFormat="1" ht="20.25" x14ac:dyDescent="0.2">
      <c r="A947" s="197">
        <v>488100</v>
      </c>
      <c r="B947" s="236" t="s">
        <v>373</v>
      </c>
      <c r="C947" s="208">
        <v>0</v>
      </c>
      <c r="D947" s="217">
        <v>3000</v>
      </c>
      <c r="E947" s="208">
        <v>0</v>
      </c>
      <c r="F947" s="209">
        <v>0</v>
      </c>
    </row>
    <row r="948" spans="1:6" s="167" customFormat="1" ht="20.25" x14ac:dyDescent="0.2">
      <c r="A948" s="219">
        <v>510000</v>
      </c>
      <c r="B948" s="210" t="s">
        <v>422</v>
      </c>
      <c r="C948" s="220">
        <f>C949+C957+0+C955</f>
        <v>14152800</v>
      </c>
      <c r="D948" s="220">
        <f>D949+D957+0+D955</f>
        <v>24262800</v>
      </c>
      <c r="E948" s="220">
        <f>E949+E957+0+E955</f>
        <v>3120600</v>
      </c>
      <c r="F948" s="205">
        <f t="shared" ref="F948:F967" si="248">D948/C948*100</f>
        <v>171.43462777683567</v>
      </c>
    </row>
    <row r="949" spans="1:6" s="167" customFormat="1" ht="20.25" x14ac:dyDescent="0.2">
      <c r="A949" s="219">
        <v>511000</v>
      </c>
      <c r="B949" s="210" t="s">
        <v>423</v>
      </c>
      <c r="C949" s="220">
        <f>SUM(C950:C954)</f>
        <v>13650800</v>
      </c>
      <c r="D949" s="220">
        <f t="shared" ref="D949" si="249">SUM(D950:D954)</f>
        <v>23712800</v>
      </c>
      <c r="E949" s="220">
        <f t="shared" ref="E949" si="250">SUM(E950:E954)</f>
        <v>2820600</v>
      </c>
      <c r="F949" s="205">
        <f t="shared" si="248"/>
        <v>173.70996571629502</v>
      </c>
    </row>
    <row r="950" spans="1:6" s="167" customFormat="1" ht="20.25" x14ac:dyDescent="0.2">
      <c r="A950" s="197">
        <v>511100</v>
      </c>
      <c r="B950" s="198" t="s">
        <v>424</v>
      </c>
      <c r="C950" s="208">
        <v>2000000</v>
      </c>
      <c r="D950" s="217">
        <v>2000000</v>
      </c>
      <c r="E950" s="217">
        <v>400000</v>
      </c>
      <c r="F950" s="209">
        <f t="shared" si="248"/>
        <v>100</v>
      </c>
    </row>
    <row r="951" spans="1:6" s="167" customFormat="1" ht="20.25" x14ac:dyDescent="0.2">
      <c r="A951" s="197">
        <v>511200</v>
      </c>
      <c r="B951" s="198" t="s">
        <v>425</v>
      </c>
      <c r="C951" s="208">
        <v>520000</v>
      </c>
      <c r="D951" s="217">
        <v>550000</v>
      </c>
      <c r="E951" s="217">
        <v>900000</v>
      </c>
      <c r="F951" s="209">
        <f t="shared" si="248"/>
        <v>105.76923076923077</v>
      </c>
    </row>
    <row r="952" spans="1:6" s="167" customFormat="1" ht="20.25" x14ac:dyDescent="0.2">
      <c r="A952" s="197">
        <v>511300</v>
      </c>
      <c r="B952" s="198" t="s">
        <v>426</v>
      </c>
      <c r="C952" s="208">
        <v>11102800</v>
      </c>
      <c r="D952" s="217">
        <v>21162800</v>
      </c>
      <c r="E952" s="217">
        <v>1520600</v>
      </c>
      <c r="F952" s="209">
        <f t="shared" si="248"/>
        <v>190.60777461541232</v>
      </c>
    </row>
    <row r="953" spans="1:6" s="167" customFormat="1" ht="20.25" x14ac:dyDescent="0.2">
      <c r="A953" s="197">
        <v>511500</v>
      </c>
      <c r="B953" s="198" t="s">
        <v>492</v>
      </c>
      <c r="C953" s="208">
        <v>12000</v>
      </c>
      <c r="D953" s="217">
        <v>0</v>
      </c>
      <c r="E953" s="208">
        <v>0</v>
      </c>
      <c r="F953" s="209">
        <f t="shared" si="248"/>
        <v>0</v>
      </c>
    </row>
    <row r="954" spans="1:6" s="167" customFormat="1" ht="20.25" x14ac:dyDescent="0.2">
      <c r="A954" s="197">
        <v>511700</v>
      </c>
      <c r="B954" s="198" t="s">
        <v>624</v>
      </c>
      <c r="C954" s="208">
        <v>16000</v>
      </c>
      <c r="D954" s="217">
        <v>0</v>
      </c>
      <c r="E954" s="208">
        <v>0</v>
      </c>
      <c r="F954" s="209">
        <f t="shared" si="248"/>
        <v>0</v>
      </c>
    </row>
    <row r="955" spans="1:6" s="221" customFormat="1" ht="20.25" x14ac:dyDescent="0.2">
      <c r="A955" s="224">
        <v>513000</v>
      </c>
      <c r="B955" s="210" t="s">
        <v>431</v>
      </c>
      <c r="C955" s="220">
        <f t="shared" ref="C955" si="251">C956</f>
        <v>2000</v>
      </c>
      <c r="D955" s="220">
        <f t="shared" ref="D955:E955" si="252">D956</f>
        <v>0</v>
      </c>
      <c r="E955" s="220">
        <f t="shared" si="252"/>
        <v>0</v>
      </c>
      <c r="F955" s="205">
        <f t="shared" si="248"/>
        <v>0</v>
      </c>
    </row>
    <row r="956" spans="1:6" s="167" customFormat="1" ht="20.25" x14ac:dyDescent="0.2">
      <c r="A956" s="197">
        <v>513700</v>
      </c>
      <c r="B956" s="198" t="s">
        <v>625</v>
      </c>
      <c r="C956" s="208">
        <v>2000</v>
      </c>
      <c r="D956" s="217">
        <v>0</v>
      </c>
      <c r="E956" s="208">
        <v>0</v>
      </c>
      <c r="F956" s="209">
        <f t="shared" si="248"/>
        <v>0</v>
      </c>
    </row>
    <row r="957" spans="1:6" s="235" customFormat="1" ht="20.25" x14ac:dyDescent="0.2">
      <c r="A957" s="219">
        <v>516000</v>
      </c>
      <c r="B957" s="210" t="s">
        <v>433</v>
      </c>
      <c r="C957" s="237">
        <f t="shared" ref="C957:D957" si="253">C958</f>
        <v>500000</v>
      </c>
      <c r="D957" s="237">
        <f t="shared" si="253"/>
        <v>550000</v>
      </c>
      <c r="E957" s="237">
        <f t="shared" ref="E957" si="254">E958</f>
        <v>300000</v>
      </c>
      <c r="F957" s="205">
        <f t="shared" si="248"/>
        <v>110.00000000000001</v>
      </c>
    </row>
    <row r="958" spans="1:6" s="235" customFormat="1" ht="20.25" x14ac:dyDescent="0.2">
      <c r="A958" s="197">
        <v>516100</v>
      </c>
      <c r="B958" s="198" t="s">
        <v>433</v>
      </c>
      <c r="C958" s="208">
        <v>500000</v>
      </c>
      <c r="D958" s="217">
        <v>550000</v>
      </c>
      <c r="E958" s="217">
        <v>300000</v>
      </c>
      <c r="F958" s="209">
        <f t="shared" si="248"/>
        <v>110.00000000000001</v>
      </c>
    </row>
    <row r="959" spans="1:6" s="221" customFormat="1" ht="20.25" x14ac:dyDescent="0.2">
      <c r="A959" s="219">
        <v>620000</v>
      </c>
      <c r="B959" s="210" t="s">
        <v>449</v>
      </c>
      <c r="C959" s="220">
        <f t="shared" ref="C959:D959" si="255">C960</f>
        <v>1892600</v>
      </c>
      <c r="D959" s="220">
        <f t="shared" si="255"/>
        <v>2850000</v>
      </c>
      <c r="E959" s="220">
        <f t="shared" ref="E959" si="256">E960</f>
        <v>0</v>
      </c>
      <c r="F959" s="205">
        <f t="shared" si="248"/>
        <v>150.58649476910071</v>
      </c>
    </row>
    <row r="960" spans="1:6" s="221" customFormat="1" ht="20.25" x14ac:dyDescent="0.2">
      <c r="A960" s="219">
        <v>621000</v>
      </c>
      <c r="B960" s="210" t="s">
        <v>389</v>
      </c>
      <c r="C960" s="220">
        <f>0+C961</f>
        <v>1892600</v>
      </c>
      <c r="D960" s="220">
        <f>0+D961</f>
        <v>2850000</v>
      </c>
      <c r="E960" s="220">
        <f>0+E961</f>
        <v>0</v>
      </c>
      <c r="F960" s="205">
        <f t="shared" si="248"/>
        <v>150.58649476910071</v>
      </c>
    </row>
    <row r="961" spans="1:6" s="235" customFormat="1" ht="20.25" x14ac:dyDescent="0.2">
      <c r="A961" s="238">
        <v>621900</v>
      </c>
      <c r="B961" s="198" t="s">
        <v>453</v>
      </c>
      <c r="C961" s="208">
        <v>1892600</v>
      </c>
      <c r="D961" s="217">
        <v>2850000</v>
      </c>
      <c r="E961" s="208">
        <v>0</v>
      </c>
      <c r="F961" s="209">
        <f t="shared" si="248"/>
        <v>150.58649476910071</v>
      </c>
    </row>
    <row r="962" spans="1:6" s="221" customFormat="1" ht="20.25" x14ac:dyDescent="0.2">
      <c r="A962" s="219">
        <v>630000</v>
      </c>
      <c r="B962" s="210" t="s">
        <v>461</v>
      </c>
      <c r="C962" s="220">
        <f>C963+C965</f>
        <v>2450000</v>
      </c>
      <c r="D962" s="220">
        <f>D963+D965</f>
        <v>2450000</v>
      </c>
      <c r="E962" s="220">
        <f>E963+E965</f>
        <v>0</v>
      </c>
      <c r="F962" s="205">
        <f t="shared" si="248"/>
        <v>100</v>
      </c>
    </row>
    <row r="963" spans="1:6" s="221" customFormat="1" ht="20.25" x14ac:dyDescent="0.2">
      <c r="A963" s="219">
        <v>631000</v>
      </c>
      <c r="B963" s="210" t="s">
        <v>395</v>
      </c>
      <c r="C963" s="220">
        <f>C964+0+0</f>
        <v>150000</v>
      </c>
      <c r="D963" s="220">
        <f>D964+0+0</f>
        <v>150000</v>
      </c>
      <c r="E963" s="220">
        <f>E964+0+0</f>
        <v>0</v>
      </c>
      <c r="F963" s="205">
        <f t="shared" si="248"/>
        <v>100</v>
      </c>
    </row>
    <row r="964" spans="1:6" s="235" customFormat="1" ht="20.25" x14ac:dyDescent="0.2">
      <c r="A964" s="197">
        <v>631100</v>
      </c>
      <c r="B964" s="198" t="s">
        <v>463</v>
      </c>
      <c r="C964" s="208">
        <v>150000</v>
      </c>
      <c r="D964" s="217">
        <v>150000</v>
      </c>
      <c r="E964" s="208">
        <v>0</v>
      </c>
      <c r="F964" s="209">
        <f t="shared" si="248"/>
        <v>100</v>
      </c>
    </row>
    <row r="965" spans="1:6" s="221" customFormat="1" ht="20.25" x14ac:dyDescent="0.2">
      <c r="A965" s="219">
        <v>638000</v>
      </c>
      <c r="B965" s="210" t="s">
        <v>396</v>
      </c>
      <c r="C965" s="220">
        <f t="shared" ref="C965:D965" si="257">C966</f>
        <v>2300000</v>
      </c>
      <c r="D965" s="220">
        <f t="shared" si="257"/>
        <v>2300000</v>
      </c>
      <c r="E965" s="220">
        <f t="shared" ref="E965" si="258">E966</f>
        <v>0</v>
      </c>
      <c r="F965" s="205">
        <f t="shared" si="248"/>
        <v>100</v>
      </c>
    </row>
    <row r="966" spans="1:6" s="235" customFormat="1" ht="20.25" x14ac:dyDescent="0.2">
      <c r="A966" s="197">
        <v>638100</v>
      </c>
      <c r="B966" s="198" t="s">
        <v>466</v>
      </c>
      <c r="C966" s="208">
        <v>2300000</v>
      </c>
      <c r="D966" s="217">
        <v>2300000</v>
      </c>
      <c r="E966" s="208">
        <v>0</v>
      </c>
      <c r="F966" s="209">
        <f t="shared" si="248"/>
        <v>100</v>
      </c>
    </row>
    <row r="967" spans="1:6" s="167" customFormat="1" ht="20.25" x14ac:dyDescent="0.2">
      <c r="A967" s="225"/>
      <c r="B967" s="214" t="s">
        <v>500</v>
      </c>
      <c r="C967" s="222">
        <f>C920+C948+C962+C945+C959</f>
        <v>276844900</v>
      </c>
      <c r="D967" s="222">
        <f>D920+D948+D962+D945+D959</f>
        <v>290412200</v>
      </c>
      <c r="E967" s="222">
        <f>E920+E948+E962+E945+E959</f>
        <v>3270600</v>
      </c>
      <c r="F967" s="172">
        <f t="shared" si="248"/>
        <v>104.90068626873747</v>
      </c>
    </row>
    <row r="968" spans="1:6" s="167" customFormat="1" ht="20.25" x14ac:dyDescent="0.2">
      <c r="A968" s="226"/>
      <c r="B968" s="239"/>
      <c r="C968" s="200"/>
      <c r="D968" s="200"/>
      <c r="E968" s="200"/>
      <c r="F968" s="201"/>
    </row>
    <row r="969" spans="1:6" s="167" customFormat="1" ht="20.25" x14ac:dyDescent="0.2">
      <c r="A969" s="193"/>
      <c r="B969" s="190"/>
      <c r="C969" s="217"/>
      <c r="D969" s="217"/>
      <c r="E969" s="217"/>
      <c r="F969" s="218"/>
    </row>
    <row r="970" spans="1:6" s="167" customFormat="1" ht="20.25" x14ac:dyDescent="0.2">
      <c r="A970" s="197" t="s">
        <v>835</v>
      </c>
      <c r="B970" s="210"/>
      <c r="C970" s="217"/>
      <c r="D970" s="217"/>
      <c r="E970" s="217"/>
      <c r="F970" s="218"/>
    </row>
    <row r="971" spans="1:6" s="167" customFormat="1" ht="20.25" x14ac:dyDescent="0.2">
      <c r="A971" s="197" t="s">
        <v>511</v>
      </c>
      <c r="B971" s="210"/>
      <c r="C971" s="217"/>
      <c r="D971" s="217"/>
      <c r="E971" s="217"/>
      <c r="F971" s="218"/>
    </row>
    <row r="972" spans="1:6" s="167" customFormat="1" ht="20.25" x14ac:dyDescent="0.2">
      <c r="A972" s="197" t="s">
        <v>602</v>
      </c>
      <c r="B972" s="210"/>
      <c r="C972" s="217"/>
      <c r="D972" s="217"/>
      <c r="E972" s="217"/>
      <c r="F972" s="218"/>
    </row>
    <row r="973" spans="1:6" s="167" customFormat="1" ht="20.25" x14ac:dyDescent="0.2">
      <c r="A973" s="197" t="s">
        <v>796</v>
      </c>
      <c r="B973" s="210"/>
      <c r="C973" s="217"/>
      <c r="D973" s="217"/>
      <c r="E973" s="217"/>
      <c r="F973" s="218"/>
    </row>
    <row r="974" spans="1:6" s="167" customFormat="1" ht="20.25" x14ac:dyDescent="0.2">
      <c r="A974" s="197"/>
      <c r="B974" s="199"/>
      <c r="C974" s="200"/>
      <c r="D974" s="200"/>
      <c r="E974" s="200"/>
      <c r="F974" s="201"/>
    </row>
    <row r="975" spans="1:6" s="167" customFormat="1" ht="20.25" x14ac:dyDescent="0.2">
      <c r="A975" s="219">
        <v>410000</v>
      </c>
      <c r="B975" s="203" t="s">
        <v>357</v>
      </c>
      <c r="C975" s="220">
        <f>C976+C981+C998+0+C996+0</f>
        <v>7990699.9979247339</v>
      </c>
      <c r="D975" s="220">
        <f>D976+D981+D998+0+D996+0</f>
        <v>9350300</v>
      </c>
      <c r="E975" s="220">
        <f>E976+E981+E998+0+E996+0</f>
        <v>0</v>
      </c>
      <c r="F975" s="205">
        <f t="shared" ref="F975:F997" si="259">D975/C975*100</f>
        <v>117.01477971176952</v>
      </c>
    </row>
    <row r="976" spans="1:6" s="167" customFormat="1" ht="20.25" x14ac:dyDescent="0.2">
      <c r="A976" s="219">
        <v>411000</v>
      </c>
      <c r="B976" s="203" t="s">
        <v>471</v>
      </c>
      <c r="C976" s="220">
        <f>SUM(C977:C980)</f>
        <v>3206000</v>
      </c>
      <c r="D976" s="220">
        <f t="shared" ref="D976" si="260">SUM(D977:D980)</f>
        <v>3241000</v>
      </c>
      <c r="E976" s="220">
        <f>SUM(E977:E980)</f>
        <v>0</v>
      </c>
      <c r="F976" s="205">
        <f t="shared" si="259"/>
        <v>101.09170305676855</v>
      </c>
    </row>
    <row r="977" spans="1:6" s="167" customFormat="1" ht="20.25" x14ac:dyDescent="0.2">
      <c r="A977" s="197">
        <v>411100</v>
      </c>
      <c r="B977" s="198" t="s">
        <v>358</v>
      </c>
      <c r="C977" s="208">
        <v>2907000</v>
      </c>
      <c r="D977" s="217">
        <v>2920000</v>
      </c>
      <c r="E977" s="208">
        <v>0</v>
      </c>
      <c r="F977" s="209">
        <f t="shared" si="259"/>
        <v>100.44719642242863</v>
      </c>
    </row>
    <row r="978" spans="1:6" s="167" customFormat="1" ht="20.25" x14ac:dyDescent="0.2">
      <c r="A978" s="197">
        <v>411200</v>
      </c>
      <c r="B978" s="198" t="s">
        <v>484</v>
      </c>
      <c r="C978" s="208">
        <v>91000</v>
      </c>
      <c r="D978" s="217">
        <v>95000</v>
      </c>
      <c r="E978" s="208">
        <v>0</v>
      </c>
      <c r="F978" s="209">
        <f t="shared" si="259"/>
        <v>104.39560439560441</v>
      </c>
    </row>
    <row r="979" spans="1:6" s="167" customFormat="1" ht="40.5" x14ac:dyDescent="0.2">
      <c r="A979" s="197">
        <v>411300</v>
      </c>
      <c r="B979" s="198" t="s">
        <v>359</v>
      </c>
      <c r="C979" s="208">
        <v>185000</v>
      </c>
      <c r="D979" s="217">
        <v>185000</v>
      </c>
      <c r="E979" s="208">
        <v>0</v>
      </c>
      <c r="F979" s="209">
        <f t="shared" si="259"/>
        <v>100</v>
      </c>
    </row>
    <row r="980" spans="1:6" s="167" customFormat="1" ht="20.25" x14ac:dyDescent="0.2">
      <c r="A980" s="197">
        <v>411400</v>
      </c>
      <c r="B980" s="198" t="s">
        <v>360</v>
      </c>
      <c r="C980" s="208">
        <v>23000</v>
      </c>
      <c r="D980" s="217">
        <v>41000</v>
      </c>
      <c r="E980" s="208">
        <v>0</v>
      </c>
      <c r="F980" s="209">
        <f t="shared" si="259"/>
        <v>178.26086956521738</v>
      </c>
    </row>
    <row r="981" spans="1:6" s="167" customFormat="1" ht="20.25" x14ac:dyDescent="0.2">
      <c r="A981" s="219">
        <v>412000</v>
      </c>
      <c r="B981" s="210" t="s">
        <v>476</v>
      </c>
      <c r="C981" s="220">
        <f>SUM(C982:C995)</f>
        <v>4279999.9979247339</v>
      </c>
      <c r="D981" s="220">
        <f>SUM(D982:D995)</f>
        <v>4325300</v>
      </c>
      <c r="E981" s="220">
        <f>SUM(E982:E995)</f>
        <v>0</v>
      </c>
      <c r="F981" s="205">
        <f t="shared" si="259"/>
        <v>101.05841126395399</v>
      </c>
    </row>
    <row r="982" spans="1:6" s="167" customFormat="1" ht="20.25" x14ac:dyDescent="0.2">
      <c r="A982" s="197">
        <v>412100</v>
      </c>
      <c r="B982" s="198" t="s">
        <v>361</v>
      </c>
      <c r="C982" s="208">
        <v>8000</v>
      </c>
      <c r="D982" s="217">
        <v>10000</v>
      </c>
      <c r="E982" s="208">
        <v>0</v>
      </c>
      <c r="F982" s="209">
        <f t="shared" si="259"/>
        <v>125</v>
      </c>
    </row>
    <row r="983" spans="1:6" s="167" customFormat="1" ht="20.25" x14ac:dyDescent="0.2">
      <c r="A983" s="197">
        <v>412200</v>
      </c>
      <c r="B983" s="198" t="s">
        <v>485</v>
      </c>
      <c r="C983" s="208">
        <v>73000</v>
      </c>
      <c r="D983" s="217">
        <v>80000</v>
      </c>
      <c r="E983" s="208">
        <v>0</v>
      </c>
      <c r="F983" s="209">
        <f t="shared" si="259"/>
        <v>109.58904109589041</v>
      </c>
    </row>
    <row r="984" spans="1:6" s="167" customFormat="1" ht="20.25" x14ac:dyDescent="0.2">
      <c r="A984" s="197">
        <v>412300</v>
      </c>
      <c r="B984" s="198" t="s">
        <v>362</v>
      </c>
      <c r="C984" s="208">
        <v>24999.997924733507</v>
      </c>
      <c r="D984" s="217">
        <v>25000</v>
      </c>
      <c r="E984" s="208">
        <v>0</v>
      </c>
      <c r="F984" s="209">
        <f t="shared" si="259"/>
        <v>100.00000830106666</v>
      </c>
    </row>
    <row r="985" spans="1:6" s="167" customFormat="1" ht="20.25" x14ac:dyDescent="0.2">
      <c r="A985" s="197">
        <v>412500</v>
      </c>
      <c r="B985" s="198" t="s">
        <v>364</v>
      </c>
      <c r="C985" s="208">
        <v>14000</v>
      </c>
      <c r="D985" s="217">
        <v>15000</v>
      </c>
      <c r="E985" s="208">
        <v>0</v>
      </c>
      <c r="F985" s="209">
        <f t="shared" si="259"/>
        <v>107.14285714285714</v>
      </c>
    </row>
    <row r="986" spans="1:6" s="167" customFormat="1" ht="20.25" x14ac:dyDescent="0.2">
      <c r="A986" s="197">
        <v>412600</v>
      </c>
      <c r="B986" s="198" t="s">
        <v>486</v>
      </c>
      <c r="C986" s="208">
        <v>48000</v>
      </c>
      <c r="D986" s="217">
        <v>50000</v>
      </c>
      <c r="E986" s="208">
        <v>0</v>
      </c>
      <c r="F986" s="209">
        <f t="shared" si="259"/>
        <v>104.16666666666667</v>
      </c>
    </row>
    <row r="987" spans="1:6" s="167" customFormat="1" ht="20.25" x14ac:dyDescent="0.2">
      <c r="A987" s="197">
        <v>412700</v>
      </c>
      <c r="B987" s="198" t="s">
        <v>473</v>
      </c>
      <c r="C987" s="208">
        <v>3713000</v>
      </c>
      <c r="D987" s="217">
        <v>3763000</v>
      </c>
      <c r="E987" s="208">
        <v>0</v>
      </c>
      <c r="F987" s="209">
        <f t="shared" si="259"/>
        <v>101.34661998384055</v>
      </c>
    </row>
    <row r="988" spans="1:6" s="167" customFormat="1" ht="20.25" x14ac:dyDescent="0.2">
      <c r="A988" s="197">
        <v>412700</v>
      </c>
      <c r="B988" s="198" t="s">
        <v>836</v>
      </c>
      <c r="C988" s="208">
        <v>40000</v>
      </c>
      <c r="D988" s="217">
        <v>40000</v>
      </c>
      <c r="E988" s="208">
        <v>0</v>
      </c>
      <c r="F988" s="209">
        <f t="shared" si="259"/>
        <v>100</v>
      </c>
    </row>
    <row r="989" spans="1:6" s="167" customFormat="1" ht="20.25" x14ac:dyDescent="0.2">
      <c r="A989" s="197">
        <v>412700</v>
      </c>
      <c r="B989" s="198" t="s">
        <v>626</v>
      </c>
      <c r="C989" s="208">
        <v>95600</v>
      </c>
      <c r="D989" s="217">
        <v>100000</v>
      </c>
      <c r="E989" s="208">
        <v>0</v>
      </c>
      <c r="F989" s="209">
        <f t="shared" si="259"/>
        <v>104.60251046025104</v>
      </c>
    </row>
    <row r="990" spans="1:6" s="167" customFormat="1" ht="20.25" x14ac:dyDescent="0.2">
      <c r="A990" s="197">
        <v>412900</v>
      </c>
      <c r="B990" s="211" t="s">
        <v>797</v>
      </c>
      <c r="C990" s="208">
        <v>3200</v>
      </c>
      <c r="D990" s="217">
        <v>3200</v>
      </c>
      <c r="E990" s="208">
        <v>0</v>
      </c>
      <c r="F990" s="209">
        <f t="shared" si="259"/>
        <v>100</v>
      </c>
    </row>
    <row r="991" spans="1:6" s="167" customFormat="1" ht="20.25" x14ac:dyDescent="0.2">
      <c r="A991" s="197">
        <v>412900</v>
      </c>
      <c r="B991" s="211" t="s">
        <v>564</v>
      </c>
      <c r="C991" s="208">
        <v>199000.00000000009</v>
      </c>
      <c r="D991" s="217">
        <v>175000</v>
      </c>
      <c r="E991" s="208">
        <v>0</v>
      </c>
      <c r="F991" s="209">
        <f t="shared" si="259"/>
        <v>87.93969849246227</v>
      </c>
    </row>
    <row r="992" spans="1:6" s="167" customFormat="1" ht="20.25" x14ac:dyDescent="0.2">
      <c r="A992" s="197">
        <v>412900</v>
      </c>
      <c r="B992" s="211" t="s">
        <v>582</v>
      </c>
      <c r="C992" s="208">
        <v>4000</v>
      </c>
      <c r="D992" s="217">
        <v>4000</v>
      </c>
      <c r="E992" s="208">
        <v>0</v>
      </c>
      <c r="F992" s="209">
        <f t="shared" si="259"/>
        <v>100</v>
      </c>
    </row>
    <row r="993" spans="1:6" s="167" customFormat="1" ht="20.25" x14ac:dyDescent="0.2">
      <c r="A993" s="197">
        <v>412900</v>
      </c>
      <c r="B993" s="211" t="s">
        <v>837</v>
      </c>
      <c r="C993" s="208">
        <v>47100</v>
      </c>
      <c r="D993" s="217">
        <v>50000</v>
      </c>
      <c r="E993" s="208">
        <v>0</v>
      </c>
      <c r="F993" s="209">
        <f t="shared" si="259"/>
        <v>106.15711252653928</v>
      </c>
    </row>
    <row r="994" spans="1:6" s="167" customFormat="1" ht="20.25" x14ac:dyDescent="0.2">
      <c r="A994" s="197">
        <v>412900</v>
      </c>
      <c r="B994" s="211" t="s">
        <v>583</v>
      </c>
      <c r="C994" s="208">
        <v>3600</v>
      </c>
      <c r="D994" s="217">
        <v>3500</v>
      </c>
      <c r="E994" s="208">
        <v>0</v>
      </c>
      <c r="F994" s="209">
        <f t="shared" si="259"/>
        <v>97.222222222222214</v>
      </c>
    </row>
    <row r="995" spans="1:6" s="167" customFormat="1" ht="20.25" x14ac:dyDescent="0.2">
      <c r="A995" s="197">
        <v>412900</v>
      </c>
      <c r="B995" s="198" t="s">
        <v>584</v>
      </c>
      <c r="C995" s="208">
        <v>6500</v>
      </c>
      <c r="D995" s="217">
        <v>6600</v>
      </c>
      <c r="E995" s="208">
        <v>0</v>
      </c>
      <c r="F995" s="209">
        <f t="shared" si="259"/>
        <v>101.53846153846153</v>
      </c>
    </row>
    <row r="996" spans="1:6" s="221" customFormat="1" ht="20.25" x14ac:dyDescent="0.2">
      <c r="A996" s="219">
        <v>414000</v>
      </c>
      <c r="B996" s="210" t="s">
        <v>374</v>
      </c>
      <c r="C996" s="220">
        <f>C997+0</f>
        <v>50000</v>
      </c>
      <c r="D996" s="220">
        <f>D997+0</f>
        <v>50000</v>
      </c>
      <c r="E996" s="220">
        <f>E997+0</f>
        <v>0</v>
      </c>
      <c r="F996" s="205">
        <f t="shared" si="259"/>
        <v>100</v>
      </c>
    </row>
    <row r="997" spans="1:6" s="167" customFormat="1" ht="20.25" x14ac:dyDescent="0.2">
      <c r="A997" s="197">
        <v>414100</v>
      </c>
      <c r="B997" s="198" t="s">
        <v>627</v>
      </c>
      <c r="C997" s="208">
        <v>50000</v>
      </c>
      <c r="D997" s="217">
        <v>50000</v>
      </c>
      <c r="E997" s="208">
        <v>0</v>
      </c>
      <c r="F997" s="209">
        <f t="shared" si="259"/>
        <v>100</v>
      </c>
    </row>
    <row r="998" spans="1:6" s="221" customFormat="1" ht="20.25" x14ac:dyDescent="0.2">
      <c r="A998" s="219">
        <v>415000</v>
      </c>
      <c r="B998" s="210" t="s">
        <v>319</v>
      </c>
      <c r="C998" s="220">
        <f>SUM(C999:C1004)</f>
        <v>454700</v>
      </c>
      <c r="D998" s="220">
        <f>SUM(D999:D1004)</f>
        <v>1734000</v>
      </c>
      <c r="E998" s="220">
        <f>SUM(E999:E1004)</f>
        <v>0</v>
      </c>
      <c r="F998" s="205"/>
    </row>
    <row r="999" spans="1:6" s="167" customFormat="1" ht="20.25" x14ac:dyDescent="0.2">
      <c r="A999" s="197">
        <v>415200</v>
      </c>
      <c r="B999" s="198" t="s">
        <v>628</v>
      </c>
      <c r="C999" s="208">
        <v>50000</v>
      </c>
      <c r="D999" s="217">
        <v>50000</v>
      </c>
      <c r="E999" s="208">
        <v>0</v>
      </c>
      <c r="F999" s="209">
        <f>D999/C999*100</f>
        <v>100</v>
      </c>
    </row>
    <row r="1000" spans="1:6" s="167" customFormat="1" ht="20.25" x14ac:dyDescent="0.2">
      <c r="A1000" s="197">
        <v>415200</v>
      </c>
      <c r="B1000" s="198" t="s">
        <v>534</v>
      </c>
      <c r="C1000" s="208">
        <v>150000</v>
      </c>
      <c r="D1000" s="217">
        <v>500000</v>
      </c>
      <c r="E1000" s="208">
        <v>0</v>
      </c>
      <c r="F1000" s="209"/>
    </row>
    <row r="1001" spans="1:6" s="167" customFormat="1" ht="20.25" x14ac:dyDescent="0.2">
      <c r="A1001" s="197">
        <v>415200</v>
      </c>
      <c r="B1001" s="198" t="s">
        <v>535</v>
      </c>
      <c r="C1001" s="208">
        <v>100000</v>
      </c>
      <c r="D1001" s="217">
        <v>100000</v>
      </c>
      <c r="E1001" s="208">
        <v>0</v>
      </c>
      <c r="F1001" s="209">
        <f>D1001/C1001*100</f>
        <v>100</v>
      </c>
    </row>
    <row r="1002" spans="1:6" s="167" customFormat="1" ht="20.25" x14ac:dyDescent="0.2">
      <c r="A1002" s="197">
        <v>415200</v>
      </c>
      <c r="B1002" s="198" t="s">
        <v>838</v>
      </c>
      <c r="C1002" s="208">
        <v>24000</v>
      </c>
      <c r="D1002" s="217">
        <v>24000</v>
      </c>
      <c r="E1002" s="208">
        <v>0</v>
      </c>
      <c r="F1002" s="209">
        <f>D1002/C1002*100</f>
        <v>100</v>
      </c>
    </row>
    <row r="1003" spans="1:6" s="167" customFormat="1" ht="20.25" x14ac:dyDescent="0.2">
      <c r="A1003" s="197">
        <v>415200</v>
      </c>
      <c r="B1003" s="198" t="s">
        <v>530</v>
      </c>
      <c r="C1003" s="208">
        <v>10700</v>
      </c>
      <c r="D1003" s="217">
        <v>10000</v>
      </c>
      <c r="E1003" s="208">
        <v>0</v>
      </c>
      <c r="F1003" s="209">
        <f>D1003/C1003*100</f>
        <v>93.45794392523365</v>
      </c>
    </row>
    <row r="1004" spans="1:6" s="167" customFormat="1" ht="20.25" x14ac:dyDescent="0.2">
      <c r="A1004" s="197">
        <v>415200</v>
      </c>
      <c r="B1004" s="198" t="s">
        <v>536</v>
      </c>
      <c r="C1004" s="208">
        <v>120000</v>
      </c>
      <c r="D1004" s="217">
        <v>1050000</v>
      </c>
      <c r="E1004" s="208">
        <v>0</v>
      </c>
      <c r="F1004" s="209"/>
    </row>
    <row r="1005" spans="1:6" s="221" customFormat="1" ht="20.25" x14ac:dyDescent="0.2">
      <c r="A1005" s="219">
        <v>480000</v>
      </c>
      <c r="B1005" s="210" t="s">
        <v>418</v>
      </c>
      <c r="C1005" s="220">
        <f>C1006+C1010</f>
        <v>6019700</v>
      </c>
      <c r="D1005" s="220">
        <f>D1006+D1010</f>
        <v>5735600</v>
      </c>
      <c r="E1005" s="220">
        <f>E1006+E1010</f>
        <v>0</v>
      </c>
      <c r="F1005" s="205">
        <f t="shared" ref="F1005:F1019" si="261">D1005/C1005*100</f>
        <v>95.280495705766072</v>
      </c>
    </row>
    <row r="1006" spans="1:6" s="221" customFormat="1" ht="20.25" x14ac:dyDescent="0.2">
      <c r="A1006" s="219">
        <v>487000</v>
      </c>
      <c r="B1006" s="210" t="s">
        <v>470</v>
      </c>
      <c r="C1006" s="220">
        <f>SUM(C1007:C1009)</f>
        <v>1216400</v>
      </c>
      <c r="D1006" s="220">
        <f>SUM(D1007:D1009)</f>
        <v>1216000</v>
      </c>
      <c r="E1006" s="220">
        <f>SUM(E1007:E1009)</f>
        <v>0</v>
      </c>
      <c r="F1006" s="205">
        <f t="shared" si="261"/>
        <v>99.967116080236764</v>
      </c>
    </row>
    <row r="1007" spans="1:6" s="167" customFormat="1" ht="20.25" x14ac:dyDescent="0.2">
      <c r="A1007" s="223">
        <v>487300</v>
      </c>
      <c r="B1007" s="198" t="s">
        <v>629</v>
      </c>
      <c r="C1007" s="208">
        <v>900000</v>
      </c>
      <c r="D1007" s="217">
        <v>900000</v>
      </c>
      <c r="E1007" s="208">
        <v>0</v>
      </c>
      <c r="F1007" s="209">
        <f t="shared" si="261"/>
        <v>100</v>
      </c>
    </row>
    <row r="1008" spans="1:6" s="167" customFormat="1" ht="20.25" x14ac:dyDescent="0.2">
      <c r="A1008" s="197">
        <v>487300</v>
      </c>
      <c r="B1008" s="198" t="s">
        <v>839</v>
      </c>
      <c r="C1008" s="208">
        <v>253400</v>
      </c>
      <c r="D1008" s="217">
        <v>270000</v>
      </c>
      <c r="E1008" s="208">
        <v>0</v>
      </c>
      <c r="F1008" s="209">
        <f t="shared" si="261"/>
        <v>106.55090765588002</v>
      </c>
    </row>
    <row r="1009" spans="1:6" s="167" customFormat="1" ht="20.25" x14ac:dyDescent="0.2">
      <c r="A1009" s="197">
        <v>487300</v>
      </c>
      <c r="B1009" s="198" t="s">
        <v>765</v>
      </c>
      <c r="C1009" s="208">
        <v>62999.999999999993</v>
      </c>
      <c r="D1009" s="217">
        <v>46000</v>
      </c>
      <c r="E1009" s="208">
        <v>0</v>
      </c>
      <c r="F1009" s="209">
        <f t="shared" si="261"/>
        <v>73.015873015873026</v>
      </c>
    </row>
    <row r="1010" spans="1:6" s="221" customFormat="1" ht="20.25" x14ac:dyDescent="0.2">
      <c r="A1010" s="219">
        <v>488000</v>
      </c>
      <c r="B1010" s="210" t="s">
        <v>373</v>
      </c>
      <c r="C1010" s="220">
        <f>SUM(C1011:C1016)</f>
        <v>4803300</v>
      </c>
      <c r="D1010" s="220">
        <f>SUM(D1011:D1016)</f>
        <v>4519600</v>
      </c>
      <c r="E1010" s="220">
        <f>SUM(E1011:E1016)</f>
        <v>0</v>
      </c>
      <c r="F1010" s="205">
        <f t="shared" si="261"/>
        <v>94.093643953115574</v>
      </c>
    </row>
    <row r="1011" spans="1:6" s="167" customFormat="1" ht="20.25" x14ac:dyDescent="0.2">
      <c r="A1011" s="197">
        <v>488100</v>
      </c>
      <c r="B1011" s="198" t="s">
        <v>373</v>
      </c>
      <c r="C1011" s="208">
        <v>279900</v>
      </c>
      <c r="D1011" s="217">
        <v>280000</v>
      </c>
      <c r="E1011" s="208">
        <v>0</v>
      </c>
      <c r="F1011" s="209">
        <f t="shared" si="261"/>
        <v>100.03572704537336</v>
      </c>
    </row>
    <row r="1012" spans="1:6" s="167" customFormat="1" ht="20.25" x14ac:dyDescent="0.2">
      <c r="A1012" s="197">
        <v>488100</v>
      </c>
      <c r="B1012" s="198" t="s">
        <v>553</v>
      </c>
      <c r="C1012" s="208">
        <v>150000</v>
      </c>
      <c r="D1012" s="217">
        <v>100000</v>
      </c>
      <c r="E1012" s="208">
        <v>0</v>
      </c>
      <c r="F1012" s="209">
        <f t="shared" si="261"/>
        <v>66.666666666666657</v>
      </c>
    </row>
    <row r="1013" spans="1:6" s="167" customFormat="1" ht="20.25" x14ac:dyDescent="0.2">
      <c r="A1013" s="197">
        <v>488100</v>
      </c>
      <c r="B1013" s="198" t="s">
        <v>554</v>
      </c>
      <c r="C1013" s="208">
        <v>1483000</v>
      </c>
      <c r="D1013" s="217">
        <v>1500000</v>
      </c>
      <c r="E1013" s="208">
        <v>0</v>
      </c>
      <c r="F1013" s="209">
        <f t="shared" si="261"/>
        <v>101.14632501685772</v>
      </c>
    </row>
    <row r="1014" spans="1:6" s="167" customFormat="1" ht="20.25" x14ac:dyDescent="0.2">
      <c r="A1014" s="223">
        <v>488100</v>
      </c>
      <c r="B1014" s="198" t="s">
        <v>630</v>
      </c>
      <c r="C1014" s="208">
        <v>1890400</v>
      </c>
      <c r="D1014" s="217">
        <v>2639600</v>
      </c>
      <c r="E1014" s="208">
        <v>0</v>
      </c>
      <c r="F1014" s="209">
        <f t="shared" si="261"/>
        <v>139.63182395260262</v>
      </c>
    </row>
    <row r="1015" spans="1:6" s="167" customFormat="1" ht="40.5" x14ac:dyDescent="0.2">
      <c r="A1015" s="197">
        <v>488100</v>
      </c>
      <c r="B1015" s="198" t="s">
        <v>840</v>
      </c>
      <c r="C1015" s="208">
        <v>450000</v>
      </c>
      <c r="D1015" s="217">
        <v>0</v>
      </c>
      <c r="E1015" s="208">
        <v>0</v>
      </c>
      <c r="F1015" s="209">
        <f t="shared" si="261"/>
        <v>0</v>
      </c>
    </row>
    <row r="1016" spans="1:6" s="167" customFormat="1" ht="20.25" x14ac:dyDescent="0.2">
      <c r="A1016" s="197">
        <v>488100</v>
      </c>
      <c r="B1016" s="198" t="s">
        <v>841</v>
      </c>
      <c r="C1016" s="208">
        <v>550000</v>
      </c>
      <c r="D1016" s="217">
        <v>0</v>
      </c>
      <c r="E1016" s="208">
        <v>0</v>
      </c>
      <c r="F1016" s="209">
        <f t="shared" si="261"/>
        <v>0</v>
      </c>
    </row>
    <row r="1017" spans="1:6" s="167" customFormat="1" ht="20.25" x14ac:dyDescent="0.2">
      <c r="A1017" s="219">
        <v>510000</v>
      </c>
      <c r="B1017" s="210" t="s">
        <v>422</v>
      </c>
      <c r="C1017" s="220">
        <f>C1018+C1022+C1020</f>
        <v>2099500</v>
      </c>
      <c r="D1017" s="220">
        <f>D1018+D1022+D1020</f>
        <v>3695000</v>
      </c>
      <c r="E1017" s="220">
        <f>E1018+E1022+E1020</f>
        <v>0</v>
      </c>
      <c r="F1017" s="205">
        <f t="shared" si="261"/>
        <v>175.9942843534175</v>
      </c>
    </row>
    <row r="1018" spans="1:6" s="167" customFormat="1" ht="20.25" x14ac:dyDescent="0.2">
      <c r="A1018" s="219">
        <v>511000</v>
      </c>
      <c r="B1018" s="210" t="s">
        <v>423</v>
      </c>
      <c r="C1018" s="220">
        <f>SUM(C1019:C1019)</f>
        <v>2095000</v>
      </c>
      <c r="D1018" s="220">
        <f>SUM(D1019:D1019)</f>
        <v>2233800</v>
      </c>
      <c r="E1018" s="220">
        <f>SUM(E1019:E1019)</f>
        <v>0</v>
      </c>
      <c r="F1018" s="205">
        <f t="shared" si="261"/>
        <v>106.62529832935562</v>
      </c>
    </row>
    <row r="1019" spans="1:6" s="167" customFormat="1" ht="20.25" x14ac:dyDescent="0.2">
      <c r="A1019" s="197">
        <v>511300</v>
      </c>
      <c r="B1019" s="198" t="s">
        <v>426</v>
      </c>
      <c r="C1019" s="208">
        <v>2095000</v>
      </c>
      <c r="D1019" s="217">
        <v>2233800</v>
      </c>
      <c r="E1019" s="208">
        <v>0</v>
      </c>
      <c r="F1019" s="209">
        <f t="shared" si="261"/>
        <v>106.62529832935562</v>
      </c>
    </row>
    <row r="1020" spans="1:6" s="221" customFormat="1" ht="20.25" x14ac:dyDescent="0.2">
      <c r="A1020" s="219">
        <v>513000</v>
      </c>
      <c r="B1020" s="210" t="s">
        <v>431</v>
      </c>
      <c r="C1020" s="204">
        <f t="shared" ref="C1020:D1020" si="262">C1021</f>
        <v>0</v>
      </c>
      <c r="D1020" s="204">
        <f t="shared" si="262"/>
        <v>1456200</v>
      </c>
      <c r="E1020" s="204">
        <f t="shared" ref="E1020" si="263">E1021</f>
        <v>0</v>
      </c>
      <c r="F1020" s="209">
        <v>0</v>
      </c>
    </row>
    <row r="1021" spans="1:6" s="167" customFormat="1" ht="20.25" x14ac:dyDescent="0.2">
      <c r="A1021" s="197">
        <v>513700</v>
      </c>
      <c r="B1021" s="198" t="s">
        <v>432</v>
      </c>
      <c r="C1021" s="208">
        <v>0</v>
      </c>
      <c r="D1021" s="217">
        <v>1456200</v>
      </c>
      <c r="E1021" s="208">
        <v>0</v>
      </c>
      <c r="F1021" s="209">
        <v>0</v>
      </c>
    </row>
    <row r="1022" spans="1:6" s="167" customFormat="1" ht="20.25" x14ac:dyDescent="0.2">
      <c r="A1022" s="219">
        <v>516000</v>
      </c>
      <c r="B1022" s="210" t="s">
        <v>433</v>
      </c>
      <c r="C1022" s="220">
        <f t="shared" ref="C1022" si="264">SUM(C1023)</f>
        <v>4500</v>
      </c>
      <c r="D1022" s="220">
        <f t="shared" ref="D1022" si="265">SUM(D1023)</f>
        <v>5000</v>
      </c>
      <c r="E1022" s="220">
        <f t="shared" ref="E1022" si="266">SUM(E1023)</f>
        <v>0</v>
      </c>
      <c r="F1022" s="205">
        <f t="shared" ref="F1022:F1027" si="267">D1022/C1022*100</f>
        <v>111.11111111111111</v>
      </c>
    </row>
    <row r="1023" spans="1:6" s="167" customFormat="1" ht="20.25" x14ac:dyDescent="0.2">
      <c r="A1023" s="197">
        <v>516100</v>
      </c>
      <c r="B1023" s="198" t="s">
        <v>433</v>
      </c>
      <c r="C1023" s="208">
        <v>4500</v>
      </c>
      <c r="D1023" s="217">
        <v>5000</v>
      </c>
      <c r="E1023" s="208">
        <v>0</v>
      </c>
      <c r="F1023" s="209">
        <f t="shared" si="267"/>
        <v>111.11111111111111</v>
      </c>
    </row>
    <row r="1024" spans="1:6" s="221" customFormat="1" ht="20.25" x14ac:dyDescent="0.2">
      <c r="A1024" s="219">
        <v>630000</v>
      </c>
      <c r="B1024" s="210" t="s">
        <v>461</v>
      </c>
      <c r="C1024" s="220">
        <f>0+C1025</f>
        <v>120000</v>
      </c>
      <c r="D1024" s="220">
        <f>0+D1025</f>
        <v>120000</v>
      </c>
      <c r="E1024" s="220">
        <f>0+E1025</f>
        <v>0</v>
      </c>
      <c r="F1024" s="205">
        <f t="shared" si="267"/>
        <v>100</v>
      </c>
    </row>
    <row r="1025" spans="1:6" s="221" customFormat="1" ht="20.25" x14ac:dyDescent="0.2">
      <c r="A1025" s="219">
        <v>638000</v>
      </c>
      <c r="B1025" s="210" t="s">
        <v>396</v>
      </c>
      <c r="C1025" s="220">
        <f t="shared" ref="C1025:D1025" si="268">C1026</f>
        <v>120000</v>
      </c>
      <c r="D1025" s="220">
        <f t="shared" si="268"/>
        <v>120000</v>
      </c>
      <c r="E1025" s="220">
        <f t="shared" ref="E1025" si="269">E1026</f>
        <v>0</v>
      </c>
      <c r="F1025" s="205">
        <f t="shared" si="267"/>
        <v>100</v>
      </c>
    </row>
    <row r="1026" spans="1:6" s="167" customFormat="1" ht="20.25" x14ac:dyDescent="0.2">
      <c r="A1026" s="197">
        <v>638100</v>
      </c>
      <c r="B1026" s="198" t="s">
        <v>466</v>
      </c>
      <c r="C1026" s="208">
        <v>120000</v>
      </c>
      <c r="D1026" s="217">
        <v>120000</v>
      </c>
      <c r="E1026" s="208">
        <v>0</v>
      </c>
      <c r="F1026" s="209">
        <f t="shared" si="267"/>
        <v>100</v>
      </c>
    </row>
    <row r="1027" spans="1:6" s="167" customFormat="1" ht="20.25" x14ac:dyDescent="0.2">
      <c r="A1027" s="225"/>
      <c r="B1027" s="214" t="s">
        <v>500</v>
      </c>
      <c r="C1027" s="222">
        <f>C975+C1005+C1017+C1024+0</f>
        <v>16229899.997924734</v>
      </c>
      <c r="D1027" s="222">
        <f>D975+D1005+D1017+D1024+0</f>
        <v>18900900</v>
      </c>
      <c r="E1027" s="222">
        <f>E975+E1005+E1017+E1024+0</f>
        <v>0</v>
      </c>
      <c r="F1027" s="172">
        <f t="shared" si="267"/>
        <v>116.45727948056856</v>
      </c>
    </row>
    <row r="1028" spans="1:6" s="167" customFormat="1" ht="20.25" x14ac:dyDescent="0.2">
      <c r="A1028" s="226"/>
      <c r="B1028" s="190"/>
      <c r="C1028" s="217"/>
      <c r="D1028" s="217"/>
      <c r="E1028" s="217"/>
      <c r="F1028" s="218"/>
    </row>
    <row r="1029" spans="1:6" s="167" customFormat="1" ht="20.25" x14ac:dyDescent="0.2">
      <c r="A1029" s="193"/>
      <c r="B1029" s="190"/>
      <c r="C1029" s="217"/>
      <c r="D1029" s="217"/>
      <c r="E1029" s="217"/>
      <c r="F1029" s="218"/>
    </row>
    <row r="1030" spans="1:6" s="167" customFormat="1" ht="20.25" x14ac:dyDescent="0.2">
      <c r="A1030" s="197" t="s">
        <v>842</v>
      </c>
      <c r="B1030" s="210"/>
      <c r="C1030" s="217"/>
      <c r="D1030" s="217"/>
      <c r="E1030" s="217"/>
      <c r="F1030" s="218"/>
    </row>
    <row r="1031" spans="1:6" s="167" customFormat="1" ht="20.25" x14ac:dyDescent="0.2">
      <c r="A1031" s="197" t="s">
        <v>511</v>
      </c>
      <c r="B1031" s="210"/>
      <c r="C1031" s="217"/>
      <c r="D1031" s="217"/>
      <c r="E1031" s="217"/>
      <c r="F1031" s="218"/>
    </row>
    <row r="1032" spans="1:6" s="167" customFormat="1" ht="20.25" x14ac:dyDescent="0.2">
      <c r="A1032" s="197" t="s">
        <v>603</v>
      </c>
      <c r="B1032" s="210"/>
      <c r="C1032" s="217"/>
      <c r="D1032" s="217"/>
      <c r="E1032" s="217"/>
      <c r="F1032" s="218"/>
    </row>
    <row r="1033" spans="1:6" s="167" customFormat="1" ht="20.25" x14ac:dyDescent="0.2">
      <c r="A1033" s="197" t="s">
        <v>843</v>
      </c>
      <c r="B1033" s="210"/>
      <c r="C1033" s="217"/>
      <c r="D1033" s="217"/>
      <c r="E1033" s="217"/>
      <c r="F1033" s="218"/>
    </row>
    <row r="1034" spans="1:6" s="167" customFormat="1" ht="20.25" x14ac:dyDescent="0.2">
      <c r="A1034" s="197"/>
      <c r="B1034" s="199"/>
      <c r="C1034" s="200"/>
      <c r="D1034" s="200"/>
      <c r="E1034" s="200"/>
      <c r="F1034" s="201"/>
    </row>
    <row r="1035" spans="1:6" s="167" customFormat="1" ht="20.25" x14ac:dyDescent="0.2">
      <c r="A1035" s="219">
        <v>410000</v>
      </c>
      <c r="B1035" s="203" t="s">
        <v>357</v>
      </c>
      <c r="C1035" s="220">
        <f>C1036+C1041+C1054</f>
        <v>308564800</v>
      </c>
      <c r="D1035" s="220">
        <f>D1036+D1041+D1054</f>
        <v>332902800</v>
      </c>
      <c r="E1035" s="220">
        <f>E1036+E1041+E1054</f>
        <v>1455000</v>
      </c>
      <c r="F1035" s="205">
        <f t="shared" ref="F1035:F1057" si="270">D1035/C1035*100</f>
        <v>107.88748424966165</v>
      </c>
    </row>
    <row r="1036" spans="1:6" s="167" customFormat="1" ht="20.25" x14ac:dyDescent="0.2">
      <c r="A1036" s="219">
        <v>411000</v>
      </c>
      <c r="B1036" s="203" t="s">
        <v>471</v>
      </c>
      <c r="C1036" s="220">
        <f>SUM(C1037:C1040)</f>
        <v>282429000</v>
      </c>
      <c r="D1036" s="220">
        <f t="shared" ref="D1036" si="271">SUM(D1037:D1040)</f>
        <v>305832800</v>
      </c>
      <c r="E1036" s="220">
        <f>SUM(E1037:E1040)</f>
        <v>27000</v>
      </c>
      <c r="F1036" s="205">
        <f t="shared" si="270"/>
        <v>108.28661362678761</v>
      </c>
    </row>
    <row r="1037" spans="1:6" s="167" customFormat="1" ht="20.25" x14ac:dyDescent="0.2">
      <c r="A1037" s="197">
        <v>411100</v>
      </c>
      <c r="B1037" s="198" t="s">
        <v>358</v>
      </c>
      <c r="C1037" s="208">
        <v>265500000</v>
      </c>
      <c r="D1037" s="217">
        <f>266600000+13903600+8339200</f>
        <v>288842800</v>
      </c>
      <c r="E1037" s="208">
        <v>0</v>
      </c>
      <c r="F1037" s="209">
        <f t="shared" si="270"/>
        <v>108.79201506591336</v>
      </c>
    </row>
    <row r="1038" spans="1:6" s="167" customFormat="1" ht="20.25" x14ac:dyDescent="0.2">
      <c r="A1038" s="197">
        <v>411200</v>
      </c>
      <c r="B1038" s="198" t="s">
        <v>484</v>
      </c>
      <c r="C1038" s="208">
        <v>9139000</v>
      </c>
      <c r="D1038" s="217">
        <v>9150000</v>
      </c>
      <c r="E1038" s="217">
        <v>27000</v>
      </c>
      <c r="F1038" s="209">
        <f t="shared" si="270"/>
        <v>100.12036327825801</v>
      </c>
    </row>
    <row r="1039" spans="1:6" s="167" customFormat="1" ht="40.5" x14ac:dyDescent="0.2">
      <c r="A1039" s="197">
        <v>411300</v>
      </c>
      <c r="B1039" s="198" t="s">
        <v>359</v>
      </c>
      <c r="C1039" s="208">
        <v>6090000.0000000037</v>
      </c>
      <c r="D1039" s="217">
        <v>6090000</v>
      </c>
      <c r="E1039" s="208">
        <v>0</v>
      </c>
      <c r="F1039" s="209">
        <f t="shared" si="270"/>
        <v>99.999999999999929</v>
      </c>
    </row>
    <row r="1040" spans="1:6" s="167" customFormat="1" ht="20.25" x14ac:dyDescent="0.2">
      <c r="A1040" s="197">
        <v>411400</v>
      </c>
      <c r="B1040" s="198" t="s">
        <v>360</v>
      </c>
      <c r="C1040" s="208">
        <v>1700000.0000000033</v>
      </c>
      <c r="D1040" s="217">
        <v>1750000</v>
      </c>
      <c r="E1040" s="208">
        <v>0</v>
      </c>
      <c r="F1040" s="209">
        <f t="shared" si="270"/>
        <v>102.94117647058805</v>
      </c>
    </row>
    <row r="1041" spans="1:6" s="167" customFormat="1" ht="20.25" x14ac:dyDescent="0.2">
      <c r="A1041" s="219">
        <v>412000</v>
      </c>
      <c r="B1041" s="210" t="s">
        <v>476</v>
      </c>
      <c r="C1041" s="220">
        <f>SUM(C1042:C1053)</f>
        <v>21335800.000000007</v>
      </c>
      <c r="D1041" s="220">
        <f>SUM(D1042:D1053)</f>
        <v>22300000</v>
      </c>
      <c r="E1041" s="220">
        <f>SUM(E1042:E1053)</f>
        <v>1428000</v>
      </c>
      <c r="F1041" s="205">
        <f t="shared" si="270"/>
        <v>104.51916497155014</v>
      </c>
    </row>
    <row r="1042" spans="1:6" s="167" customFormat="1" ht="20.25" x14ac:dyDescent="0.2">
      <c r="A1042" s="197">
        <v>412100</v>
      </c>
      <c r="B1042" s="198" t="s">
        <v>361</v>
      </c>
      <c r="C1042" s="208">
        <v>6000</v>
      </c>
      <c r="D1042" s="217">
        <v>6000</v>
      </c>
      <c r="E1042" s="217">
        <v>8000</v>
      </c>
      <c r="F1042" s="209">
        <f t="shared" si="270"/>
        <v>100</v>
      </c>
    </row>
    <row r="1043" spans="1:6" s="167" customFormat="1" ht="20.25" x14ac:dyDescent="0.2">
      <c r="A1043" s="197">
        <v>412200</v>
      </c>
      <c r="B1043" s="198" t="s">
        <v>485</v>
      </c>
      <c r="C1043" s="208">
        <v>8154800.0000000028</v>
      </c>
      <c r="D1043" s="217">
        <v>9230000</v>
      </c>
      <c r="E1043" s="217">
        <v>220000</v>
      </c>
      <c r="F1043" s="209">
        <f t="shared" si="270"/>
        <v>113.18487271300334</v>
      </c>
    </row>
    <row r="1044" spans="1:6" s="167" customFormat="1" ht="20.25" x14ac:dyDescent="0.2">
      <c r="A1044" s="197">
        <v>412300</v>
      </c>
      <c r="B1044" s="198" t="s">
        <v>362</v>
      </c>
      <c r="C1044" s="208">
        <v>1100000</v>
      </c>
      <c r="D1044" s="217">
        <v>1100000</v>
      </c>
      <c r="E1044" s="217">
        <v>120000</v>
      </c>
      <c r="F1044" s="209">
        <f t="shared" si="270"/>
        <v>100</v>
      </c>
    </row>
    <row r="1045" spans="1:6" s="167" customFormat="1" ht="20.25" x14ac:dyDescent="0.2">
      <c r="A1045" s="197">
        <v>412300</v>
      </c>
      <c r="B1045" s="198" t="s">
        <v>571</v>
      </c>
      <c r="C1045" s="208">
        <v>5720000.0000000009</v>
      </c>
      <c r="D1045" s="217">
        <v>5720000</v>
      </c>
      <c r="E1045" s="208">
        <v>0</v>
      </c>
      <c r="F1045" s="209">
        <f t="shared" si="270"/>
        <v>99.999999999999986</v>
      </c>
    </row>
    <row r="1046" spans="1:6" s="167" customFormat="1" ht="20.25" x14ac:dyDescent="0.2">
      <c r="A1046" s="197">
        <v>412400</v>
      </c>
      <c r="B1046" s="198" t="s">
        <v>363</v>
      </c>
      <c r="C1046" s="208">
        <v>430000</v>
      </c>
      <c r="D1046" s="217">
        <v>430000</v>
      </c>
      <c r="E1046" s="217">
        <v>200000</v>
      </c>
      <c r="F1046" s="209">
        <f t="shared" si="270"/>
        <v>100</v>
      </c>
    </row>
    <row r="1047" spans="1:6" s="167" customFormat="1" ht="20.25" x14ac:dyDescent="0.2">
      <c r="A1047" s="197">
        <v>412500</v>
      </c>
      <c r="B1047" s="198" t="s">
        <v>364</v>
      </c>
      <c r="C1047" s="208">
        <v>700000</v>
      </c>
      <c r="D1047" s="217">
        <v>600000</v>
      </c>
      <c r="E1047" s="217">
        <v>320000</v>
      </c>
      <c r="F1047" s="209">
        <f t="shared" si="270"/>
        <v>85.714285714285708</v>
      </c>
    </row>
    <row r="1048" spans="1:6" s="167" customFormat="1" ht="20.25" x14ac:dyDescent="0.2">
      <c r="A1048" s="197">
        <v>412600</v>
      </c>
      <c r="B1048" s="198" t="s">
        <v>486</v>
      </c>
      <c r="C1048" s="208">
        <v>250000</v>
      </c>
      <c r="D1048" s="217">
        <v>250000</v>
      </c>
      <c r="E1048" s="217">
        <v>70000</v>
      </c>
      <c r="F1048" s="209">
        <f t="shared" si="270"/>
        <v>100</v>
      </c>
    </row>
    <row r="1049" spans="1:6" s="167" customFormat="1" ht="20.25" x14ac:dyDescent="0.2">
      <c r="A1049" s="197">
        <v>412700</v>
      </c>
      <c r="B1049" s="198" t="s">
        <v>473</v>
      </c>
      <c r="C1049" s="208">
        <v>620000</v>
      </c>
      <c r="D1049" s="217">
        <v>620000</v>
      </c>
      <c r="E1049" s="217">
        <v>90000</v>
      </c>
      <c r="F1049" s="209">
        <f t="shared" si="270"/>
        <v>100</v>
      </c>
    </row>
    <row r="1050" spans="1:6" s="167" customFormat="1" ht="20.25" x14ac:dyDescent="0.2">
      <c r="A1050" s="197">
        <v>412900</v>
      </c>
      <c r="B1050" s="211" t="s">
        <v>564</v>
      </c>
      <c r="C1050" s="208">
        <v>3700000.0000000037</v>
      </c>
      <c r="D1050" s="217">
        <v>3700000</v>
      </c>
      <c r="E1050" s="208">
        <v>0</v>
      </c>
      <c r="F1050" s="209">
        <f t="shared" si="270"/>
        <v>99.999999999999901</v>
      </c>
    </row>
    <row r="1051" spans="1:6" s="167" customFormat="1" ht="20.25" x14ac:dyDescent="0.2">
      <c r="A1051" s="197">
        <v>412900</v>
      </c>
      <c r="B1051" s="211" t="s">
        <v>583</v>
      </c>
      <c r="C1051" s="208">
        <v>25000</v>
      </c>
      <c r="D1051" s="217">
        <v>25000</v>
      </c>
      <c r="E1051" s="208">
        <v>0</v>
      </c>
      <c r="F1051" s="209">
        <f t="shared" si="270"/>
        <v>100</v>
      </c>
    </row>
    <row r="1052" spans="1:6" s="167" customFormat="1" ht="20.25" x14ac:dyDescent="0.2">
      <c r="A1052" s="197">
        <v>412900</v>
      </c>
      <c r="B1052" s="198" t="s">
        <v>584</v>
      </c>
      <c r="C1052" s="208">
        <v>550000</v>
      </c>
      <c r="D1052" s="217">
        <v>550000</v>
      </c>
      <c r="E1052" s="208">
        <v>0</v>
      </c>
      <c r="F1052" s="209">
        <f t="shared" si="270"/>
        <v>100</v>
      </c>
    </row>
    <row r="1053" spans="1:6" s="167" customFormat="1" ht="20.25" x14ac:dyDescent="0.2">
      <c r="A1053" s="197">
        <v>412900</v>
      </c>
      <c r="B1053" s="198" t="s">
        <v>566</v>
      </c>
      <c r="C1053" s="208">
        <v>80000</v>
      </c>
      <c r="D1053" s="217">
        <v>69000</v>
      </c>
      <c r="E1053" s="217">
        <v>400000</v>
      </c>
      <c r="F1053" s="209">
        <f t="shared" si="270"/>
        <v>86.25</v>
      </c>
    </row>
    <row r="1054" spans="1:6" s="221" customFormat="1" ht="20.25" x14ac:dyDescent="0.2">
      <c r="A1054" s="219">
        <v>416000</v>
      </c>
      <c r="B1054" s="210" t="s">
        <v>478</v>
      </c>
      <c r="C1054" s="220">
        <f>SUM(C1055:C1055)</f>
        <v>4800000</v>
      </c>
      <c r="D1054" s="220">
        <f>SUM(D1055:D1055)</f>
        <v>4770000</v>
      </c>
      <c r="E1054" s="220">
        <f>SUM(E1055:E1055)</f>
        <v>0</v>
      </c>
      <c r="F1054" s="205">
        <f t="shared" si="270"/>
        <v>99.375</v>
      </c>
    </row>
    <row r="1055" spans="1:6" s="167" customFormat="1" ht="20.25" x14ac:dyDescent="0.2">
      <c r="A1055" s="197">
        <v>416300</v>
      </c>
      <c r="B1055" s="198" t="s">
        <v>766</v>
      </c>
      <c r="C1055" s="208">
        <v>4800000</v>
      </c>
      <c r="D1055" s="217">
        <v>4770000</v>
      </c>
      <c r="E1055" s="208">
        <v>0</v>
      </c>
      <c r="F1055" s="209">
        <f t="shared" si="270"/>
        <v>99.375</v>
      </c>
    </row>
    <row r="1056" spans="1:6" s="167" customFormat="1" ht="20.25" x14ac:dyDescent="0.2">
      <c r="A1056" s="219">
        <v>510000</v>
      </c>
      <c r="B1056" s="210" t="s">
        <v>422</v>
      </c>
      <c r="C1056" s="220">
        <f>C1057+C1062</f>
        <v>580300</v>
      </c>
      <c r="D1056" s="220">
        <f t="shared" ref="D1056" si="272">D1057+D1062</f>
        <v>450000</v>
      </c>
      <c r="E1056" s="220">
        <f>E1057+E1062</f>
        <v>528000</v>
      </c>
      <c r="F1056" s="205">
        <f t="shared" si="270"/>
        <v>77.546096846458724</v>
      </c>
    </row>
    <row r="1057" spans="1:6" s="167" customFormat="1" ht="20.25" x14ac:dyDescent="0.2">
      <c r="A1057" s="219">
        <v>511000</v>
      </c>
      <c r="B1057" s="210" t="s">
        <v>423</v>
      </c>
      <c r="C1057" s="220">
        <f>SUM(C1058:C1061)</f>
        <v>580300</v>
      </c>
      <c r="D1057" s="220">
        <f t="shared" ref="D1057" si="273">SUM(D1058:D1061)</f>
        <v>450000</v>
      </c>
      <c r="E1057" s="220">
        <f>SUM(E1058:E1061)</f>
        <v>513000</v>
      </c>
      <c r="F1057" s="205">
        <f t="shared" si="270"/>
        <v>77.546096846458724</v>
      </c>
    </row>
    <row r="1058" spans="1:6" s="167" customFormat="1" ht="20.25" x14ac:dyDescent="0.2">
      <c r="A1058" s="223">
        <v>511100</v>
      </c>
      <c r="B1058" s="198" t="s">
        <v>424</v>
      </c>
      <c r="C1058" s="208">
        <v>0</v>
      </c>
      <c r="D1058" s="217">
        <v>100000</v>
      </c>
      <c r="E1058" s="217">
        <v>23000</v>
      </c>
      <c r="F1058" s="209">
        <v>0</v>
      </c>
    </row>
    <row r="1059" spans="1:6" s="167" customFormat="1" ht="20.25" x14ac:dyDescent="0.2">
      <c r="A1059" s="223">
        <v>511200</v>
      </c>
      <c r="B1059" s="198" t="s">
        <v>425</v>
      </c>
      <c r="C1059" s="208">
        <v>552100</v>
      </c>
      <c r="D1059" s="217">
        <v>200000</v>
      </c>
      <c r="E1059" s="217">
        <v>120000</v>
      </c>
      <c r="F1059" s="209">
        <f>D1059/C1059*100</f>
        <v>36.22532149972831</v>
      </c>
    </row>
    <row r="1060" spans="1:6" s="167" customFormat="1" ht="20.25" x14ac:dyDescent="0.2">
      <c r="A1060" s="197">
        <v>511300</v>
      </c>
      <c r="B1060" s="198" t="s">
        <v>426</v>
      </c>
      <c r="C1060" s="208">
        <v>28200</v>
      </c>
      <c r="D1060" s="217">
        <v>150000</v>
      </c>
      <c r="E1060" s="217">
        <v>360000</v>
      </c>
      <c r="F1060" s="209"/>
    </row>
    <row r="1061" spans="1:6" s="167" customFormat="1" ht="20.25" x14ac:dyDescent="0.2">
      <c r="A1061" s="197">
        <v>511400</v>
      </c>
      <c r="B1061" s="198" t="s">
        <v>427</v>
      </c>
      <c r="C1061" s="208">
        <v>0</v>
      </c>
      <c r="D1061" s="217">
        <v>0</v>
      </c>
      <c r="E1061" s="217">
        <v>10000</v>
      </c>
      <c r="F1061" s="209">
        <v>0</v>
      </c>
    </row>
    <row r="1062" spans="1:6" s="221" customFormat="1" ht="20.25" x14ac:dyDescent="0.2">
      <c r="A1062" s="219">
        <v>516000</v>
      </c>
      <c r="B1062" s="210" t="s">
        <v>433</v>
      </c>
      <c r="C1062" s="220">
        <f t="shared" ref="C1062:D1062" si="274">C1063</f>
        <v>0</v>
      </c>
      <c r="D1062" s="220">
        <f t="shared" si="274"/>
        <v>0</v>
      </c>
      <c r="E1062" s="220">
        <f t="shared" ref="E1062" si="275">E1063</f>
        <v>15000</v>
      </c>
      <c r="F1062" s="209">
        <v>0</v>
      </c>
    </row>
    <row r="1063" spans="1:6" s="167" customFormat="1" ht="20.25" x14ac:dyDescent="0.2">
      <c r="A1063" s="197">
        <v>516100</v>
      </c>
      <c r="B1063" s="198" t="s">
        <v>433</v>
      </c>
      <c r="C1063" s="208">
        <v>0</v>
      </c>
      <c r="D1063" s="217">
        <v>0</v>
      </c>
      <c r="E1063" s="217">
        <v>15000</v>
      </c>
      <c r="F1063" s="209">
        <v>0</v>
      </c>
    </row>
    <row r="1064" spans="1:6" s="221" customFormat="1" ht="20.25" x14ac:dyDescent="0.2">
      <c r="A1064" s="219">
        <v>630000</v>
      </c>
      <c r="B1064" s="210" t="s">
        <v>461</v>
      </c>
      <c r="C1064" s="220">
        <f>C1065+C1067</f>
        <v>8599999.9999999963</v>
      </c>
      <c r="D1064" s="220">
        <f t="shared" ref="D1064" si="276">D1065+D1067</f>
        <v>8600000</v>
      </c>
      <c r="E1064" s="220">
        <f>E1065+E1067</f>
        <v>0</v>
      </c>
      <c r="F1064" s="205">
        <f t="shared" ref="F1064:F1069" si="277">D1064/C1064*100</f>
        <v>100.00000000000004</v>
      </c>
    </row>
    <row r="1065" spans="1:6" s="221" customFormat="1" ht="20.25" x14ac:dyDescent="0.2">
      <c r="A1065" s="219">
        <v>631000</v>
      </c>
      <c r="B1065" s="210" t="s">
        <v>395</v>
      </c>
      <c r="C1065" s="220">
        <f t="shared" ref="C1065:D1065" si="278">C1066</f>
        <v>100000</v>
      </c>
      <c r="D1065" s="220">
        <f t="shared" si="278"/>
        <v>100000</v>
      </c>
      <c r="E1065" s="220">
        <f t="shared" ref="E1065" si="279">E1066</f>
        <v>0</v>
      </c>
      <c r="F1065" s="205">
        <f t="shared" si="277"/>
        <v>100</v>
      </c>
    </row>
    <row r="1066" spans="1:6" s="167" customFormat="1" ht="20.25" x14ac:dyDescent="0.2">
      <c r="A1066" s="197">
        <v>631900</v>
      </c>
      <c r="B1066" s="198" t="s">
        <v>604</v>
      </c>
      <c r="C1066" s="208">
        <v>100000</v>
      </c>
      <c r="D1066" s="217">
        <v>100000</v>
      </c>
      <c r="E1066" s="208">
        <v>0</v>
      </c>
      <c r="F1066" s="209">
        <f t="shared" si="277"/>
        <v>100</v>
      </c>
    </row>
    <row r="1067" spans="1:6" s="221" customFormat="1" ht="20.25" x14ac:dyDescent="0.2">
      <c r="A1067" s="219">
        <v>638000</v>
      </c>
      <c r="B1067" s="210" t="s">
        <v>396</v>
      </c>
      <c r="C1067" s="220">
        <f t="shared" ref="C1067:D1067" si="280">C1068</f>
        <v>8499999.9999999963</v>
      </c>
      <c r="D1067" s="220">
        <f t="shared" si="280"/>
        <v>8500000</v>
      </c>
      <c r="E1067" s="220">
        <f t="shared" ref="E1067" si="281">E1068</f>
        <v>0</v>
      </c>
      <c r="F1067" s="205">
        <f t="shared" si="277"/>
        <v>100.00000000000004</v>
      </c>
    </row>
    <row r="1068" spans="1:6" s="167" customFormat="1" ht="20.25" x14ac:dyDescent="0.2">
      <c r="A1068" s="197">
        <v>638100</v>
      </c>
      <c r="B1068" s="198" t="s">
        <v>466</v>
      </c>
      <c r="C1068" s="208">
        <v>8499999.9999999963</v>
      </c>
      <c r="D1068" s="217">
        <v>8500000</v>
      </c>
      <c r="E1068" s="208">
        <v>0</v>
      </c>
      <c r="F1068" s="209">
        <f t="shared" si="277"/>
        <v>100.00000000000004</v>
      </c>
    </row>
    <row r="1069" spans="1:6" s="167" customFormat="1" ht="20.25" x14ac:dyDescent="0.2">
      <c r="A1069" s="175"/>
      <c r="B1069" s="214" t="s">
        <v>500</v>
      </c>
      <c r="C1069" s="222">
        <f>C1035+C1056+C1064+0</f>
        <v>317745100</v>
      </c>
      <c r="D1069" s="222">
        <f>D1035+D1056+D1064+0</f>
        <v>341952800</v>
      </c>
      <c r="E1069" s="222">
        <f>E1035+E1056+E1064+0</f>
        <v>1983000</v>
      </c>
      <c r="F1069" s="172">
        <f t="shared" si="277"/>
        <v>107.61859112854926</v>
      </c>
    </row>
    <row r="1070" spans="1:6" s="167" customFormat="1" ht="20.25" x14ac:dyDescent="0.2">
      <c r="A1070" s="178"/>
      <c r="B1070" s="190"/>
      <c r="C1070" s="200"/>
      <c r="D1070" s="200"/>
      <c r="E1070" s="200"/>
      <c r="F1070" s="201"/>
    </row>
    <row r="1071" spans="1:6" s="167" customFormat="1" ht="20.25" x14ac:dyDescent="0.2">
      <c r="A1071" s="193"/>
      <c r="B1071" s="190"/>
      <c r="C1071" s="217"/>
      <c r="D1071" s="217"/>
      <c r="E1071" s="217"/>
      <c r="F1071" s="218"/>
    </row>
    <row r="1072" spans="1:6" s="167" customFormat="1" ht="20.25" x14ac:dyDescent="0.2">
      <c r="A1072" s="197" t="s">
        <v>844</v>
      </c>
      <c r="B1072" s="210"/>
      <c r="C1072" s="217"/>
      <c r="D1072" s="217"/>
      <c r="E1072" s="217"/>
      <c r="F1072" s="218"/>
    </row>
    <row r="1073" spans="1:6" s="167" customFormat="1" ht="20.25" x14ac:dyDescent="0.2">
      <c r="A1073" s="197" t="s">
        <v>511</v>
      </c>
      <c r="B1073" s="210"/>
      <c r="C1073" s="217"/>
      <c r="D1073" s="217"/>
      <c r="E1073" s="217"/>
      <c r="F1073" s="218"/>
    </row>
    <row r="1074" spans="1:6" s="167" customFormat="1" ht="20.25" x14ac:dyDescent="0.2">
      <c r="A1074" s="197" t="s">
        <v>631</v>
      </c>
      <c r="B1074" s="210"/>
      <c r="C1074" s="217"/>
      <c r="D1074" s="217"/>
      <c r="E1074" s="217"/>
      <c r="F1074" s="218"/>
    </row>
    <row r="1075" spans="1:6" s="167" customFormat="1" ht="20.25" x14ac:dyDescent="0.2">
      <c r="A1075" s="197" t="s">
        <v>845</v>
      </c>
      <c r="B1075" s="210"/>
      <c r="C1075" s="217"/>
      <c r="D1075" s="217"/>
      <c r="E1075" s="217"/>
      <c r="F1075" s="218"/>
    </row>
    <row r="1076" spans="1:6" s="167" customFormat="1" ht="20.25" x14ac:dyDescent="0.2">
      <c r="A1076" s="197"/>
      <c r="B1076" s="199"/>
      <c r="C1076" s="200"/>
      <c r="D1076" s="200"/>
      <c r="E1076" s="200"/>
      <c r="F1076" s="201"/>
    </row>
    <row r="1077" spans="1:6" s="167" customFormat="1" ht="20.25" x14ac:dyDescent="0.2">
      <c r="A1077" s="219">
        <v>410000</v>
      </c>
      <c r="B1077" s="203" t="s">
        <v>357</v>
      </c>
      <c r="C1077" s="220">
        <f>C1078+C1083</f>
        <v>112319999.99999994</v>
      </c>
      <c r="D1077" s="220">
        <f t="shared" ref="D1077" si="282">D1078+D1083</f>
        <v>121629600</v>
      </c>
      <c r="E1077" s="220">
        <f>E1078+E1083</f>
        <v>0</v>
      </c>
      <c r="F1077" s="205">
        <f t="shared" ref="F1077:F1092" si="283">D1077/C1077*100</f>
        <v>108.28846153846159</v>
      </c>
    </row>
    <row r="1078" spans="1:6" s="167" customFormat="1" ht="20.25" x14ac:dyDescent="0.2">
      <c r="A1078" s="219">
        <v>411000</v>
      </c>
      <c r="B1078" s="203" t="s">
        <v>471</v>
      </c>
      <c r="C1078" s="220">
        <f>SUM(C1079:C1082)</f>
        <v>111139999.99999994</v>
      </c>
      <c r="D1078" s="220">
        <f t="shared" ref="D1078" si="284">SUM(D1079:D1082)</f>
        <v>120479600</v>
      </c>
      <c r="E1078" s="220">
        <f>SUM(E1079:E1082)</f>
        <v>0</v>
      </c>
      <c r="F1078" s="205">
        <f t="shared" si="283"/>
        <v>108.40345510167361</v>
      </c>
    </row>
    <row r="1079" spans="1:6" s="167" customFormat="1" ht="20.25" x14ac:dyDescent="0.2">
      <c r="A1079" s="197">
        <v>411100</v>
      </c>
      <c r="B1079" s="198" t="s">
        <v>358</v>
      </c>
      <c r="C1079" s="208">
        <v>107499999.99999994</v>
      </c>
      <c r="D1079" s="217">
        <f>109000000+5902700+2126900</f>
        <v>117029600</v>
      </c>
      <c r="E1079" s="208">
        <v>0</v>
      </c>
      <c r="F1079" s="209">
        <f t="shared" si="283"/>
        <v>108.86474418604656</v>
      </c>
    </row>
    <row r="1080" spans="1:6" s="167" customFormat="1" ht="20.25" x14ac:dyDescent="0.2">
      <c r="A1080" s="197">
        <v>411200</v>
      </c>
      <c r="B1080" s="198" t="s">
        <v>484</v>
      </c>
      <c r="C1080" s="208">
        <v>800000</v>
      </c>
      <c r="D1080" s="217">
        <v>800000</v>
      </c>
      <c r="E1080" s="208">
        <v>0</v>
      </c>
      <c r="F1080" s="209">
        <f t="shared" si="283"/>
        <v>100</v>
      </c>
    </row>
    <row r="1081" spans="1:6" s="167" customFormat="1" ht="40.5" x14ac:dyDescent="0.2">
      <c r="A1081" s="197">
        <v>411300</v>
      </c>
      <c r="B1081" s="198" t="s">
        <v>359</v>
      </c>
      <c r="C1081" s="208">
        <v>2089999.9999999967</v>
      </c>
      <c r="D1081" s="217">
        <v>1900000</v>
      </c>
      <c r="E1081" s="208">
        <v>0</v>
      </c>
      <c r="F1081" s="209">
        <f t="shared" si="283"/>
        <v>90.909090909091049</v>
      </c>
    </row>
    <row r="1082" spans="1:6" s="167" customFormat="1" ht="20.25" x14ac:dyDescent="0.2">
      <c r="A1082" s="197">
        <v>411400</v>
      </c>
      <c r="B1082" s="198" t="s">
        <v>360</v>
      </c>
      <c r="C1082" s="208">
        <v>750000</v>
      </c>
      <c r="D1082" s="217">
        <v>750000</v>
      </c>
      <c r="E1082" s="208">
        <v>0</v>
      </c>
      <c r="F1082" s="209">
        <f t="shared" si="283"/>
        <v>100</v>
      </c>
    </row>
    <row r="1083" spans="1:6" s="167" customFormat="1" ht="20.25" x14ac:dyDescent="0.2">
      <c r="A1083" s="219">
        <v>412000</v>
      </c>
      <c r="B1083" s="210" t="s">
        <v>476</v>
      </c>
      <c r="C1083" s="220">
        <f>SUM(C1084:C1085)</f>
        <v>1180000</v>
      </c>
      <c r="D1083" s="220">
        <f t="shared" ref="D1083" si="285">SUM(D1084:D1085)</f>
        <v>1150000</v>
      </c>
      <c r="E1083" s="220">
        <f>SUM(E1084:E1085)</f>
        <v>0</v>
      </c>
      <c r="F1083" s="205">
        <f t="shared" si="283"/>
        <v>97.457627118644069</v>
      </c>
    </row>
    <row r="1084" spans="1:6" s="167" customFormat="1" ht="20.25" x14ac:dyDescent="0.2">
      <c r="A1084" s="197">
        <v>412900</v>
      </c>
      <c r="B1084" s="211" t="s">
        <v>564</v>
      </c>
      <c r="C1084" s="208">
        <v>950000</v>
      </c>
      <c r="D1084" s="217">
        <v>950000</v>
      </c>
      <c r="E1084" s="208">
        <v>0</v>
      </c>
      <c r="F1084" s="209">
        <f t="shared" si="283"/>
        <v>100</v>
      </c>
    </row>
    <row r="1085" spans="1:6" s="167" customFormat="1" ht="20.25" x14ac:dyDescent="0.2">
      <c r="A1085" s="197">
        <v>412900</v>
      </c>
      <c r="B1085" s="198" t="s">
        <v>584</v>
      </c>
      <c r="C1085" s="208">
        <v>230000</v>
      </c>
      <c r="D1085" s="217">
        <v>200000</v>
      </c>
      <c r="E1085" s="208">
        <v>0</v>
      </c>
      <c r="F1085" s="209">
        <f t="shared" si="283"/>
        <v>86.956521739130437</v>
      </c>
    </row>
    <row r="1086" spans="1:6" s="221" customFormat="1" ht="20.25" x14ac:dyDescent="0.2">
      <c r="A1086" s="219">
        <v>510000</v>
      </c>
      <c r="B1086" s="210" t="s">
        <v>422</v>
      </c>
      <c r="C1086" s="220">
        <f t="shared" ref="C1086:D1086" si="286">C1087</f>
        <v>315200</v>
      </c>
      <c r="D1086" s="220">
        <f t="shared" si="286"/>
        <v>0</v>
      </c>
      <c r="E1086" s="220">
        <f t="shared" ref="E1086" si="287">E1087</f>
        <v>0</v>
      </c>
      <c r="F1086" s="205">
        <f t="shared" si="283"/>
        <v>0</v>
      </c>
    </row>
    <row r="1087" spans="1:6" s="221" customFormat="1" ht="20.25" x14ac:dyDescent="0.2">
      <c r="A1087" s="219">
        <v>511000</v>
      </c>
      <c r="B1087" s="210" t="s">
        <v>423</v>
      </c>
      <c r="C1087" s="220">
        <f>SUM(C1088:C1088)</f>
        <v>315200</v>
      </c>
      <c r="D1087" s="220">
        <f>SUM(D1088:D1088)</f>
        <v>0</v>
      </c>
      <c r="E1087" s="220">
        <f>SUM(E1088:E1088)</f>
        <v>0</v>
      </c>
      <c r="F1087" s="205">
        <f t="shared" si="283"/>
        <v>0</v>
      </c>
    </row>
    <row r="1088" spans="1:6" s="167" customFormat="1" ht="20.25" x14ac:dyDescent="0.2">
      <c r="A1088" s="223">
        <v>511200</v>
      </c>
      <c r="B1088" s="198" t="s">
        <v>425</v>
      </c>
      <c r="C1088" s="208">
        <v>315200</v>
      </c>
      <c r="D1088" s="217">
        <v>0</v>
      </c>
      <c r="E1088" s="208">
        <v>0</v>
      </c>
      <c r="F1088" s="209">
        <f t="shared" si="283"/>
        <v>0</v>
      </c>
    </row>
    <row r="1089" spans="1:6" s="221" customFormat="1" ht="20.25" x14ac:dyDescent="0.2">
      <c r="A1089" s="219">
        <v>630000</v>
      </c>
      <c r="B1089" s="210" t="s">
        <v>461</v>
      </c>
      <c r="C1089" s="220">
        <f>0+C1090</f>
        <v>3000000</v>
      </c>
      <c r="D1089" s="220">
        <f>0+D1090</f>
        <v>3000000</v>
      </c>
      <c r="E1089" s="220">
        <f>0+E1090</f>
        <v>0</v>
      </c>
      <c r="F1089" s="205">
        <f t="shared" si="283"/>
        <v>100</v>
      </c>
    </row>
    <row r="1090" spans="1:6" s="221" customFormat="1" ht="20.25" x14ac:dyDescent="0.2">
      <c r="A1090" s="219">
        <v>638000</v>
      </c>
      <c r="B1090" s="210" t="s">
        <v>396</v>
      </c>
      <c r="C1090" s="220">
        <f t="shared" ref="C1090:D1090" si="288">C1091</f>
        <v>3000000</v>
      </c>
      <c r="D1090" s="220">
        <f t="shared" si="288"/>
        <v>3000000</v>
      </c>
      <c r="E1090" s="220">
        <f t="shared" ref="E1090" si="289">E1091</f>
        <v>0</v>
      </c>
      <c r="F1090" s="205">
        <f t="shared" si="283"/>
        <v>100</v>
      </c>
    </row>
    <row r="1091" spans="1:6" s="167" customFormat="1" ht="20.25" x14ac:dyDescent="0.2">
      <c r="A1091" s="197">
        <v>638100</v>
      </c>
      <c r="B1091" s="198" t="s">
        <v>466</v>
      </c>
      <c r="C1091" s="208">
        <v>3000000</v>
      </c>
      <c r="D1091" s="217">
        <v>3000000</v>
      </c>
      <c r="E1091" s="208">
        <v>0</v>
      </c>
      <c r="F1091" s="209">
        <f t="shared" si="283"/>
        <v>100</v>
      </c>
    </row>
    <row r="1092" spans="1:6" s="167" customFormat="1" ht="20.25" x14ac:dyDescent="0.2">
      <c r="A1092" s="225"/>
      <c r="B1092" s="214" t="s">
        <v>500</v>
      </c>
      <c r="C1092" s="222">
        <f>C1077+C1086+C1089+0</f>
        <v>115635199.99999994</v>
      </c>
      <c r="D1092" s="222">
        <f>D1077+D1086+D1089+0</f>
        <v>124629600</v>
      </c>
      <c r="E1092" s="222">
        <f>E1077+E1086+E1089+0</f>
        <v>0</v>
      </c>
      <c r="F1092" s="172">
        <f t="shared" si="283"/>
        <v>107.77825437237109</v>
      </c>
    </row>
    <row r="1093" spans="1:6" s="167" customFormat="1" ht="20.25" x14ac:dyDescent="0.2">
      <c r="A1093" s="226"/>
      <c r="B1093" s="190"/>
      <c r="C1093" s="200"/>
      <c r="D1093" s="200"/>
      <c r="E1093" s="200"/>
      <c r="F1093" s="201"/>
    </row>
    <row r="1094" spans="1:6" s="167" customFormat="1" ht="20.25" x14ac:dyDescent="0.2">
      <c r="A1094" s="193"/>
      <c r="B1094" s="190"/>
      <c r="C1094" s="217"/>
      <c r="D1094" s="217"/>
      <c r="E1094" s="217"/>
      <c r="F1094" s="218"/>
    </row>
    <row r="1095" spans="1:6" s="167" customFormat="1" ht="20.25" x14ac:dyDescent="0.2">
      <c r="A1095" s="197" t="s">
        <v>846</v>
      </c>
      <c r="B1095" s="210"/>
      <c r="C1095" s="217"/>
      <c r="D1095" s="217"/>
      <c r="E1095" s="217"/>
      <c r="F1095" s="218"/>
    </row>
    <row r="1096" spans="1:6" s="167" customFormat="1" ht="20.25" x14ac:dyDescent="0.2">
      <c r="A1096" s="197" t="s">
        <v>511</v>
      </c>
      <c r="B1096" s="210"/>
      <c r="C1096" s="217"/>
      <c r="D1096" s="217"/>
      <c r="E1096" s="217"/>
      <c r="F1096" s="218"/>
    </row>
    <row r="1097" spans="1:6" s="167" customFormat="1" ht="20.25" x14ac:dyDescent="0.2">
      <c r="A1097" s="197" t="s">
        <v>606</v>
      </c>
      <c r="B1097" s="210"/>
      <c r="C1097" s="217"/>
      <c r="D1097" s="217"/>
      <c r="E1097" s="217"/>
      <c r="F1097" s="218"/>
    </row>
    <row r="1098" spans="1:6" s="167" customFormat="1" ht="20.25" x14ac:dyDescent="0.2">
      <c r="A1098" s="197" t="s">
        <v>796</v>
      </c>
      <c r="B1098" s="210"/>
      <c r="C1098" s="217"/>
      <c r="D1098" s="217"/>
      <c r="E1098" s="217"/>
      <c r="F1098" s="218"/>
    </row>
    <row r="1099" spans="1:6" s="167" customFormat="1" ht="20.25" x14ac:dyDescent="0.2">
      <c r="A1099" s="197"/>
      <c r="B1099" s="199"/>
      <c r="C1099" s="200"/>
      <c r="D1099" s="200"/>
      <c r="E1099" s="200"/>
      <c r="F1099" s="201"/>
    </row>
    <row r="1100" spans="1:6" s="167" customFormat="1" ht="20.25" x14ac:dyDescent="0.2">
      <c r="A1100" s="219">
        <v>410000</v>
      </c>
      <c r="B1100" s="203" t="s">
        <v>357</v>
      </c>
      <c r="C1100" s="220">
        <f>C1101+C1106+C1120</f>
        <v>2332600.0000000005</v>
      </c>
      <c r="D1100" s="220">
        <f t="shared" ref="D1100" si="290">D1101+D1106+D1120</f>
        <v>2332200</v>
      </c>
      <c r="E1100" s="220">
        <f>E1101+E1106+E1120</f>
        <v>0</v>
      </c>
      <c r="F1100" s="205">
        <f t="shared" ref="F1100:F1127" si="291">D1100/C1100*100</f>
        <v>99.982851753408198</v>
      </c>
    </row>
    <row r="1101" spans="1:6" s="167" customFormat="1" ht="20.25" x14ac:dyDescent="0.2">
      <c r="A1101" s="219">
        <v>411000</v>
      </c>
      <c r="B1101" s="203" t="s">
        <v>471</v>
      </c>
      <c r="C1101" s="220">
        <f>SUM(C1102:C1105)</f>
        <v>1872000</v>
      </c>
      <c r="D1101" s="220">
        <f t="shared" ref="D1101" si="292">SUM(D1102:D1105)</f>
        <v>1858500</v>
      </c>
      <c r="E1101" s="220">
        <f>SUM(E1102:E1105)</f>
        <v>0</v>
      </c>
      <c r="F1101" s="205">
        <f t="shared" si="291"/>
        <v>99.27884615384616</v>
      </c>
    </row>
    <row r="1102" spans="1:6" s="167" customFormat="1" ht="20.25" x14ac:dyDescent="0.2">
      <c r="A1102" s="197">
        <v>411100</v>
      </c>
      <c r="B1102" s="198" t="s">
        <v>358</v>
      </c>
      <c r="C1102" s="208">
        <v>1762000</v>
      </c>
      <c r="D1102" s="217">
        <v>1750000</v>
      </c>
      <c r="E1102" s="208">
        <v>0</v>
      </c>
      <c r="F1102" s="209">
        <f t="shared" si="291"/>
        <v>99.318955732122589</v>
      </c>
    </row>
    <row r="1103" spans="1:6" s="167" customFormat="1" ht="20.25" x14ac:dyDescent="0.2">
      <c r="A1103" s="197">
        <v>411200</v>
      </c>
      <c r="B1103" s="198" t="s">
        <v>484</v>
      </c>
      <c r="C1103" s="208">
        <v>48000</v>
      </c>
      <c r="D1103" s="217">
        <v>48000</v>
      </c>
      <c r="E1103" s="208">
        <v>0</v>
      </c>
      <c r="F1103" s="209">
        <f t="shared" si="291"/>
        <v>100</v>
      </c>
    </row>
    <row r="1104" spans="1:6" s="167" customFormat="1" ht="40.5" x14ac:dyDescent="0.2">
      <c r="A1104" s="197">
        <v>411300</v>
      </c>
      <c r="B1104" s="198" t="s">
        <v>359</v>
      </c>
      <c r="C1104" s="208">
        <v>50000</v>
      </c>
      <c r="D1104" s="217">
        <v>50000</v>
      </c>
      <c r="E1104" s="208">
        <v>0</v>
      </c>
      <c r="F1104" s="209">
        <f t="shared" si="291"/>
        <v>100</v>
      </c>
    </row>
    <row r="1105" spans="1:6" s="167" customFormat="1" ht="20.25" x14ac:dyDescent="0.2">
      <c r="A1105" s="197">
        <v>411400</v>
      </c>
      <c r="B1105" s="198" t="s">
        <v>360</v>
      </c>
      <c r="C1105" s="208">
        <v>12000</v>
      </c>
      <c r="D1105" s="217">
        <v>10500</v>
      </c>
      <c r="E1105" s="208">
        <v>0</v>
      </c>
      <c r="F1105" s="209">
        <f t="shared" si="291"/>
        <v>87.5</v>
      </c>
    </row>
    <row r="1106" spans="1:6" s="167" customFormat="1" ht="20.25" x14ac:dyDescent="0.2">
      <c r="A1106" s="219">
        <v>412000</v>
      </c>
      <c r="B1106" s="210" t="s">
        <v>476</v>
      </c>
      <c r="C1106" s="220">
        <f>SUM(C1107:C1119)</f>
        <v>457600.00000000047</v>
      </c>
      <c r="D1106" s="220">
        <f t="shared" ref="D1106" si="293">SUM(D1107:D1119)</f>
        <v>470700</v>
      </c>
      <c r="E1106" s="220">
        <f>SUM(E1107:E1119)</f>
        <v>0</v>
      </c>
      <c r="F1106" s="205">
        <f t="shared" si="291"/>
        <v>102.86276223776214</v>
      </c>
    </row>
    <row r="1107" spans="1:6" s="167" customFormat="1" ht="20.25" x14ac:dyDescent="0.2">
      <c r="A1107" s="223">
        <v>412100</v>
      </c>
      <c r="B1107" s="198" t="s">
        <v>361</v>
      </c>
      <c r="C1107" s="208">
        <v>3000</v>
      </c>
      <c r="D1107" s="217">
        <v>3000</v>
      </c>
      <c r="E1107" s="208">
        <v>0</v>
      </c>
      <c r="F1107" s="209">
        <f t="shared" si="291"/>
        <v>100</v>
      </c>
    </row>
    <row r="1108" spans="1:6" s="167" customFormat="1" ht="20.25" x14ac:dyDescent="0.2">
      <c r="A1108" s="197">
        <v>412200</v>
      </c>
      <c r="B1108" s="198" t="s">
        <v>485</v>
      </c>
      <c r="C1108" s="208">
        <v>70000</v>
      </c>
      <c r="D1108" s="217">
        <v>72000</v>
      </c>
      <c r="E1108" s="208">
        <v>0</v>
      </c>
      <c r="F1108" s="209">
        <f t="shared" si="291"/>
        <v>102.85714285714285</v>
      </c>
    </row>
    <row r="1109" spans="1:6" s="167" customFormat="1" ht="20.25" x14ac:dyDescent="0.2">
      <c r="A1109" s="197">
        <v>412300</v>
      </c>
      <c r="B1109" s="198" t="s">
        <v>362</v>
      </c>
      <c r="C1109" s="208">
        <v>12000</v>
      </c>
      <c r="D1109" s="217">
        <v>12000</v>
      </c>
      <c r="E1109" s="208">
        <v>0</v>
      </c>
      <c r="F1109" s="209">
        <f t="shared" si="291"/>
        <v>100</v>
      </c>
    </row>
    <row r="1110" spans="1:6" s="167" customFormat="1" ht="20.25" x14ac:dyDescent="0.2">
      <c r="A1110" s="197">
        <v>412400</v>
      </c>
      <c r="B1110" s="198" t="s">
        <v>363</v>
      </c>
      <c r="C1110" s="208">
        <v>2000</v>
      </c>
      <c r="D1110" s="217">
        <v>2000</v>
      </c>
      <c r="E1110" s="208">
        <v>0</v>
      </c>
      <c r="F1110" s="209">
        <f t="shared" si="291"/>
        <v>100</v>
      </c>
    </row>
    <row r="1111" spans="1:6" s="167" customFormat="1" ht="20.25" x14ac:dyDescent="0.2">
      <c r="A1111" s="197">
        <v>412400</v>
      </c>
      <c r="B1111" s="198" t="s">
        <v>767</v>
      </c>
      <c r="C1111" s="208">
        <v>3000</v>
      </c>
      <c r="D1111" s="217">
        <v>3000</v>
      </c>
      <c r="E1111" s="208">
        <v>0</v>
      </c>
      <c r="F1111" s="209">
        <f t="shared" si="291"/>
        <v>100</v>
      </c>
    </row>
    <row r="1112" spans="1:6" s="167" customFormat="1" ht="20.25" x14ac:dyDescent="0.2">
      <c r="A1112" s="197">
        <v>412500</v>
      </c>
      <c r="B1112" s="198" t="s">
        <v>364</v>
      </c>
      <c r="C1112" s="208">
        <v>11000</v>
      </c>
      <c r="D1112" s="217">
        <v>11000</v>
      </c>
      <c r="E1112" s="208">
        <v>0</v>
      </c>
      <c r="F1112" s="209">
        <f t="shared" si="291"/>
        <v>100</v>
      </c>
    </row>
    <row r="1113" spans="1:6" s="167" customFormat="1" ht="20.25" x14ac:dyDescent="0.2">
      <c r="A1113" s="197">
        <v>412600</v>
      </c>
      <c r="B1113" s="198" t="s">
        <v>486</v>
      </c>
      <c r="C1113" s="208">
        <v>54000.000000000007</v>
      </c>
      <c r="D1113" s="217">
        <v>55000</v>
      </c>
      <c r="E1113" s="208">
        <v>0</v>
      </c>
      <c r="F1113" s="209">
        <f t="shared" si="291"/>
        <v>101.85185185185183</v>
      </c>
    </row>
    <row r="1114" spans="1:6" s="167" customFormat="1" ht="20.25" x14ac:dyDescent="0.2">
      <c r="A1114" s="197">
        <v>412700</v>
      </c>
      <c r="B1114" s="198" t="s">
        <v>473</v>
      </c>
      <c r="C1114" s="208">
        <v>290000.00000000047</v>
      </c>
      <c r="D1114" s="217">
        <v>300000</v>
      </c>
      <c r="E1114" s="208">
        <v>0</v>
      </c>
      <c r="F1114" s="209">
        <f t="shared" si="291"/>
        <v>103.4482758620688</v>
      </c>
    </row>
    <row r="1115" spans="1:6" s="167" customFormat="1" ht="20.25" x14ac:dyDescent="0.2">
      <c r="A1115" s="197">
        <v>412900</v>
      </c>
      <c r="B1115" s="198" t="s">
        <v>564</v>
      </c>
      <c r="C1115" s="208">
        <v>1500</v>
      </c>
      <c r="D1115" s="217">
        <v>1500</v>
      </c>
      <c r="E1115" s="208">
        <v>0</v>
      </c>
      <c r="F1115" s="209">
        <f t="shared" si="291"/>
        <v>100</v>
      </c>
    </row>
    <row r="1116" spans="1:6" s="167" customFormat="1" ht="20.25" x14ac:dyDescent="0.2">
      <c r="A1116" s="197">
        <v>412900</v>
      </c>
      <c r="B1116" s="198" t="s">
        <v>582</v>
      </c>
      <c r="C1116" s="208">
        <v>6300</v>
      </c>
      <c r="D1116" s="217">
        <v>6300</v>
      </c>
      <c r="E1116" s="208">
        <v>0</v>
      </c>
      <c r="F1116" s="209">
        <f t="shared" si="291"/>
        <v>100</v>
      </c>
    </row>
    <row r="1117" spans="1:6" s="167" customFormat="1" ht="20.25" x14ac:dyDescent="0.2">
      <c r="A1117" s="197">
        <v>412900</v>
      </c>
      <c r="B1117" s="198" t="s">
        <v>583</v>
      </c>
      <c r="C1117" s="208">
        <v>1400</v>
      </c>
      <c r="D1117" s="217">
        <v>1400</v>
      </c>
      <c r="E1117" s="208">
        <v>0</v>
      </c>
      <c r="F1117" s="209">
        <f t="shared" si="291"/>
        <v>100</v>
      </c>
    </row>
    <row r="1118" spans="1:6" s="167" customFormat="1" ht="20.25" x14ac:dyDescent="0.2">
      <c r="A1118" s="197">
        <v>412900</v>
      </c>
      <c r="B1118" s="198" t="s">
        <v>584</v>
      </c>
      <c r="C1118" s="208">
        <v>3200</v>
      </c>
      <c r="D1118" s="217">
        <v>3300</v>
      </c>
      <c r="E1118" s="208">
        <v>0</v>
      </c>
      <c r="F1118" s="209">
        <f t="shared" si="291"/>
        <v>103.125</v>
      </c>
    </row>
    <row r="1119" spans="1:6" s="167" customFormat="1" ht="20.25" x14ac:dyDescent="0.2">
      <c r="A1119" s="197">
        <v>412900</v>
      </c>
      <c r="B1119" s="198" t="s">
        <v>566</v>
      </c>
      <c r="C1119" s="208">
        <v>200</v>
      </c>
      <c r="D1119" s="217">
        <v>200</v>
      </c>
      <c r="E1119" s="208">
        <v>0</v>
      </c>
      <c r="F1119" s="209">
        <f t="shared" si="291"/>
        <v>100</v>
      </c>
    </row>
    <row r="1120" spans="1:6" s="221" customFormat="1" ht="40.5" x14ac:dyDescent="0.2">
      <c r="A1120" s="219">
        <v>418000</v>
      </c>
      <c r="B1120" s="210" t="s">
        <v>480</v>
      </c>
      <c r="C1120" s="220">
        <f>0+C1121</f>
        <v>3000</v>
      </c>
      <c r="D1120" s="220">
        <f>0+D1121</f>
        <v>3000</v>
      </c>
      <c r="E1120" s="220">
        <f>0+E1121</f>
        <v>0</v>
      </c>
      <c r="F1120" s="205">
        <f t="shared" si="291"/>
        <v>100</v>
      </c>
    </row>
    <row r="1121" spans="1:6" s="167" customFormat="1" ht="20.25" x14ac:dyDescent="0.2">
      <c r="A1121" s="197">
        <v>418400</v>
      </c>
      <c r="B1121" s="198" t="s">
        <v>417</v>
      </c>
      <c r="C1121" s="208">
        <v>3000</v>
      </c>
      <c r="D1121" s="217">
        <v>3000</v>
      </c>
      <c r="E1121" s="208">
        <v>0</v>
      </c>
      <c r="F1121" s="209">
        <f t="shared" si="291"/>
        <v>100</v>
      </c>
    </row>
    <row r="1122" spans="1:6" s="167" customFormat="1" ht="20.25" x14ac:dyDescent="0.2">
      <c r="A1122" s="219">
        <v>510000</v>
      </c>
      <c r="B1122" s="210" t="s">
        <v>422</v>
      </c>
      <c r="C1122" s="220">
        <f>C1123+C1126</f>
        <v>59500</v>
      </c>
      <c r="D1122" s="220">
        <f t="shared" ref="D1122" si="294">D1123+D1126</f>
        <v>29500</v>
      </c>
      <c r="E1122" s="220">
        <f>E1123+E1126</f>
        <v>0</v>
      </c>
      <c r="F1122" s="205">
        <f t="shared" si="291"/>
        <v>49.579831932773111</v>
      </c>
    </row>
    <row r="1123" spans="1:6" s="167" customFormat="1" ht="20.25" x14ac:dyDescent="0.2">
      <c r="A1123" s="219">
        <v>511000</v>
      </c>
      <c r="B1123" s="210" t="s">
        <v>423</v>
      </c>
      <c r="C1123" s="220">
        <f>SUM(C1124:C1125)</f>
        <v>57500</v>
      </c>
      <c r="D1123" s="220">
        <f t="shared" ref="D1123" si="295">SUM(D1124:D1125)</f>
        <v>27500</v>
      </c>
      <c r="E1123" s="220">
        <f>SUM(E1124:E1125)</f>
        <v>0</v>
      </c>
      <c r="F1123" s="205">
        <f t="shared" si="291"/>
        <v>47.826086956521742</v>
      </c>
    </row>
    <row r="1124" spans="1:6" s="167" customFormat="1" ht="20.25" x14ac:dyDescent="0.2">
      <c r="A1124" s="197">
        <v>511200</v>
      </c>
      <c r="B1124" s="198" t="s">
        <v>425</v>
      </c>
      <c r="C1124" s="208">
        <v>2500</v>
      </c>
      <c r="D1124" s="217">
        <v>2500</v>
      </c>
      <c r="E1124" s="208">
        <v>0</v>
      </c>
      <c r="F1124" s="209">
        <f t="shared" si="291"/>
        <v>100</v>
      </c>
    </row>
    <row r="1125" spans="1:6" s="167" customFormat="1" ht="20.25" x14ac:dyDescent="0.2">
      <c r="A1125" s="197">
        <v>511300</v>
      </c>
      <c r="B1125" s="198" t="s">
        <v>426</v>
      </c>
      <c r="C1125" s="208">
        <v>55000</v>
      </c>
      <c r="D1125" s="217">
        <v>25000</v>
      </c>
      <c r="E1125" s="208">
        <v>0</v>
      </c>
      <c r="F1125" s="209">
        <f t="shared" si="291"/>
        <v>45.454545454545453</v>
      </c>
    </row>
    <row r="1126" spans="1:6" s="167" customFormat="1" ht="20.25" x14ac:dyDescent="0.2">
      <c r="A1126" s="219">
        <v>516000</v>
      </c>
      <c r="B1126" s="210" t="s">
        <v>433</v>
      </c>
      <c r="C1126" s="220">
        <f t="shared" ref="C1126:D1126" si="296">C1127</f>
        <v>2000</v>
      </c>
      <c r="D1126" s="220">
        <f t="shared" si="296"/>
        <v>2000</v>
      </c>
      <c r="E1126" s="220">
        <f t="shared" ref="E1126" si="297">E1127</f>
        <v>0</v>
      </c>
      <c r="F1126" s="205">
        <f t="shared" si="291"/>
        <v>100</v>
      </c>
    </row>
    <row r="1127" spans="1:6" s="167" customFormat="1" ht="20.25" x14ac:dyDescent="0.2">
      <c r="A1127" s="197">
        <v>516100</v>
      </c>
      <c r="B1127" s="198" t="s">
        <v>433</v>
      </c>
      <c r="C1127" s="208">
        <v>2000</v>
      </c>
      <c r="D1127" s="217">
        <v>2000</v>
      </c>
      <c r="E1127" s="208">
        <v>0</v>
      </c>
      <c r="F1127" s="209">
        <f t="shared" si="291"/>
        <v>100</v>
      </c>
    </row>
    <row r="1128" spans="1:6" s="221" customFormat="1" ht="20.25" x14ac:dyDescent="0.2">
      <c r="A1128" s="219">
        <v>630000</v>
      </c>
      <c r="B1128" s="210" t="s">
        <v>461</v>
      </c>
      <c r="C1128" s="220">
        <f>0+C1129</f>
        <v>9999.9999999999982</v>
      </c>
      <c r="D1128" s="220">
        <f>0+D1129</f>
        <v>60000</v>
      </c>
      <c r="E1128" s="220">
        <f>0+E1129</f>
        <v>0</v>
      </c>
      <c r="F1128" s="205"/>
    </row>
    <row r="1129" spans="1:6" s="167" customFormat="1" ht="20.25" x14ac:dyDescent="0.2">
      <c r="A1129" s="219">
        <v>638000</v>
      </c>
      <c r="B1129" s="210" t="s">
        <v>396</v>
      </c>
      <c r="C1129" s="220">
        <f t="shared" ref="C1129:D1129" si="298">+C1130</f>
        <v>9999.9999999999982</v>
      </c>
      <c r="D1129" s="220">
        <f t="shared" si="298"/>
        <v>60000</v>
      </c>
      <c r="E1129" s="220">
        <f t="shared" ref="E1129" si="299">+E1130</f>
        <v>0</v>
      </c>
      <c r="F1129" s="205"/>
    </row>
    <row r="1130" spans="1:6" s="167" customFormat="1" ht="20.25" x14ac:dyDescent="0.2">
      <c r="A1130" s="197">
        <v>638100</v>
      </c>
      <c r="B1130" s="198" t="s">
        <v>466</v>
      </c>
      <c r="C1130" s="208">
        <v>9999.9999999999982</v>
      </c>
      <c r="D1130" s="217">
        <v>60000</v>
      </c>
      <c r="E1130" s="208">
        <v>0</v>
      </c>
      <c r="F1130" s="209"/>
    </row>
    <row r="1131" spans="1:6" s="167" customFormat="1" ht="20.25" x14ac:dyDescent="0.2">
      <c r="A1131" s="175"/>
      <c r="B1131" s="214" t="s">
        <v>500</v>
      </c>
      <c r="C1131" s="222">
        <f>C1100+C1122+C1128</f>
        <v>2402100.0000000005</v>
      </c>
      <c r="D1131" s="222">
        <f>D1100+D1122+D1128</f>
        <v>2421700</v>
      </c>
      <c r="E1131" s="222">
        <f>E1100+E1122+E1128</f>
        <v>0</v>
      </c>
      <c r="F1131" s="172">
        <f>D1131/C1131*100</f>
        <v>100.81595270804711</v>
      </c>
    </row>
    <row r="1132" spans="1:6" s="167" customFormat="1" ht="20.25" x14ac:dyDescent="0.2">
      <c r="A1132" s="178"/>
      <c r="B1132" s="190"/>
      <c r="C1132" s="200"/>
      <c r="D1132" s="200"/>
      <c r="E1132" s="200"/>
      <c r="F1132" s="201"/>
    </row>
    <row r="1133" spans="1:6" s="167" customFormat="1" ht="20.25" x14ac:dyDescent="0.2">
      <c r="A1133" s="193"/>
      <c r="B1133" s="190"/>
      <c r="C1133" s="217"/>
      <c r="D1133" s="217"/>
      <c r="E1133" s="217"/>
      <c r="F1133" s="218"/>
    </row>
    <row r="1134" spans="1:6" s="167" customFormat="1" ht="20.25" x14ac:dyDescent="0.2">
      <c r="A1134" s="197" t="s">
        <v>847</v>
      </c>
      <c r="B1134" s="210"/>
      <c r="C1134" s="217"/>
      <c r="D1134" s="217"/>
      <c r="E1134" s="217"/>
      <c r="F1134" s="218"/>
    </row>
    <row r="1135" spans="1:6" s="167" customFormat="1" ht="20.25" x14ac:dyDescent="0.2">
      <c r="A1135" s="197" t="s">
        <v>511</v>
      </c>
      <c r="B1135" s="210"/>
      <c r="C1135" s="217"/>
      <c r="D1135" s="217"/>
      <c r="E1135" s="217"/>
      <c r="F1135" s="218"/>
    </row>
    <row r="1136" spans="1:6" s="167" customFormat="1" ht="20.25" x14ac:dyDescent="0.2">
      <c r="A1136" s="197" t="s">
        <v>632</v>
      </c>
      <c r="B1136" s="210"/>
      <c r="C1136" s="217"/>
      <c r="D1136" s="217"/>
      <c r="E1136" s="217"/>
      <c r="F1136" s="218"/>
    </row>
    <row r="1137" spans="1:6" s="167" customFormat="1" ht="20.25" x14ac:dyDescent="0.2">
      <c r="A1137" s="197" t="s">
        <v>848</v>
      </c>
      <c r="B1137" s="210"/>
      <c r="C1137" s="217"/>
      <c r="D1137" s="217"/>
      <c r="E1137" s="217"/>
      <c r="F1137" s="218"/>
    </row>
    <row r="1138" spans="1:6" s="167" customFormat="1" ht="20.25" x14ac:dyDescent="0.2">
      <c r="A1138" s="197"/>
      <c r="B1138" s="199"/>
      <c r="C1138" s="200"/>
      <c r="D1138" s="200"/>
      <c r="E1138" s="200"/>
      <c r="F1138" s="201"/>
    </row>
    <row r="1139" spans="1:6" s="167" customFormat="1" ht="20.25" x14ac:dyDescent="0.2">
      <c r="A1139" s="219">
        <v>410000</v>
      </c>
      <c r="B1139" s="203" t="s">
        <v>357</v>
      </c>
      <c r="C1139" s="220">
        <f>C1140+C1145</f>
        <v>20351299.999999993</v>
      </c>
      <c r="D1139" s="220">
        <f t="shared" ref="D1139" si="300">D1140+D1145</f>
        <v>21163800</v>
      </c>
      <c r="E1139" s="220">
        <f>E1140+E1145</f>
        <v>0</v>
      </c>
      <c r="F1139" s="205">
        <f t="shared" ref="F1139:F1148" si="301">D1139/C1139*100</f>
        <v>103.99237395154121</v>
      </c>
    </row>
    <row r="1140" spans="1:6" s="167" customFormat="1" ht="20.25" x14ac:dyDescent="0.2">
      <c r="A1140" s="219">
        <v>411000</v>
      </c>
      <c r="B1140" s="203" t="s">
        <v>471</v>
      </c>
      <c r="C1140" s="220">
        <f>SUM(C1141:C1144)</f>
        <v>19699899.999999993</v>
      </c>
      <c r="D1140" s="220">
        <f t="shared" ref="D1140" si="302">SUM(D1141:D1144)</f>
        <v>20488400</v>
      </c>
      <c r="E1140" s="220">
        <f>SUM(E1141:E1144)</f>
        <v>0</v>
      </c>
      <c r="F1140" s="205">
        <f t="shared" si="301"/>
        <v>104.0025583886213</v>
      </c>
    </row>
    <row r="1141" spans="1:6" s="167" customFormat="1" ht="20.25" x14ac:dyDescent="0.2">
      <c r="A1141" s="197">
        <v>411100</v>
      </c>
      <c r="B1141" s="198" t="s">
        <v>358</v>
      </c>
      <c r="C1141" s="208">
        <v>18799999.999999993</v>
      </c>
      <c r="D1141" s="217">
        <f>18900000+636000+82400</f>
        <v>19618400</v>
      </c>
      <c r="E1141" s="208">
        <v>0</v>
      </c>
      <c r="F1141" s="209">
        <f t="shared" si="301"/>
        <v>104.35319148936175</v>
      </c>
    </row>
    <row r="1142" spans="1:6" s="167" customFormat="1" ht="20.25" x14ac:dyDescent="0.2">
      <c r="A1142" s="197">
        <v>411200</v>
      </c>
      <c r="B1142" s="198" t="s">
        <v>484</v>
      </c>
      <c r="C1142" s="208">
        <v>368000</v>
      </c>
      <c r="D1142" s="217">
        <v>400000</v>
      </c>
      <c r="E1142" s="208">
        <v>0</v>
      </c>
      <c r="F1142" s="209">
        <f t="shared" si="301"/>
        <v>108.69565217391303</v>
      </c>
    </row>
    <row r="1143" spans="1:6" s="167" customFormat="1" ht="40.5" x14ac:dyDescent="0.2">
      <c r="A1143" s="197">
        <v>411300</v>
      </c>
      <c r="B1143" s="198" t="s">
        <v>359</v>
      </c>
      <c r="C1143" s="208">
        <v>430000</v>
      </c>
      <c r="D1143" s="217">
        <v>350000</v>
      </c>
      <c r="E1143" s="208">
        <v>0</v>
      </c>
      <c r="F1143" s="209">
        <f t="shared" si="301"/>
        <v>81.395348837209298</v>
      </c>
    </row>
    <row r="1144" spans="1:6" s="167" customFormat="1" ht="20.25" x14ac:dyDescent="0.2">
      <c r="A1144" s="197">
        <v>411400</v>
      </c>
      <c r="B1144" s="198" t="s">
        <v>360</v>
      </c>
      <c r="C1144" s="208">
        <v>101900</v>
      </c>
      <c r="D1144" s="217">
        <v>120000</v>
      </c>
      <c r="E1144" s="208">
        <v>0</v>
      </c>
      <c r="F1144" s="209">
        <f t="shared" si="301"/>
        <v>117.76251226692835</v>
      </c>
    </row>
    <row r="1145" spans="1:6" s="167" customFormat="1" ht="20.25" x14ac:dyDescent="0.2">
      <c r="A1145" s="219">
        <v>412000</v>
      </c>
      <c r="B1145" s="210" t="s">
        <v>476</v>
      </c>
      <c r="C1145" s="220">
        <f>SUM(C1146:C1154)</f>
        <v>651400</v>
      </c>
      <c r="D1145" s="220">
        <f>SUM(D1146:D1154)</f>
        <v>675400</v>
      </c>
      <c r="E1145" s="220">
        <f>SUM(E1146:E1154)</f>
        <v>0</v>
      </c>
      <c r="F1145" s="205">
        <f t="shared" si="301"/>
        <v>103.68437212158427</v>
      </c>
    </row>
    <row r="1146" spans="1:6" s="167" customFormat="1" ht="20.25" x14ac:dyDescent="0.2">
      <c r="A1146" s="197">
        <v>412100</v>
      </c>
      <c r="B1146" s="198" t="s">
        <v>361</v>
      </c>
      <c r="C1146" s="208">
        <v>9100</v>
      </c>
      <c r="D1146" s="217">
        <v>9900</v>
      </c>
      <c r="E1146" s="208">
        <v>0</v>
      </c>
      <c r="F1146" s="209">
        <f t="shared" si="301"/>
        <v>108.79120879120879</v>
      </c>
    </row>
    <row r="1147" spans="1:6" s="167" customFormat="1" ht="20.25" x14ac:dyDescent="0.2">
      <c r="A1147" s="197">
        <v>412200</v>
      </c>
      <c r="B1147" s="198" t="s">
        <v>485</v>
      </c>
      <c r="C1147" s="208">
        <v>391800</v>
      </c>
      <c r="D1147" s="217">
        <v>470000</v>
      </c>
      <c r="E1147" s="208">
        <v>0</v>
      </c>
      <c r="F1147" s="209">
        <f t="shared" si="301"/>
        <v>119.95916283818275</v>
      </c>
    </row>
    <row r="1148" spans="1:6" s="167" customFormat="1" ht="20.25" x14ac:dyDescent="0.2">
      <c r="A1148" s="197">
        <v>412300</v>
      </c>
      <c r="B1148" s="198" t="s">
        <v>362</v>
      </c>
      <c r="C1148" s="208">
        <v>25000</v>
      </c>
      <c r="D1148" s="217">
        <v>20000</v>
      </c>
      <c r="E1148" s="208">
        <v>0</v>
      </c>
      <c r="F1148" s="209">
        <f t="shared" si="301"/>
        <v>80</v>
      </c>
    </row>
    <row r="1149" spans="1:6" s="167" customFormat="1" ht="20.25" x14ac:dyDescent="0.2">
      <c r="A1149" s="197">
        <v>412400</v>
      </c>
      <c r="B1149" s="198" t="s">
        <v>363</v>
      </c>
      <c r="C1149" s="208">
        <v>0</v>
      </c>
      <c r="D1149" s="217">
        <v>500</v>
      </c>
      <c r="E1149" s="208">
        <v>0</v>
      </c>
      <c r="F1149" s="209">
        <v>0</v>
      </c>
    </row>
    <row r="1150" spans="1:6" s="167" customFormat="1" ht="20.25" x14ac:dyDescent="0.2">
      <c r="A1150" s="197">
        <v>412500</v>
      </c>
      <c r="B1150" s="198" t="s">
        <v>364</v>
      </c>
      <c r="C1150" s="208">
        <v>10000</v>
      </c>
      <c r="D1150" s="217">
        <v>5000</v>
      </c>
      <c r="E1150" s="208">
        <v>0</v>
      </c>
      <c r="F1150" s="209">
        <f t="shared" ref="F1150:F1156" si="303">D1150/C1150*100</f>
        <v>50</v>
      </c>
    </row>
    <row r="1151" spans="1:6" s="167" customFormat="1" ht="20.25" x14ac:dyDescent="0.2">
      <c r="A1151" s="197">
        <v>412600</v>
      </c>
      <c r="B1151" s="198" t="s">
        <v>486</v>
      </c>
      <c r="C1151" s="208">
        <v>500</v>
      </c>
      <c r="D1151" s="217">
        <v>0</v>
      </c>
      <c r="E1151" s="208">
        <v>0</v>
      </c>
      <c r="F1151" s="209">
        <f t="shared" si="303"/>
        <v>0</v>
      </c>
    </row>
    <row r="1152" spans="1:6" s="167" customFormat="1" ht="20.25" x14ac:dyDescent="0.2">
      <c r="A1152" s="197">
        <v>412700</v>
      </c>
      <c r="B1152" s="198" t="s">
        <v>473</v>
      </c>
      <c r="C1152" s="208">
        <v>20000</v>
      </c>
      <c r="D1152" s="217">
        <v>15000</v>
      </c>
      <c r="E1152" s="208">
        <v>0</v>
      </c>
      <c r="F1152" s="209">
        <f t="shared" si="303"/>
        <v>75</v>
      </c>
    </row>
    <row r="1153" spans="1:6" s="167" customFormat="1" ht="20.25" x14ac:dyDescent="0.2">
      <c r="A1153" s="197">
        <v>412900</v>
      </c>
      <c r="B1153" s="211" t="s">
        <v>564</v>
      </c>
      <c r="C1153" s="208">
        <v>160000</v>
      </c>
      <c r="D1153" s="217">
        <v>120000</v>
      </c>
      <c r="E1153" s="208">
        <v>0</v>
      </c>
      <c r="F1153" s="209">
        <f t="shared" si="303"/>
        <v>75</v>
      </c>
    </row>
    <row r="1154" spans="1:6" s="167" customFormat="1" ht="20.25" x14ac:dyDescent="0.2">
      <c r="A1154" s="197">
        <v>412900</v>
      </c>
      <c r="B1154" s="211" t="s">
        <v>584</v>
      </c>
      <c r="C1154" s="208">
        <v>35000</v>
      </c>
      <c r="D1154" s="217">
        <v>35000</v>
      </c>
      <c r="E1154" s="208">
        <v>0</v>
      </c>
      <c r="F1154" s="209">
        <f t="shared" si="303"/>
        <v>100</v>
      </c>
    </row>
    <row r="1155" spans="1:6" s="221" customFormat="1" ht="20.25" x14ac:dyDescent="0.2">
      <c r="A1155" s="219">
        <v>510000</v>
      </c>
      <c r="B1155" s="210" t="s">
        <v>422</v>
      </c>
      <c r="C1155" s="220">
        <f>C1156+0+0</f>
        <v>5000</v>
      </c>
      <c r="D1155" s="220">
        <f>D1156+0+0</f>
        <v>15000</v>
      </c>
      <c r="E1155" s="220">
        <f>E1156+0+0</f>
        <v>0</v>
      </c>
      <c r="F1155" s="205">
        <f t="shared" si="303"/>
        <v>300</v>
      </c>
    </row>
    <row r="1156" spans="1:6" s="221" customFormat="1" ht="20.25" x14ac:dyDescent="0.2">
      <c r="A1156" s="219">
        <v>511000</v>
      </c>
      <c r="B1156" s="210" t="s">
        <v>423</v>
      </c>
      <c r="C1156" s="220">
        <f>SUM(C1157:C1158)</f>
        <v>5000</v>
      </c>
      <c r="D1156" s="220">
        <f>SUM(D1157:D1158)</f>
        <v>15000</v>
      </c>
      <c r="E1156" s="220">
        <f>SUM(E1157:E1158)</f>
        <v>0</v>
      </c>
      <c r="F1156" s="205">
        <f t="shared" si="303"/>
        <v>300</v>
      </c>
    </row>
    <row r="1157" spans="1:6" s="167" customFormat="1" ht="20.25" x14ac:dyDescent="0.2">
      <c r="A1157" s="197">
        <v>511300</v>
      </c>
      <c r="B1157" s="198" t="s">
        <v>426</v>
      </c>
      <c r="C1157" s="208">
        <v>4200</v>
      </c>
      <c r="D1157" s="217">
        <v>15000</v>
      </c>
      <c r="E1157" s="208">
        <v>0</v>
      </c>
      <c r="F1157" s="209"/>
    </row>
    <row r="1158" spans="1:6" s="167" customFormat="1" ht="20.25" x14ac:dyDescent="0.2">
      <c r="A1158" s="197">
        <v>511700</v>
      </c>
      <c r="B1158" s="198" t="s">
        <v>429</v>
      </c>
      <c r="C1158" s="208">
        <v>800</v>
      </c>
      <c r="D1158" s="217">
        <v>0</v>
      </c>
      <c r="E1158" s="208">
        <v>0</v>
      </c>
      <c r="F1158" s="209">
        <f>D1158/C1158*100</f>
        <v>0</v>
      </c>
    </row>
    <row r="1159" spans="1:6" s="221" customFormat="1" ht="20.25" x14ac:dyDescent="0.2">
      <c r="A1159" s="219">
        <v>630000</v>
      </c>
      <c r="B1159" s="210" t="s">
        <v>461</v>
      </c>
      <c r="C1159" s="220">
        <f>0+C1160</f>
        <v>290000</v>
      </c>
      <c r="D1159" s="220">
        <f>0+D1160</f>
        <v>250000</v>
      </c>
      <c r="E1159" s="220">
        <f>0+E1160</f>
        <v>0</v>
      </c>
      <c r="F1159" s="205">
        <f>D1159/C1159*100</f>
        <v>86.206896551724128</v>
      </c>
    </row>
    <row r="1160" spans="1:6" s="221" customFormat="1" ht="20.25" x14ac:dyDescent="0.2">
      <c r="A1160" s="219">
        <v>638000</v>
      </c>
      <c r="B1160" s="210" t="s">
        <v>396</v>
      </c>
      <c r="C1160" s="220">
        <f t="shared" ref="C1160:D1160" si="304">C1161</f>
        <v>290000</v>
      </c>
      <c r="D1160" s="220">
        <f t="shared" si="304"/>
        <v>250000</v>
      </c>
      <c r="E1160" s="220">
        <f t="shared" ref="E1160" si="305">E1161</f>
        <v>0</v>
      </c>
      <c r="F1160" s="205">
        <f>D1160/C1160*100</f>
        <v>86.206896551724128</v>
      </c>
    </row>
    <row r="1161" spans="1:6" s="167" customFormat="1" ht="20.25" x14ac:dyDescent="0.2">
      <c r="A1161" s="197">
        <v>638100</v>
      </c>
      <c r="B1161" s="198" t="s">
        <v>466</v>
      </c>
      <c r="C1161" s="208">
        <v>290000</v>
      </c>
      <c r="D1161" s="217">
        <v>250000</v>
      </c>
      <c r="E1161" s="208">
        <v>0</v>
      </c>
      <c r="F1161" s="209">
        <f>D1161/C1161*100</f>
        <v>86.206896551724128</v>
      </c>
    </row>
    <row r="1162" spans="1:6" s="167" customFormat="1" ht="20.25" x14ac:dyDescent="0.2">
      <c r="A1162" s="225"/>
      <c r="B1162" s="214" t="s">
        <v>500</v>
      </c>
      <c r="C1162" s="222">
        <f>C1139+0+C1155+C1159</f>
        <v>20646299.999999993</v>
      </c>
      <c r="D1162" s="222">
        <f>D1139+0+D1155+D1159</f>
        <v>21428800</v>
      </c>
      <c r="E1162" s="222">
        <f>E1139+0+E1155+E1159</f>
        <v>0</v>
      </c>
      <c r="F1162" s="172">
        <f>D1162/C1162*100</f>
        <v>103.79002533141535</v>
      </c>
    </row>
    <row r="1163" spans="1:6" s="167" customFormat="1" ht="20.25" x14ac:dyDescent="0.2">
      <c r="A1163" s="178"/>
      <c r="B1163" s="198"/>
      <c r="C1163" s="217"/>
      <c r="D1163" s="217"/>
      <c r="E1163" s="217"/>
      <c r="F1163" s="218"/>
    </row>
    <row r="1164" spans="1:6" s="167" customFormat="1" ht="20.25" x14ac:dyDescent="0.2">
      <c r="A1164" s="193"/>
      <c r="B1164" s="190"/>
      <c r="C1164" s="217"/>
      <c r="D1164" s="217"/>
      <c r="E1164" s="217"/>
      <c r="F1164" s="218"/>
    </row>
    <row r="1165" spans="1:6" s="167" customFormat="1" ht="20.25" x14ac:dyDescent="0.2">
      <c r="A1165" s="197" t="s">
        <v>849</v>
      </c>
      <c r="B1165" s="210"/>
      <c r="C1165" s="217"/>
      <c r="D1165" s="217"/>
      <c r="E1165" s="217"/>
      <c r="F1165" s="218"/>
    </row>
    <row r="1166" spans="1:6" s="167" customFormat="1" ht="20.25" x14ac:dyDescent="0.2">
      <c r="A1166" s="197" t="s">
        <v>511</v>
      </c>
      <c r="B1166" s="210"/>
      <c r="C1166" s="217"/>
      <c r="D1166" s="217"/>
      <c r="E1166" s="217"/>
      <c r="F1166" s="218"/>
    </row>
    <row r="1167" spans="1:6" s="167" customFormat="1" ht="20.25" x14ac:dyDescent="0.2">
      <c r="A1167" s="197" t="s">
        <v>607</v>
      </c>
      <c r="B1167" s="210"/>
      <c r="C1167" s="217"/>
      <c r="D1167" s="217"/>
      <c r="E1167" s="217"/>
      <c r="F1167" s="218"/>
    </row>
    <row r="1168" spans="1:6" s="167" customFormat="1" ht="20.25" x14ac:dyDescent="0.2">
      <c r="A1168" s="197" t="s">
        <v>796</v>
      </c>
      <c r="B1168" s="210"/>
      <c r="C1168" s="217"/>
      <c r="D1168" s="217"/>
      <c r="E1168" s="217"/>
      <c r="F1168" s="218"/>
    </row>
    <row r="1169" spans="1:6" s="167" customFormat="1" ht="20.25" x14ac:dyDescent="0.2">
      <c r="A1169" s="197"/>
      <c r="B1169" s="199"/>
      <c r="C1169" s="200"/>
      <c r="D1169" s="200"/>
      <c r="E1169" s="200"/>
      <c r="F1169" s="201"/>
    </row>
    <row r="1170" spans="1:6" s="167" customFormat="1" ht="20.25" x14ac:dyDescent="0.2">
      <c r="A1170" s="219">
        <v>410000</v>
      </c>
      <c r="B1170" s="203" t="s">
        <v>357</v>
      </c>
      <c r="C1170" s="220">
        <f>C1171+C1176</f>
        <v>1047200</v>
      </c>
      <c r="D1170" s="220">
        <f t="shared" ref="D1170" si="306">D1171+D1176</f>
        <v>1292000</v>
      </c>
      <c r="E1170" s="220">
        <f>E1171+E1176</f>
        <v>0</v>
      </c>
      <c r="F1170" s="205">
        <f>D1170/C1170*100</f>
        <v>123.37662337662339</v>
      </c>
    </row>
    <row r="1171" spans="1:6" s="167" customFormat="1" ht="20.25" x14ac:dyDescent="0.2">
      <c r="A1171" s="219">
        <v>411000</v>
      </c>
      <c r="B1171" s="203" t="s">
        <v>471</v>
      </c>
      <c r="C1171" s="220">
        <f>SUM(C1172:C1175)</f>
        <v>1041600</v>
      </c>
      <c r="D1171" s="220">
        <f t="shared" ref="D1171" si="307">SUM(D1172:D1175)</f>
        <v>1115000</v>
      </c>
      <c r="E1171" s="220">
        <f>SUM(E1172:E1175)</f>
        <v>0</v>
      </c>
      <c r="F1171" s="205">
        <f>D1171/C1171*100</f>
        <v>107.0468509984639</v>
      </c>
    </row>
    <row r="1172" spans="1:6" s="167" customFormat="1" ht="20.25" x14ac:dyDescent="0.2">
      <c r="A1172" s="197">
        <v>411100</v>
      </c>
      <c r="B1172" s="198" t="s">
        <v>358</v>
      </c>
      <c r="C1172" s="208">
        <v>975000</v>
      </c>
      <c r="D1172" s="217">
        <v>1077000</v>
      </c>
      <c r="E1172" s="208">
        <v>0</v>
      </c>
      <c r="F1172" s="209">
        <f>D1172/C1172*100</f>
        <v>110.46153846153845</v>
      </c>
    </row>
    <row r="1173" spans="1:6" s="167" customFormat="1" ht="20.25" x14ac:dyDescent="0.2">
      <c r="A1173" s="197">
        <v>411200</v>
      </c>
      <c r="B1173" s="198" t="s">
        <v>484</v>
      </c>
      <c r="C1173" s="208">
        <v>15000</v>
      </c>
      <c r="D1173" s="217">
        <v>20000</v>
      </c>
      <c r="E1173" s="208">
        <v>0</v>
      </c>
      <c r="F1173" s="209">
        <f>D1173/C1173*100</f>
        <v>133.33333333333331</v>
      </c>
    </row>
    <row r="1174" spans="1:6" s="167" customFormat="1" ht="40.5" x14ac:dyDescent="0.2">
      <c r="A1174" s="197">
        <v>411300</v>
      </c>
      <c r="B1174" s="198" t="s">
        <v>359</v>
      </c>
      <c r="C1174" s="208">
        <v>40000</v>
      </c>
      <c r="D1174" s="217">
        <v>3000</v>
      </c>
      <c r="E1174" s="208">
        <v>0</v>
      </c>
      <c r="F1174" s="209"/>
    </row>
    <row r="1175" spans="1:6" s="167" customFormat="1" ht="20.25" x14ac:dyDescent="0.2">
      <c r="A1175" s="197">
        <v>411400</v>
      </c>
      <c r="B1175" s="198" t="s">
        <v>360</v>
      </c>
      <c r="C1175" s="208">
        <v>11600</v>
      </c>
      <c r="D1175" s="217">
        <v>15000</v>
      </c>
      <c r="E1175" s="208">
        <v>0</v>
      </c>
      <c r="F1175" s="209">
        <f>D1175/C1175*100</f>
        <v>129.31034482758622</v>
      </c>
    </row>
    <row r="1176" spans="1:6" s="167" customFormat="1" ht="20.25" x14ac:dyDescent="0.2">
      <c r="A1176" s="219">
        <v>412000</v>
      </c>
      <c r="B1176" s="210" t="s">
        <v>476</v>
      </c>
      <c r="C1176" s="220">
        <f t="shared" ref="C1176" si="308">SUM(C1177:C1187)</f>
        <v>5600</v>
      </c>
      <c r="D1176" s="220">
        <f t="shared" ref="D1176:E1176" si="309">SUM(D1177:D1187)</f>
        <v>177000</v>
      </c>
      <c r="E1176" s="220">
        <f t="shared" si="309"/>
        <v>0</v>
      </c>
      <c r="F1176" s="205"/>
    </row>
    <row r="1177" spans="1:6" s="167" customFormat="1" ht="20.25" x14ac:dyDescent="0.2">
      <c r="A1177" s="223">
        <v>412100</v>
      </c>
      <c r="B1177" s="198" t="s">
        <v>361</v>
      </c>
      <c r="C1177" s="208">
        <v>0</v>
      </c>
      <c r="D1177" s="217">
        <v>3000</v>
      </c>
      <c r="E1177" s="208">
        <v>0</v>
      </c>
      <c r="F1177" s="209">
        <v>0</v>
      </c>
    </row>
    <row r="1178" spans="1:6" s="167" customFormat="1" ht="20.25" x14ac:dyDescent="0.2">
      <c r="A1178" s="197">
        <v>412200</v>
      </c>
      <c r="B1178" s="198" t="s">
        <v>485</v>
      </c>
      <c r="C1178" s="208">
        <v>2500</v>
      </c>
      <c r="D1178" s="217">
        <v>18300</v>
      </c>
      <c r="E1178" s="208">
        <v>0</v>
      </c>
      <c r="F1178" s="209"/>
    </row>
    <row r="1179" spans="1:6" s="167" customFormat="1" ht="20.25" x14ac:dyDescent="0.2">
      <c r="A1179" s="197">
        <v>412300</v>
      </c>
      <c r="B1179" s="198" t="s">
        <v>362</v>
      </c>
      <c r="C1179" s="208">
        <v>0</v>
      </c>
      <c r="D1179" s="217">
        <v>8800</v>
      </c>
      <c r="E1179" s="208">
        <v>0</v>
      </c>
      <c r="F1179" s="209">
        <v>0</v>
      </c>
    </row>
    <row r="1180" spans="1:6" s="167" customFormat="1" ht="20.25" x14ac:dyDescent="0.2">
      <c r="A1180" s="197">
        <v>412500</v>
      </c>
      <c r="B1180" s="198" t="s">
        <v>364</v>
      </c>
      <c r="C1180" s="208">
        <v>0</v>
      </c>
      <c r="D1180" s="217">
        <v>14000</v>
      </c>
      <c r="E1180" s="208">
        <v>0</v>
      </c>
      <c r="F1180" s="209">
        <v>0</v>
      </c>
    </row>
    <row r="1181" spans="1:6" s="167" customFormat="1" ht="20.25" x14ac:dyDescent="0.2">
      <c r="A1181" s="197">
        <v>412600</v>
      </c>
      <c r="B1181" s="198" t="s">
        <v>486</v>
      </c>
      <c r="C1181" s="208">
        <v>0</v>
      </c>
      <c r="D1181" s="217">
        <v>38000</v>
      </c>
      <c r="E1181" s="208">
        <v>0</v>
      </c>
      <c r="F1181" s="209">
        <v>0</v>
      </c>
    </row>
    <row r="1182" spans="1:6" s="167" customFormat="1" ht="20.25" x14ac:dyDescent="0.2">
      <c r="A1182" s="197">
        <v>412700</v>
      </c>
      <c r="B1182" s="198" t="s">
        <v>473</v>
      </c>
      <c r="C1182" s="208">
        <v>1100</v>
      </c>
      <c r="D1182" s="217">
        <v>30000</v>
      </c>
      <c r="E1182" s="208">
        <v>0</v>
      </c>
      <c r="F1182" s="209"/>
    </row>
    <row r="1183" spans="1:6" s="167" customFormat="1" ht="20.25" x14ac:dyDescent="0.2">
      <c r="A1183" s="197">
        <v>412900</v>
      </c>
      <c r="B1183" s="198" t="s">
        <v>797</v>
      </c>
      <c r="C1183" s="208">
        <v>0</v>
      </c>
      <c r="D1183" s="217">
        <v>4000</v>
      </c>
      <c r="E1183" s="208">
        <v>0</v>
      </c>
      <c r="F1183" s="209">
        <v>0</v>
      </c>
    </row>
    <row r="1184" spans="1:6" s="167" customFormat="1" ht="20.25" x14ac:dyDescent="0.2">
      <c r="A1184" s="197">
        <v>412900</v>
      </c>
      <c r="B1184" s="198" t="s">
        <v>564</v>
      </c>
      <c r="C1184" s="208">
        <v>0</v>
      </c>
      <c r="D1184" s="217">
        <v>42600</v>
      </c>
      <c r="E1184" s="208">
        <v>0</v>
      </c>
      <c r="F1184" s="209">
        <v>0</v>
      </c>
    </row>
    <row r="1185" spans="1:6" s="167" customFormat="1" ht="20.25" x14ac:dyDescent="0.2">
      <c r="A1185" s="197">
        <v>412900</v>
      </c>
      <c r="B1185" s="198" t="s">
        <v>582</v>
      </c>
      <c r="C1185" s="208">
        <v>0</v>
      </c>
      <c r="D1185" s="217">
        <v>14000</v>
      </c>
      <c r="E1185" s="208">
        <v>0</v>
      </c>
      <c r="F1185" s="209">
        <v>0</v>
      </c>
    </row>
    <row r="1186" spans="1:6" s="167" customFormat="1" ht="20.25" x14ac:dyDescent="0.2">
      <c r="A1186" s="197">
        <v>412900</v>
      </c>
      <c r="B1186" s="198" t="s">
        <v>583</v>
      </c>
      <c r="C1186" s="208">
        <v>0</v>
      </c>
      <c r="D1186" s="217">
        <v>2000</v>
      </c>
      <c r="E1186" s="208">
        <v>0</v>
      </c>
      <c r="F1186" s="209">
        <v>0</v>
      </c>
    </row>
    <row r="1187" spans="1:6" s="167" customFormat="1" ht="20.25" x14ac:dyDescent="0.2">
      <c r="A1187" s="197">
        <v>412900</v>
      </c>
      <c r="B1187" s="211" t="s">
        <v>584</v>
      </c>
      <c r="C1187" s="208">
        <v>2000</v>
      </c>
      <c r="D1187" s="217">
        <v>2300</v>
      </c>
      <c r="E1187" s="208">
        <v>0</v>
      </c>
      <c r="F1187" s="209">
        <f>D1187/C1187*100</f>
        <v>114.99999999999999</v>
      </c>
    </row>
    <row r="1188" spans="1:6" s="167" customFormat="1" ht="20.25" x14ac:dyDescent="0.2">
      <c r="A1188" s="219">
        <v>510000</v>
      </c>
      <c r="B1188" s="210" t="s">
        <v>422</v>
      </c>
      <c r="C1188" s="220">
        <f t="shared" ref="C1188:D1188" si="310">C1189</f>
        <v>0</v>
      </c>
      <c r="D1188" s="220">
        <f t="shared" si="310"/>
        <v>249000</v>
      </c>
      <c r="E1188" s="220">
        <f t="shared" ref="E1188" si="311">E1189</f>
        <v>0</v>
      </c>
      <c r="F1188" s="209">
        <v>0</v>
      </c>
    </row>
    <row r="1189" spans="1:6" s="167" customFormat="1" ht="20.25" x14ac:dyDescent="0.2">
      <c r="A1189" s="219">
        <v>511000</v>
      </c>
      <c r="B1189" s="210" t="s">
        <v>423</v>
      </c>
      <c r="C1189" s="220">
        <f t="shared" ref="C1189" si="312">SUM(C1190:C1191)</f>
        <v>0</v>
      </c>
      <c r="D1189" s="220">
        <f>SUM(D1190:D1191)</f>
        <v>249000</v>
      </c>
      <c r="E1189" s="220">
        <f>SUM(E1190:E1191)</f>
        <v>0</v>
      </c>
      <c r="F1189" s="209">
        <v>0</v>
      </c>
    </row>
    <row r="1190" spans="1:6" s="167" customFormat="1" ht="20.25" x14ac:dyDescent="0.2">
      <c r="A1190" s="223">
        <v>511200</v>
      </c>
      <c r="B1190" s="198" t="s">
        <v>425</v>
      </c>
      <c r="C1190" s="208">
        <v>0</v>
      </c>
      <c r="D1190" s="217">
        <v>137000</v>
      </c>
      <c r="E1190" s="208">
        <v>0</v>
      </c>
      <c r="F1190" s="209">
        <v>0</v>
      </c>
    </row>
    <row r="1191" spans="1:6" s="167" customFormat="1" ht="20.25" x14ac:dyDescent="0.2">
      <c r="A1191" s="197">
        <v>511300</v>
      </c>
      <c r="B1191" s="198" t="s">
        <v>426</v>
      </c>
      <c r="C1191" s="208">
        <v>0</v>
      </c>
      <c r="D1191" s="217">
        <v>112000</v>
      </c>
      <c r="E1191" s="208">
        <v>0</v>
      </c>
      <c r="F1191" s="209">
        <v>0</v>
      </c>
    </row>
    <row r="1192" spans="1:6" s="221" customFormat="1" ht="20.25" x14ac:dyDescent="0.2">
      <c r="A1192" s="219">
        <v>630000</v>
      </c>
      <c r="B1192" s="210" t="s">
        <v>461</v>
      </c>
      <c r="C1192" s="220">
        <f t="shared" ref="C1192:D1193" si="313">C1193</f>
        <v>35000</v>
      </c>
      <c r="D1192" s="220">
        <f t="shared" si="313"/>
        <v>0</v>
      </c>
      <c r="E1192" s="220">
        <f t="shared" ref="E1192:E1193" si="314">E1193</f>
        <v>0</v>
      </c>
      <c r="F1192" s="205">
        <f>D1192/C1192*100</f>
        <v>0</v>
      </c>
    </row>
    <row r="1193" spans="1:6" s="221" customFormat="1" ht="20.25" x14ac:dyDescent="0.2">
      <c r="A1193" s="219">
        <v>638000</v>
      </c>
      <c r="B1193" s="210" t="s">
        <v>396</v>
      </c>
      <c r="C1193" s="220">
        <f t="shared" si="313"/>
        <v>35000</v>
      </c>
      <c r="D1193" s="220">
        <f t="shared" si="313"/>
        <v>0</v>
      </c>
      <c r="E1193" s="220">
        <f t="shared" si="314"/>
        <v>0</v>
      </c>
      <c r="F1193" s="205">
        <f>D1193/C1193*100</f>
        <v>0</v>
      </c>
    </row>
    <row r="1194" spans="1:6" s="167" customFormat="1" ht="20.25" x14ac:dyDescent="0.2">
      <c r="A1194" s="197">
        <v>638100</v>
      </c>
      <c r="B1194" s="198" t="s">
        <v>466</v>
      </c>
      <c r="C1194" s="208">
        <v>35000</v>
      </c>
      <c r="D1194" s="217">
        <v>0</v>
      </c>
      <c r="E1194" s="208">
        <v>0</v>
      </c>
      <c r="F1194" s="209">
        <f>D1194/C1194*100</f>
        <v>0</v>
      </c>
    </row>
    <row r="1195" spans="1:6" s="167" customFormat="1" ht="20.25" x14ac:dyDescent="0.2">
      <c r="A1195" s="225"/>
      <c r="B1195" s="214" t="s">
        <v>500</v>
      </c>
      <c r="C1195" s="222">
        <f>C1170+C1188+0+C1192</f>
        <v>1082200</v>
      </c>
      <c r="D1195" s="222">
        <f>D1170+D1188+0+D1192</f>
        <v>1541000</v>
      </c>
      <c r="E1195" s="222">
        <f>E1170+E1188+0+E1192</f>
        <v>0</v>
      </c>
      <c r="F1195" s="172">
        <f>D1195/C1195*100</f>
        <v>142.39512104971354</v>
      </c>
    </row>
    <row r="1196" spans="1:6" s="167" customFormat="1" ht="20.25" x14ac:dyDescent="0.2">
      <c r="A1196" s="178"/>
      <c r="B1196" s="198"/>
      <c r="C1196" s="217"/>
      <c r="D1196" s="217"/>
      <c r="E1196" s="217"/>
      <c r="F1196" s="218"/>
    </row>
    <row r="1197" spans="1:6" s="167" customFormat="1" ht="20.25" x14ac:dyDescent="0.2">
      <c r="A1197" s="193"/>
      <c r="B1197" s="190"/>
      <c r="C1197" s="217"/>
      <c r="D1197" s="217"/>
      <c r="E1197" s="217"/>
      <c r="F1197" s="218"/>
    </row>
    <row r="1198" spans="1:6" s="167" customFormat="1" ht="20.25" x14ac:dyDescent="0.2">
      <c r="A1198" s="197" t="s">
        <v>850</v>
      </c>
      <c r="B1198" s="210"/>
      <c r="C1198" s="217"/>
      <c r="D1198" s="217"/>
      <c r="E1198" s="217"/>
      <c r="F1198" s="218"/>
    </row>
    <row r="1199" spans="1:6" s="167" customFormat="1" ht="20.25" x14ac:dyDescent="0.2">
      <c r="A1199" s="197" t="s">
        <v>511</v>
      </c>
      <c r="B1199" s="210"/>
      <c r="C1199" s="217"/>
      <c r="D1199" s="217"/>
      <c r="E1199" s="217"/>
      <c r="F1199" s="218"/>
    </row>
    <row r="1200" spans="1:6" s="167" customFormat="1" ht="20.25" x14ac:dyDescent="0.2">
      <c r="A1200" s="197" t="s">
        <v>608</v>
      </c>
      <c r="B1200" s="210"/>
      <c r="C1200" s="217"/>
      <c r="D1200" s="217"/>
      <c r="E1200" s="217"/>
      <c r="F1200" s="218"/>
    </row>
    <row r="1201" spans="1:6" s="167" customFormat="1" ht="20.25" x14ac:dyDescent="0.2">
      <c r="A1201" s="197" t="s">
        <v>796</v>
      </c>
      <c r="B1201" s="210"/>
      <c r="C1201" s="217"/>
      <c r="D1201" s="217"/>
      <c r="E1201" s="217"/>
      <c r="F1201" s="218"/>
    </row>
    <row r="1202" spans="1:6" s="167" customFormat="1" ht="20.25" x14ac:dyDescent="0.2">
      <c r="A1202" s="197"/>
      <c r="B1202" s="199"/>
      <c r="C1202" s="200"/>
      <c r="D1202" s="200"/>
      <c r="E1202" s="200"/>
      <c r="F1202" s="201"/>
    </row>
    <row r="1203" spans="1:6" s="167" customFormat="1" ht="20.25" x14ac:dyDescent="0.2">
      <c r="A1203" s="219">
        <v>410000</v>
      </c>
      <c r="B1203" s="203" t="s">
        <v>357</v>
      </c>
      <c r="C1203" s="220">
        <f>C1204+C1209+0+0</f>
        <v>1385199.9999999995</v>
      </c>
      <c r="D1203" s="220">
        <f>D1204+D1209+0+0</f>
        <v>1314800</v>
      </c>
      <c r="E1203" s="220">
        <f>E1204+E1209+0+0</f>
        <v>59000</v>
      </c>
      <c r="F1203" s="205">
        <f t="shared" ref="F1203:F1221" si="315">D1203/C1203*100</f>
        <v>94.917701414958159</v>
      </c>
    </row>
    <row r="1204" spans="1:6" s="167" customFormat="1" ht="20.25" x14ac:dyDescent="0.2">
      <c r="A1204" s="219">
        <v>411000</v>
      </c>
      <c r="B1204" s="203" t="s">
        <v>471</v>
      </c>
      <c r="C1204" s="220">
        <f>SUM(C1205:C1208)</f>
        <v>1088499.9999999995</v>
      </c>
      <c r="D1204" s="220">
        <f t="shared" ref="D1204" si="316">SUM(D1205:D1208)</f>
        <v>1108500</v>
      </c>
      <c r="E1204" s="220">
        <f>SUM(E1205:E1208)</f>
        <v>7300</v>
      </c>
      <c r="F1204" s="205">
        <f t="shared" si="315"/>
        <v>101.83739090491505</v>
      </c>
    </row>
    <row r="1205" spans="1:6" s="167" customFormat="1" ht="20.25" x14ac:dyDescent="0.2">
      <c r="A1205" s="197">
        <v>411100</v>
      </c>
      <c r="B1205" s="198" t="s">
        <v>358</v>
      </c>
      <c r="C1205" s="208">
        <v>1030899.9999999995</v>
      </c>
      <c r="D1205" s="217">
        <v>1060000</v>
      </c>
      <c r="E1205" s="208">
        <v>0</v>
      </c>
      <c r="F1205" s="209">
        <f t="shared" si="315"/>
        <v>102.82277621495786</v>
      </c>
    </row>
    <row r="1206" spans="1:6" s="167" customFormat="1" ht="20.25" x14ac:dyDescent="0.2">
      <c r="A1206" s="197">
        <v>411200</v>
      </c>
      <c r="B1206" s="198" t="s">
        <v>484</v>
      </c>
      <c r="C1206" s="208">
        <v>36100</v>
      </c>
      <c r="D1206" s="217">
        <v>29500</v>
      </c>
      <c r="E1206" s="217">
        <v>3000</v>
      </c>
      <c r="F1206" s="209">
        <f t="shared" si="315"/>
        <v>81.717451523545705</v>
      </c>
    </row>
    <row r="1207" spans="1:6" s="167" customFormat="1" ht="40.5" x14ac:dyDescent="0.2">
      <c r="A1207" s="197">
        <v>411300</v>
      </c>
      <c r="B1207" s="198" t="s">
        <v>359</v>
      </c>
      <c r="C1207" s="208">
        <v>8600</v>
      </c>
      <c r="D1207" s="217">
        <v>6000</v>
      </c>
      <c r="E1207" s="208">
        <v>0</v>
      </c>
      <c r="F1207" s="209">
        <f t="shared" si="315"/>
        <v>69.767441860465112</v>
      </c>
    </row>
    <row r="1208" spans="1:6" s="167" customFormat="1" ht="20.25" x14ac:dyDescent="0.2">
      <c r="A1208" s="197">
        <v>411400</v>
      </c>
      <c r="B1208" s="198" t="s">
        <v>360</v>
      </c>
      <c r="C1208" s="208">
        <v>12899.999999999996</v>
      </c>
      <c r="D1208" s="217">
        <v>13000</v>
      </c>
      <c r="E1208" s="217">
        <v>4300</v>
      </c>
      <c r="F1208" s="209">
        <f t="shared" si="315"/>
        <v>100.77519379844964</v>
      </c>
    </row>
    <row r="1209" spans="1:6" s="167" customFormat="1" ht="20.25" x14ac:dyDescent="0.2">
      <c r="A1209" s="219">
        <v>412000</v>
      </c>
      <c r="B1209" s="210" t="s">
        <v>476</v>
      </c>
      <c r="C1209" s="220">
        <f>SUM(C1210:C1221)</f>
        <v>296700</v>
      </c>
      <c r="D1209" s="220">
        <f>SUM(D1210:D1221)</f>
        <v>206300</v>
      </c>
      <c r="E1209" s="220">
        <f>SUM(E1210:E1221)</f>
        <v>51700</v>
      </c>
      <c r="F1209" s="205">
        <f t="shared" si="315"/>
        <v>69.531513313110878</v>
      </c>
    </row>
    <row r="1210" spans="1:6" s="167" customFormat="1" ht="20.25" x14ac:dyDescent="0.2">
      <c r="A1210" s="223">
        <v>412100</v>
      </c>
      <c r="B1210" s="198" t="s">
        <v>361</v>
      </c>
      <c r="C1210" s="208">
        <v>800</v>
      </c>
      <c r="D1210" s="217">
        <v>800</v>
      </c>
      <c r="E1210" s="208">
        <v>0</v>
      </c>
      <c r="F1210" s="209">
        <f t="shared" si="315"/>
        <v>100</v>
      </c>
    </row>
    <row r="1211" spans="1:6" s="167" customFormat="1" ht="20.25" x14ac:dyDescent="0.2">
      <c r="A1211" s="197">
        <v>412200</v>
      </c>
      <c r="B1211" s="198" t="s">
        <v>485</v>
      </c>
      <c r="C1211" s="208">
        <v>38400</v>
      </c>
      <c r="D1211" s="217">
        <v>40000</v>
      </c>
      <c r="E1211" s="217">
        <f>2000+600+300+100+1000+500</f>
        <v>4500</v>
      </c>
      <c r="F1211" s="209">
        <f t="shared" si="315"/>
        <v>104.16666666666667</v>
      </c>
    </row>
    <row r="1212" spans="1:6" s="167" customFormat="1" ht="20.25" x14ac:dyDescent="0.2">
      <c r="A1212" s="197">
        <v>412300</v>
      </c>
      <c r="B1212" s="198" t="s">
        <v>362</v>
      </c>
      <c r="C1212" s="208">
        <v>6000</v>
      </c>
      <c r="D1212" s="217">
        <v>6500</v>
      </c>
      <c r="E1212" s="217">
        <v>1000</v>
      </c>
      <c r="F1212" s="209">
        <f t="shared" si="315"/>
        <v>108.33333333333333</v>
      </c>
    </row>
    <row r="1213" spans="1:6" s="167" customFormat="1" ht="20.25" x14ac:dyDescent="0.2">
      <c r="A1213" s="197">
        <v>412400</v>
      </c>
      <c r="B1213" s="198" t="s">
        <v>363</v>
      </c>
      <c r="C1213" s="208">
        <v>8000</v>
      </c>
      <c r="D1213" s="217">
        <v>4700</v>
      </c>
      <c r="E1213" s="217">
        <v>1000</v>
      </c>
      <c r="F1213" s="209">
        <f t="shared" si="315"/>
        <v>58.75</v>
      </c>
    </row>
    <row r="1214" spans="1:6" s="167" customFormat="1" ht="20.25" x14ac:dyDescent="0.2">
      <c r="A1214" s="197">
        <v>412500</v>
      </c>
      <c r="B1214" s="198" t="s">
        <v>364</v>
      </c>
      <c r="C1214" s="208">
        <v>2500</v>
      </c>
      <c r="D1214" s="217">
        <v>4000</v>
      </c>
      <c r="E1214" s="217">
        <v>1000</v>
      </c>
      <c r="F1214" s="209">
        <f t="shared" si="315"/>
        <v>160</v>
      </c>
    </row>
    <row r="1215" spans="1:6" s="167" customFormat="1" ht="20.25" x14ac:dyDescent="0.2">
      <c r="A1215" s="197">
        <v>412600</v>
      </c>
      <c r="B1215" s="198" t="s">
        <v>486</v>
      </c>
      <c r="C1215" s="208">
        <v>15000</v>
      </c>
      <c r="D1215" s="217">
        <v>16000</v>
      </c>
      <c r="E1215" s="217">
        <f>9300+2500</f>
        <v>11800</v>
      </c>
      <c r="F1215" s="209">
        <f t="shared" si="315"/>
        <v>106.66666666666667</v>
      </c>
    </row>
    <row r="1216" spans="1:6" s="167" customFormat="1" ht="20.25" x14ac:dyDescent="0.2">
      <c r="A1216" s="197">
        <v>412700</v>
      </c>
      <c r="B1216" s="198" t="s">
        <v>473</v>
      </c>
      <c r="C1216" s="208">
        <v>115000</v>
      </c>
      <c r="D1216" s="217">
        <v>80900</v>
      </c>
      <c r="E1216" s="217">
        <f>100+11000+500+2500+1600</f>
        <v>15700</v>
      </c>
      <c r="F1216" s="209">
        <f t="shared" si="315"/>
        <v>70.347826086956516</v>
      </c>
    </row>
    <row r="1217" spans="1:6" s="167" customFormat="1" ht="20.25" x14ac:dyDescent="0.2">
      <c r="A1217" s="197">
        <v>412900</v>
      </c>
      <c r="B1217" s="198" t="s">
        <v>564</v>
      </c>
      <c r="C1217" s="208">
        <v>86300</v>
      </c>
      <c r="D1217" s="217">
        <v>50000</v>
      </c>
      <c r="E1217" s="208">
        <v>0</v>
      </c>
      <c r="F1217" s="209">
        <f t="shared" si="315"/>
        <v>57.937427578215527</v>
      </c>
    </row>
    <row r="1218" spans="1:6" s="167" customFormat="1" ht="20.25" x14ac:dyDescent="0.2">
      <c r="A1218" s="197">
        <v>412900</v>
      </c>
      <c r="B1218" s="211" t="s">
        <v>582</v>
      </c>
      <c r="C1218" s="208">
        <v>600</v>
      </c>
      <c r="D1218" s="217">
        <v>600</v>
      </c>
      <c r="E1218" s="208">
        <v>0</v>
      </c>
      <c r="F1218" s="209">
        <f t="shared" si="315"/>
        <v>100</v>
      </c>
    </row>
    <row r="1219" spans="1:6" s="167" customFormat="1" ht="20.25" x14ac:dyDescent="0.2">
      <c r="A1219" s="197">
        <v>412900</v>
      </c>
      <c r="B1219" s="211" t="s">
        <v>583</v>
      </c>
      <c r="C1219" s="208">
        <v>300</v>
      </c>
      <c r="D1219" s="217">
        <v>300</v>
      </c>
      <c r="E1219" s="208">
        <v>0</v>
      </c>
      <c r="F1219" s="209">
        <f t="shared" si="315"/>
        <v>100</v>
      </c>
    </row>
    <row r="1220" spans="1:6" s="167" customFormat="1" ht="20.25" x14ac:dyDescent="0.2">
      <c r="A1220" s="197">
        <v>412900</v>
      </c>
      <c r="B1220" s="211" t="s">
        <v>584</v>
      </c>
      <c r="C1220" s="208">
        <v>2100</v>
      </c>
      <c r="D1220" s="217">
        <v>2500</v>
      </c>
      <c r="E1220" s="208">
        <v>0</v>
      </c>
      <c r="F1220" s="209">
        <f t="shared" si="315"/>
        <v>119.04761904761905</v>
      </c>
    </row>
    <row r="1221" spans="1:6" s="167" customFormat="1" ht="20.25" x14ac:dyDescent="0.2">
      <c r="A1221" s="197">
        <v>412900</v>
      </c>
      <c r="B1221" s="211" t="s">
        <v>566</v>
      </c>
      <c r="C1221" s="208">
        <v>21700</v>
      </c>
      <c r="D1221" s="217">
        <v>0</v>
      </c>
      <c r="E1221" s="217">
        <v>16700</v>
      </c>
      <c r="F1221" s="209">
        <f t="shared" si="315"/>
        <v>0</v>
      </c>
    </row>
    <row r="1222" spans="1:6" s="221" customFormat="1" ht="20.25" x14ac:dyDescent="0.2">
      <c r="A1222" s="219">
        <v>510000</v>
      </c>
      <c r="B1222" s="210" t="s">
        <v>422</v>
      </c>
      <c r="C1222" s="220">
        <f>C1223+C1226</f>
        <v>2000</v>
      </c>
      <c r="D1222" s="220">
        <f>D1223+D1226</f>
        <v>17000</v>
      </c>
      <c r="E1222" s="220">
        <f>E1223+E1226</f>
        <v>9000</v>
      </c>
      <c r="F1222" s="205"/>
    </row>
    <row r="1223" spans="1:6" s="221" customFormat="1" ht="20.25" x14ac:dyDescent="0.2">
      <c r="A1223" s="219">
        <v>511000</v>
      </c>
      <c r="B1223" s="210" t="s">
        <v>423</v>
      </c>
      <c r="C1223" s="220">
        <f t="shared" ref="C1223" si="317">C1225+C1224</f>
        <v>2000</v>
      </c>
      <c r="D1223" s="220">
        <f t="shared" ref="D1223:E1223" si="318">D1225+D1224</f>
        <v>15000</v>
      </c>
      <c r="E1223" s="220">
        <f t="shared" si="318"/>
        <v>9000</v>
      </c>
      <c r="F1223" s="205"/>
    </row>
    <row r="1224" spans="1:6" s="167" customFormat="1" ht="20.25" x14ac:dyDescent="0.2">
      <c r="A1224" s="223">
        <v>511200</v>
      </c>
      <c r="B1224" s="198" t="s">
        <v>425</v>
      </c>
      <c r="C1224" s="208">
        <v>0</v>
      </c>
      <c r="D1224" s="217">
        <v>10000</v>
      </c>
      <c r="E1224" s="217">
        <v>3000</v>
      </c>
      <c r="F1224" s="209">
        <v>0</v>
      </c>
    </row>
    <row r="1225" spans="1:6" s="167" customFormat="1" ht="20.25" x14ac:dyDescent="0.2">
      <c r="A1225" s="197">
        <v>511300</v>
      </c>
      <c r="B1225" s="198" t="s">
        <v>426</v>
      </c>
      <c r="C1225" s="208">
        <v>2000</v>
      </c>
      <c r="D1225" s="217">
        <v>5000</v>
      </c>
      <c r="E1225" s="217">
        <v>6000</v>
      </c>
      <c r="F1225" s="209">
        <f>D1225/C1225*100</f>
        <v>250</v>
      </c>
    </row>
    <row r="1226" spans="1:6" s="221" customFormat="1" ht="20.25" x14ac:dyDescent="0.2">
      <c r="A1226" s="219">
        <v>516000</v>
      </c>
      <c r="B1226" s="210" t="s">
        <v>433</v>
      </c>
      <c r="C1226" s="220">
        <f t="shared" ref="C1226:D1226" si="319">C1227</f>
        <v>0</v>
      </c>
      <c r="D1226" s="220">
        <f t="shared" si="319"/>
        <v>2000</v>
      </c>
      <c r="E1226" s="220">
        <f t="shared" ref="E1226" si="320">E1227</f>
        <v>0</v>
      </c>
      <c r="F1226" s="209">
        <v>0</v>
      </c>
    </row>
    <row r="1227" spans="1:6" s="167" customFormat="1" ht="20.25" x14ac:dyDescent="0.2">
      <c r="A1227" s="197">
        <v>516100</v>
      </c>
      <c r="B1227" s="198" t="s">
        <v>433</v>
      </c>
      <c r="C1227" s="208">
        <v>0</v>
      </c>
      <c r="D1227" s="217">
        <v>2000</v>
      </c>
      <c r="E1227" s="208">
        <v>0</v>
      </c>
      <c r="F1227" s="209">
        <v>0</v>
      </c>
    </row>
    <row r="1228" spans="1:6" s="221" customFormat="1" ht="20.25" x14ac:dyDescent="0.2">
      <c r="A1228" s="219">
        <v>630000</v>
      </c>
      <c r="B1228" s="210" t="s">
        <v>461</v>
      </c>
      <c r="C1228" s="220">
        <f>C1229+0</f>
        <v>14500</v>
      </c>
      <c r="D1228" s="220">
        <f>D1229+0</f>
        <v>5800</v>
      </c>
      <c r="E1228" s="220">
        <f>E1229+0</f>
        <v>0</v>
      </c>
      <c r="F1228" s="205">
        <f>D1228/C1228*100</f>
        <v>40</v>
      </c>
    </row>
    <row r="1229" spans="1:6" s="221" customFormat="1" ht="20.25" x14ac:dyDescent="0.2">
      <c r="A1229" s="219">
        <v>638000</v>
      </c>
      <c r="B1229" s="210" t="s">
        <v>396</v>
      </c>
      <c r="C1229" s="220">
        <f t="shared" ref="C1229:D1229" si="321">C1230</f>
        <v>14500</v>
      </c>
      <c r="D1229" s="220">
        <f t="shared" si="321"/>
        <v>5800</v>
      </c>
      <c r="E1229" s="220">
        <f t="shared" ref="E1229" si="322">E1230</f>
        <v>0</v>
      </c>
      <c r="F1229" s="205">
        <f>D1229/C1229*100</f>
        <v>40</v>
      </c>
    </row>
    <row r="1230" spans="1:6" s="167" customFormat="1" ht="20.25" x14ac:dyDescent="0.2">
      <c r="A1230" s="197">
        <v>638100</v>
      </c>
      <c r="B1230" s="198" t="s">
        <v>466</v>
      </c>
      <c r="C1230" s="208">
        <v>14500</v>
      </c>
      <c r="D1230" s="217">
        <v>5800</v>
      </c>
      <c r="E1230" s="208">
        <v>0</v>
      </c>
      <c r="F1230" s="209">
        <f>D1230/C1230*100</f>
        <v>40</v>
      </c>
    </row>
    <row r="1231" spans="1:6" s="167" customFormat="1" ht="20.25" x14ac:dyDescent="0.2">
      <c r="A1231" s="225"/>
      <c r="B1231" s="214" t="s">
        <v>500</v>
      </c>
      <c r="C1231" s="222">
        <f>C1203+C1228+C1222</f>
        <v>1401699.9999999995</v>
      </c>
      <c r="D1231" s="222">
        <f>D1203+D1228+D1222</f>
        <v>1337600</v>
      </c>
      <c r="E1231" s="222">
        <f>E1203+E1228+E1222</f>
        <v>68000</v>
      </c>
      <c r="F1231" s="172">
        <f>D1231/C1231*100</f>
        <v>95.426981522437075</v>
      </c>
    </row>
    <row r="1232" spans="1:6" s="167" customFormat="1" ht="20.25" x14ac:dyDescent="0.2">
      <c r="A1232" s="226"/>
      <c r="B1232" s="240"/>
      <c r="C1232" s="200"/>
      <c r="D1232" s="200"/>
      <c r="E1232" s="200"/>
      <c r="F1232" s="201"/>
    </row>
    <row r="1233" spans="1:6" s="167" customFormat="1" ht="20.25" x14ac:dyDescent="0.2">
      <c r="A1233" s="193"/>
      <c r="B1233" s="190"/>
      <c r="C1233" s="217"/>
      <c r="D1233" s="217"/>
      <c r="E1233" s="217"/>
      <c r="F1233" s="218"/>
    </row>
    <row r="1234" spans="1:6" s="167" customFormat="1" ht="20.25" x14ac:dyDescent="0.2">
      <c r="A1234" s="197" t="s">
        <v>851</v>
      </c>
      <c r="B1234" s="210"/>
      <c r="C1234" s="217"/>
      <c r="D1234" s="217"/>
      <c r="E1234" s="217"/>
      <c r="F1234" s="218"/>
    </row>
    <row r="1235" spans="1:6" s="167" customFormat="1" ht="20.25" x14ac:dyDescent="0.2">
      <c r="A1235" s="197" t="s">
        <v>511</v>
      </c>
      <c r="B1235" s="210"/>
      <c r="C1235" s="217"/>
      <c r="D1235" s="217"/>
      <c r="E1235" s="217"/>
      <c r="F1235" s="218"/>
    </row>
    <row r="1236" spans="1:6" s="167" customFormat="1" ht="20.25" x14ac:dyDescent="0.2">
      <c r="A1236" s="197" t="s">
        <v>610</v>
      </c>
      <c r="B1236" s="210"/>
      <c r="C1236" s="217"/>
      <c r="D1236" s="217"/>
      <c r="E1236" s="217"/>
      <c r="F1236" s="218"/>
    </row>
    <row r="1237" spans="1:6" s="167" customFormat="1" ht="20.25" x14ac:dyDescent="0.2">
      <c r="A1237" s="197" t="s">
        <v>796</v>
      </c>
      <c r="B1237" s="210"/>
      <c r="C1237" s="217"/>
      <c r="D1237" s="217"/>
      <c r="E1237" s="217"/>
      <c r="F1237" s="218"/>
    </row>
    <row r="1238" spans="1:6" s="167" customFormat="1" ht="20.25" x14ac:dyDescent="0.2">
      <c r="A1238" s="197"/>
      <c r="B1238" s="199"/>
      <c r="C1238" s="200"/>
      <c r="D1238" s="200"/>
      <c r="E1238" s="200"/>
      <c r="F1238" s="201"/>
    </row>
    <row r="1239" spans="1:6" s="167" customFormat="1" ht="20.25" x14ac:dyDescent="0.2">
      <c r="A1239" s="219">
        <v>410000</v>
      </c>
      <c r="B1239" s="203" t="s">
        <v>357</v>
      </c>
      <c r="C1239" s="220">
        <f>C1240+C1245+C1257</f>
        <v>2090300</v>
      </c>
      <c r="D1239" s="220">
        <f>D1240+D1245+D1257</f>
        <v>902300</v>
      </c>
      <c r="E1239" s="220">
        <f>E1240+E1245+E1257</f>
        <v>0</v>
      </c>
      <c r="F1239" s="205">
        <f t="shared" ref="F1239:F1269" si="323">D1239/C1239*100</f>
        <v>43.166052719705306</v>
      </c>
    </row>
    <row r="1240" spans="1:6" s="167" customFormat="1" ht="20.25" x14ac:dyDescent="0.2">
      <c r="A1240" s="219">
        <v>411000</v>
      </c>
      <c r="B1240" s="203" t="s">
        <v>471</v>
      </c>
      <c r="C1240" s="220">
        <f>SUM(C1241:C1244)</f>
        <v>327200</v>
      </c>
      <c r="D1240" s="220">
        <f t="shared" ref="D1240" si="324">SUM(D1241:D1244)</f>
        <v>330000</v>
      </c>
      <c r="E1240" s="220">
        <f>SUM(E1241:E1244)</f>
        <v>0</v>
      </c>
      <c r="F1240" s="205">
        <f t="shared" si="323"/>
        <v>100.85574572127139</v>
      </c>
    </row>
    <row r="1241" spans="1:6" s="167" customFormat="1" ht="20.25" x14ac:dyDescent="0.2">
      <c r="A1241" s="197">
        <v>411100</v>
      </c>
      <c r="B1241" s="198" t="s">
        <v>358</v>
      </c>
      <c r="C1241" s="208">
        <v>292000</v>
      </c>
      <c r="D1241" s="217">
        <v>295000</v>
      </c>
      <c r="E1241" s="208">
        <v>0</v>
      </c>
      <c r="F1241" s="209">
        <f t="shared" si="323"/>
        <v>101.02739726027397</v>
      </c>
    </row>
    <row r="1242" spans="1:6" s="167" customFormat="1" ht="20.25" x14ac:dyDescent="0.2">
      <c r="A1242" s="197">
        <v>411200</v>
      </c>
      <c r="B1242" s="198" t="s">
        <v>484</v>
      </c>
      <c r="C1242" s="208">
        <v>9900</v>
      </c>
      <c r="D1242" s="217">
        <v>10000</v>
      </c>
      <c r="E1242" s="208">
        <v>0</v>
      </c>
      <c r="F1242" s="209">
        <f t="shared" si="323"/>
        <v>101.01010101010101</v>
      </c>
    </row>
    <row r="1243" spans="1:6" s="167" customFormat="1" ht="40.5" x14ac:dyDescent="0.2">
      <c r="A1243" s="197">
        <v>411300</v>
      </c>
      <c r="B1243" s="198" t="s">
        <v>359</v>
      </c>
      <c r="C1243" s="208">
        <v>12000</v>
      </c>
      <c r="D1243" s="217">
        <v>12000</v>
      </c>
      <c r="E1243" s="208">
        <v>0</v>
      </c>
      <c r="F1243" s="209">
        <f t="shared" si="323"/>
        <v>100</v>
      </c>
    </row>
    <row r="1244" spans="1:6" s="167" customFormat="1" ht="20.25" x14ac:dyDescent="0.2">
      <c r="A1244" s="197">
        <v>411400</v>
      </c>
      <c r="B1244" s="198" t="s">
        <v>360</v>
      </c>
      <c r="C1244" s="208">
        <v>13300</v>
      </c>
      <c r="D1244" s="217">
        <v>13000</v>
      </c>
      <c r="E1244" s="208">
        <v>0</v>
      </c>
      <c r="F1244" s="209">
        <f t="shared" si="323"/>
        <v>97.744360902255636</v>
      </c>
    </row>
    <row r="1245" spans="1:6" s="167" customFormat="1" ht="20.25" x14ac:dyDescent="0.2">
      <c r="A1245" s="219">
        <v>412000</v>
      </c>
      <c r="B1245" s="210" t="s">
        <v>476</v>
      </c>
      <c r="C1245" s="220">
        <f>SUM(C1246:C1256)</f>
        <v>58500</v>
      </c>
      <c r="D1245" s="220">
        <f>SUM(D1246:D1256)</f>
        <v>52300</v>
      </c>
      <c r="E1245" s="220">
        <f>SUM(E1246:E1256)</f>
        <v>0</v>
      </c>
      <c r="F1245" s="205">
        <f t="shared" si="323"/>
        <v>89.401709401709411</v>
      </c>
    </row>
    <row r="1246" spans="1:6" s="167" customFormat="1" ht="20.25" x14ac:dyDescent="0.2">
      <c r="A1246" s="197">
        <v>412200</v>
      </c>
      <c r="B1246" s="198" t="s">
        <v>485</v>
      </c>
      <c r="C1246" s="208">
        <v>8300</v>
      </c>
      <c r="D1246" s="217">
        <v>8200</v>
      </c>
      <c r="E1246" s="208">
        <v>0</v>
      </c>
      <c r="F1246" s="209">
        <f t="shared" si="323"/>
        <v>98.795180722891558</v>
      </c>
    </row>
    <row r="1247" spans="1:6" s="167" customFormat="1" ht="20.25" x14ac:dyDescent="0.2">
      <c r="A1247" s="197">
        <v>412300</v>
      </c>
      <c r="B1247" s="198" t="s">
        <v>362</v>
      </c>
      <c r="C1247" s="208">
        <v>3500</v>
      </c>
      <c r="D1247" s="217">
        <v>3600</v>
      </c>
      <c r="E1247" s="208">
        <v>0</v>
      </c>
      <c r="F1247" s="209">
        <f t="shared" si="323"/>
        <v>102.85714285714285</v>
      </c>
    </row>
    <row r="1248" spans="1:6" s="167" customFormat="1" ht="20.25" x14ac:dyDescent="0.2">
      <c r="A1248" s="197">
        <v>412500</v>
      </c>
      <c r="B1248" s="198" t="s">
        <v>364</v>
      </c>
      <c r="C1248" s="208">
        <v>4000</v>
      </c>
      <c r="D1248" s="217">
        <v>4000</v>
      </c>
      <c r="E1248" s="208">
        <v>0</v>
      </c>
      <c r="F1248" s="209">
        <f t="shared" si="323"/>
        <v>100</v>
      </c>
    </row>
    <row r="1249" spans="1:6" s="167" customFormat="1" ht="20.25" x14ac:dyDescent="0.2">
      <c r="A1249" s="197">
        <v>412600</v>
      </c>
      <c r="B1249" s="198" t="s">
        <v>486</v>
      </c>
      <c r="C1249" s="208">
        <v>20000</v>
      </c>
      <c r="D1249" s="217">
        <v>21000</v>
      </c>
      <c r="E1249" s="208">
        <v>0</v>
      </c>
      <c r="F1249" s="209">
        <f t="shared" si="323"/>
        <v>105</v>
      </c>
    </row>
    <row r="1250" spans="1:6" s="167" customFormat="1" ht="20.25" x14ac:dyDescent="0.2">
      <c r="A1250" s="197">
        <v>412700</v>
      </c>
      <c r="B1250" s="198" t="s">
        <v>473</v>
      </c>
      <c r="C1250" s="208">
        <v>6000</v>
      </c>
      <c r="D1250" s="217">
        <v>6000</v>
      </c>
      <c r="E1250" s="208">
        <v>0</v>
      </c>
      <c r="F1250" s="209">
        <f t="shared" si="323"/>
        <v>100</v>
      </c>
    </row>
    <row r="1251" spans="1:6" s="167" customFormat="1" ht="20.25" x14ac:dyDescent="0.2">
      <c r="A1251" s="197">
        <v>412900</v>
      </c>
      <c r="B1251" s="211" t="s">
        <v>797</v>
      </c>
      <c r="C1251" s="208">
        <v>500</v>
      </c>
      <c r="D1251" s="217">
        <v>500</v>
      </c>
      <c r="E1251" s="208">
        <v>0</v>
      </c>
      <c r="F1251" s="209">
        <f t="shared" si="323"/>
        <v>100</v>
      </c>
    </row>
    <row r="1252" spans="1:6" s="167" customFormat="1" ht="20.25" x14ac:dyDescent="0.2">
      <c r="A1252" s="197">
        <v>412900</v>
      </c>
      <c r="B1252" s="211" t="s">
        <v>564</v>
      </c>
      <c r="C1252" s="208">
        <v>5500</v>
      </c>
      <c r="D1252" s="217">
        <v>0</v>
      </c>
      <c r="E1252" s="208">
        <v>0</v>
      </c>
      <c r="F1252" s="209">
        <f t="shared" si="323"/>
        <v>0</v>
      </c>
    </row>
    <row r="1253" spans="1:6" s="167" customFormat="1" ht="20.25" x14ac:dyDescent="0.2">
      <c r="A1253" s="197">
        <v>412900</v>
      </c>
      <c r="B1253" s="211" t="s">
        <v>582</v>
      </c>
      <c r="C1253" s="208">
        <v>4300</v>
      </c>
      <c r="D1253" s="217">
        <v>2600</v>
      </c>
      <c r="E1253" s="208">
        <v>0</v>
      </c>
      <c r="F1253" s="209">
        <f t="shared" si="323"/>
        <v>60.465116279069761</v>
      </c>
    </row>
    <row r="1254" spans="1:6" s="167" customFormat="1" ht="20.25" x14ac:dyDescent="0.2">
      <c r="A1254" s="197">
        <v>412900</v>
      </c>
      <c r="B1254" s="211" t="s">
        <v>583</v>
      </c>
      <c r="C1254" s="208">
        <v>5200</v>
      </c>
      <c r="D1254" s="217">
        <v>5200</v>
      </c>
      <c r="E1254" s="208">
        <v>0</v>
      </c>
      <c r="F1254" s="209">
        <f t="shared" si="323"/>
        <v>100</v>
      </c>
    </row>
    <row r="1255" spans="1:6" s="167" customFormat="1" ht="20.25" x14ac:dyDescent="0.2">
      <c r="A1255" s="197">
        <v>412900</v>
      </c>
      <c r="B1255" s="211" t="s">
        <v>584</v>
      </c>
      <c r="C1255" s="208">
        <v>700</v>
      </c>
      <c r="D1255" s="217">
        <v>700</v>
      </c>
      <c r="E1255" s="208">
        <v>0</v>
      </c>
      <c r="F1255" s="209">
        <f t="shared" si="323"/>
        <v>100</v>
      </c>
    </row>
    <row r="1256" spans="1:6" s="167" customFormat="1" ht="20.25" x14ac:dyDescent="0.2">
      <c r="A1256" s="197">
        <v>412900</v>
      </c>
      <c r="B1256" s="198" t="s">
        <v>566</v>
      </c>
      <c r="C1256" s="208">
        <v>500</v>
      </c>
      <c r="D1256" s="217">
        <v>500</v>
      </c>
      <c r="E1256" s="208">
        <v>0</v>
      </c>
      <c r="F1256" s="209">
        <f t="shared" si="323"/>
        <v>100</v>
      </c>
    </row>
    <row r="1257" spans="1:6" s="227" customFormat="1" ht="20.25" x14ac:dyDescent="0.2">
      <c r="A1257" s="219">
        <v>415000</v>
      </c>
      <c r="B1257" s="210" t="s">
        <v>319</v>
      </c>
      <c r="C1257" s="220">
        <f>SUM(C1258:C1260)</f>
        <v>1704600</v>
      </c>
      <c r="D1257" s="220">
        <f>SUM(D1258:D1260)</f>
        <v>520000</v>
      </c>
      <c r="E1257" s="220">
        <f>SUM(E1258:E1260)</f>
        <v>0</v>
      </c>
      <c r="F1257" s="205">
        <f t="shared" si="323"/>
        <v>30.505690484571161</v>
      </c>
    </row>
    <row r="1258" spans="1:6" s="167" customFormat="1" ht="20.25" x14ac:dyDescent="0.2">
      <c r="A1258" s="223">
        <v>415100</v>
      </c>
      <c r="B1258" s="198" t="s">
        <v>529</v>
      </c>
      <c r="C1258" s="208">
        <v>8900</v>
      </c>
      <c r="D1258" s="217">
        <v>0</v>
      </c>
      <c r="E1258" s="208">
        <v>0</v>
      </c>
      <c r="F1258" s="209">
        <f t="shared" si="323"/>
        <v>0</v>
      </c>
    </row>
    <row r="1259" spans="1:6" s="167" customFormat="1" ht="20.25" x14ac:dyDescent="0.2">
      <c r="A1259" s="223">
        <v>415100</v>
      </c>
      <c r="B1259" s="198" t="s">
        <v>537</v>
      </c>
      <c r="C1259" s="208">
        <v>293400</v>
      </c>
      <c r="D1259" s="217">
        <v>0</v>
      </c>
      <c r="E1259" s="208">
        <v>0</v>
      </c>
      <c r="F1259" s="209">
        <f t="shared" si="323"/>
        <v>0</v>
      </c>
    </row>
    <row r="1260" spans="1:6" s="167" customFormat="1" ht="20.25" x14ac:dyDescent="0.2">
      <c r="A1260" s="223">
        <v>415200</v>
      </c>
      <c r="B1260" s="198" t="s">
        <v>768</v>
      </c>
      <c r="C1260" s="208">
        <v>1402300</v>
      </c>
      <c r="D1260" s="217">
        <v>520000</v>
      </c>
      <c r="E1260" s="208">
        <v>0</v>
      </c>
      <c r="F1260" s="209">
        <f t="shared" si="323"/>
        <v>37.081936818084579</v>
      </c>
    </row>
    <row r="1261" spans="1:6" s="227" customFormat="1" ht="20.25" x14ac:dyDescent="0.2">
      <c r="A1261" s="219">
        <v>480000</v>
      </c>
      <c r="B1261" s="210" t="s">
        <v>418</v>
      </c>
      <c r="C1261" s="220">
        <f t="shared" ref="C1261:D1262" si="325">C1262</f>
        <v>1350000</v>
      </c>
      <c r="D1261" s="220">
        <f t="shared" si="325"/>
        <v>1400000</v>
      </c>
      <c r="E1261" s="220">
        <f t="shared" ref="E1261:E1262" si="326">E1262</f>
        <v>0</v>
      </c>
      <c r="F1261" s="205">
        <f t="shared" si="323"/>
        <v>103.7037037037037</v>
      </c>
    </row>
    <row r="1262" spans="1:6" s="227" customFormat="1" ht="20.25" x14ac:dyDescent="0.2">
      <c r="A1262" s="219">
        <v>488000</v>
      </c>
      <c r="B1262" s="210" t="s">
        <v>373</v>
      </c>
      <c r="C1262" s="220">
        <f t="shared" si="325"/>
        <v>1350000</v>
      </c>
      <c r="D1262" s="220">
        <f t="shared" si="325"/>
        <v>1400000</v>
      </c>
      <c r="E1262" s="220">
        <f t="shared" si="326"/>
        <v>0</v>
      </c>
      <c r="F1262" s="205">
        <f t="shared" si="323"/>
        <v>103.7037037037037</v>
      </c>
    </row>
    <row r="1263" spans="1:6" s="167" customFormat="1" ht="20.25" x14ac:dyDescent="0.2">
      <c r="A1263" s="197">
        <v>488100</v>
      </c>
      <c r="B1263" s="198" t="s">
        <v>769</v>
      </c>
      <c r="C1263" s="208">
        <v>1350000</v>
      </c>
      <c r="D1263" s="217">
        <v>1400000</v>
      </c>
      <c r="E1263" s="208">
        <v>0</v>
      </c>
      <c r="F1263" s="209">
        <f t="shared" si="323"/>
        <v>103.7037037037037</v>
      </c>
    </row>
    <row r="1264" spans="1:6" s="221" customFormat="1" ht="20.25" x14ac:dyDescent="0.2">
      <c r="A1264" s="219">
        <v>510000</v>
      </c>
      <c r="B1264" s="210" t="s">
        <v>422</v>
      </c>
      <c r="C1264" s="220">
        <f>C1265+0+C1267</f>
        <v>3500</v>
      </c>
      <c r="D1264" s="220">
        <f>D1265+0+D1267</f>
        <v>3700</v>
      </c>
      <c r="E1264" s="220">
        <f>E1265+0+E1267</f>
        <v>0</v>
      </c>
      <c r="F1264" s="205">
        <f t="shared" si="323"/>
        <v>105.71428571428572</v>
      </c>
    </row>
    <row r="1265" spans="1:6" s="221" customFormat="1" ht="20.25" x14ac:dyDescent="0.2">
      <c r="A1265" s="219">
        <v>511000</v>
      </c>
      <c r="B1265" s="210" t="s">
        <v>423</v>
      </c>
      <c r="C1265" s="220">
        <f>C1266+0</f>
        <v>2000</v>
      </c>
      <c r="D1265" s="220">
        <f>D1266+0</f>
        <v>2200</v>
      </c>
      <c r="E1265" s="220">
        <f>E1266+0</f>
        <v>0</v>
      </c>
      <c r="F1265" s="205">
        <f t="shared" si="323"/>
        <v>110.00000000000001</v>
      </c>
    </row>
    <row r="1266" spans="1:6" s="167" customFormat="1" ht="20.25" x14ac:dyDescent="0.2">
      <c r="A1266" s="197">
        <v>511300</v>
      </c>
      <c r="B1266" s="198" t="s">
        <v>426</v>
      </c>
      <c r="C1266" s="208">
        <v>2000</v>
      </c>
      <c r="D1266" s="217">
        <v>2200</v>
      </c>
      <c r="E1266" s="208">
        <v>0</v>
      </c>
      <c r="F1266" s="209">
        <f t="shared" si="323"/>
        <v>110.00000000000001</v>
      </c>
    </row>
    <row r="1267" spans="1:6" s="221" customFormat="1" ht="20.25" x14ac:dyDescent="0.2">
      <c r="A1267" s="219">
        <v>516000</v>
      </c>
      <c r="B1267" s="210" t="s">
        <v>433</v>
      </c>
      <c r="C1267" s="220">
        <f t="shared" ref="C1267:D1267" si="327">C1268</f>
        <v>1500</v>
      </c>
      <c r="D1267" s="220">
        <f t="shared" si="327"/>
        <v>1500</v>
      </c>
      <c r="E1267" s="220">
        <f t="shared" ref="E1267" si="328">E1268</f>
        <v>0</v>
      </c>
      <c r="F1267" s="205">
        <f t="shared" si="323"/>
        <v>100</v>
      </c>
    </row>
    <row r="1268" spans="1:6" s="167" customFormat="1" ht="20.25" x14ac:dyDescent="0.2">
      <c r="A1268" s="197">
        <v>516100</v>
      </c>
      <c r="B1268" s="198" t="s">
        <v>433</v>
      </c>
      <c r="C1268" s="208">
        <v>1500</v>
      </c>
      <c r="D1268" s="217">
        <v>1500</v>
      </c>
      <c r="E1268" s="208">
        <v>0</v>
      </c>
      <c r="F1268" s="209">
        <f t="shared" si="323"/>
        <v>100</v>
      </c>
    </row>
    <row r="1269" spans="1:6" s="167" customFormat="1" ht="20.25" x14ac:dyDescent="0.2">
      <c r="A1269" s="225"/>
      <c r="B1269" s="214" t="s">
        <v>500</v>
      </c>
      <c r="C1269" s="222">
        <f>C1239+C1261+C1264+0</f>
        <v>3443800</v>
      </c>
      <c r="D1269" s="222">
        <f>D1239+D1261+D1264+0</f>
        <v>2306000</v>
      </c>
      <c r="E1269" s="222">
        <f>E1239+E1261+E1264+0</f>
        <v>0</v>
      </c>
      <c r="F1269" s="172">
        <f t="shared" si="323"/>
        <v>66.960915268017885</v>
      </c>
    </row>
    <row r="1270" spans="1:6" s="167" customFormat="1" ht="20.25" x14ac:dyDescent="0.2">
      <c r="A1270" s="178"/>
      <c r="B1270" s="198"/>
      <c r="C1270" s="217"/>
      <c r="D1270" s="217"/>
      <c r="E1270" s="217"/>
      <c r="F1270" s="218"/>
    </row>
    <row r="1271" spans="1:6" s="167" customFormat="1" ht="20.25" x14ac:dyDescent="0.2">
      <c r="A1271" s="193"/>
      <c r="B1271" s="190"/>
      <c r="C1271" s="217"/>
      <c r="D1271" s="217"/>
      <c r="E1271" s="217"/>
      <c r="F1271" s="218"/>
    </row>
    <row r="1272" spans="1:6" s="167" customFormat="1" ht="20.25" x14ac:dyDescent="0.2">
      <c r="A1272" s="197" t="s">
        <v>852</v>
      </c>
      <c r="B1272" s="210"/>
      <c r="C1272" s="217"/>
      <c r="D1272" s="217"/>
      <c r="E1272" s="217"/>
      <c r="F1272" s="218"/>
    </row>
    <row r="1273" spans="1:6" s="167" customFormat="1" ht="20.25" x14ac:dyDescent="0.2">
      <c r="A1273" s="197" t="s">
        <v>511</v>
      </c>
      <c r="B1273" s="210"/>
      <c r="C1273" s="217"/>
      <c r="D1273" s="217"/>
      <c r="E1273" s="217"/>
      <c r="F1273" s="218"/>
    </row>
    <row r="1274" spans="1:6" s="167" customFormat="1" ht="20.25" x14ac:dyDescent="0.2">
      <c r="A1274" s="197" t="s">
        <v>633</v>
      </c>
      <c r="B1274" s="210"/>
      <c r="C1274" s="217"/>
      <c r="D1274" s="217"/>
      <c r="E1274" s="217"/>
      <c r="F1274" s="218"/>
    </row>
    <row r="1275" spans="1:6" s="167" customFormat="1" ht="20.25" x14ac:dyDescent="0.2">
      <c r="A1275" s="197" t="s">
        <v>853</v>
      </c>
      <c r="B1275" s="210"/>
      <c r="C1275" s="217"/>
      <c r="D1275" s="217"/>
      <c r="E1275" s="217"/>
      <c r="F1275" s="218"/>
    </row>
    <row r="1276" spans="1:6" s="167" customFormat="1" ht="20.25" x14ac:dyDescent="0.2">
      <c r="A1276" s="197"/>
      <c r="B1276" s="199"/>
      <c r="C1276" s="200"/>
      <c r="D1276" s="200"/>
      <c r="E1276" s="200"/>
      <c r="F1276" s="201"/>
    </row>
    <row r="1277" spans="1:6" s="167" customFormat="1" ht="20.25" x14ac:dyDescent="0.2">
      <c r="A1277" s="219">
        <v>410000</v>
      </c>
      <c r="B1277" s="203" t="s">
        <v>357</v>
      </c>
      <c r="C1277" s="220">
        <f>C1278+C1283+C1292</f>
        <v>2197900</v>
      </c>
      <c r="D1277" s="220">
        <f>D1278+D1283+D1292</f>
        <v>2293500</v>
      </c>
      <c r="E1277" s="220">
        <f>E1278+E1283+E1292</f>
        <v>1125000</v>
      </c>
      <c r="F1277" s="205">
        <f t="shared" ref="F1277:F1283" si="329">D1277/C1277*100</f>
        <v>104.34960644251331</v>
      </c>
    </row>
    <row r="1278" spans="1:6" s="167" customFormat="1" ht="20.25" x14ac:dyDescent="0.2">
      <c r="A1278" s="219">
        <v>411000</v>
      </c>
      <c r="B1278" s="203" t="s">
        <v>471</v>
      </c>
      <c r="C1278" s="220">
        <f>SUM(C1279:C1282)</f>
        <v>2194400</v>
      </c>
      <c r="D1278" s="220">
        <f t="shared" ref="D1278" si="330">SUM(D1279:D1282)</f>
        <v>2290000</v>
      </c>
      <c r="E1278" s="220">
        <f>SUM(E1279:E1282)</f>
        <v>300000</v>
      </c>
      <c r="F1278" s="205">
        <f t="shared" si="329"/>
        <v>104.35654393000364</v>
      </c>
    </row>
    <row r="1279" spans="1:6" s="167" customFormat="1" ht="20.25" x14ac:dyDescent="0.2">
      <c r="A1279" s="197">
        <v>411100</v>
      </c>
      <c r="B1279" s="198" t="s">
        <v>358</v>
      </c>
      <c r="C1279" s="208">
        <v>2038400</v>
      </c>
      <c r="D1279" s="217">
        <f>2050000+53200+30800</f>
        <v>2134000</v>
      </c>
      <c r="E1279" s="217">
        <v>200000</v>
      </c>
      <c r="F1279" s="209">
        <f t="shared" si="329"/>
        <v>104.68995290423861</v>
      </c>
    </row>
    <row r="1280" spans="1:6" s="167" customFormat="1" ht="20.25" x14ac:dyDescent="0.2">
      <c r="A1280" s="197">
        <v>411200</v>
      </c>
      <c r="B1280" s="198" t="s">
        <v>484</v>
      </c>
      <c r="C1280" s="208">
        <v>66000</v>
      </c>
      <c r="D1280" s="217">
        <v>66000</v>
      </c>
      <c r="E1280" s="217">
        <v>100000</v>
      </c>
      <c r="F1280" s="209">
        <f t="shared" si="329"/>
        <v>100</v>
      </c>
    </row>
    <row r="1281" spans="1:6" s="167" customFormat="1" ht="40.5" x14ac:dyDescent="0.2">
      <c r="A1281" s="197">
        <v>411300</v>
      </c>
      <c r="B1281" s="198" t="s">
        <v>359</v>
      </c>
      <c r="C1281" s="208">
        <v>55000.000000000036</v>
      </c>
      <c r="D1281" s="217">
        <v>55000</v>
      </c>
      <c r="E1281" s="208">
        <v>0</v>
      </c>
      <c r="F1281" s="209">
        <f t="shared" si="329"/>
        <v>99.999999999999929</v>
      </c>
    </row>
    <row r="1282" spans="1:6" s="167" customFormat="1" ht="20.25" x14ac:dyDescent="0.2">
      <c r="A1282" s="197">
        <v>411400</v>
      </c>
      <c r="B1282" s="198" t="s">
        <v>360</v>
      </c>
      <c r="C1282" s="208">
        <v>35000</v>
      </c>
      <c r="D1282" s="217">
        <v>35000</v>
      </c>
      <c r="E1282" s="208">
        <v>0</v>
      </c>
      <c r="F1282" s="209">
        <f t="shared" si="329"/>
        <v>100</v>
      </c>
    </row>
    <row r="1283" spans="1:6" s="167" customFormat="1" ht="20.25" x14ac:dyDescent="0.2">
      <c r="A1283" s="219">
        <v>412000</v>
      </c>
      <c r="B1283" s="210" t="s">
        <v>476</v>
      </c>
      <c r="C1283" s="220">
        <f>SUM(C1284:C1291)</f>
        <v>3500.0000000000005</v>
      </c>
      <c r="D1283" s="220">
        <f>SUM(D1284:D1291)</f>
        <v>3500</v>
      </c>
      <c r="E1283" s="220">
        <f>SUM(E1284:E1291)</f>
        <v>805000</v>
      </c>
      <c r="F1283" s="205">
        <f t="shared" si="329"/>
        <v>99.999999999999986</v>
      </c>
    </row>
    <row r="1284" spans="1:6" s="167" customFormat="1" ht="20.25" x14ac:dyDescent="0.2">
      <c r="A1284" s="223">
        <v>412200</v>
      </c>
      <c r="B1284" s="198" t="s">
        <v>485</v>
      </c>
      <c r="C1284" s="217">
        <v>0</v>
      </c>
      <c r="D1284" s="217">
        <v>0</v>
      </c>
      <c r="E1284" s="217">
        <v>500000</v>
      </c>
      <c r="F1284" s="209">
        <v>0</v>
      </c>
    </row>
    <row r="1285" spans="1:6" s="167" customFormat="1" ht="20.25" x14ac:dyDescent="0.2">
      <c r="A1285" s="223">
        <v>412300</v>
      </c>
      <c r="B1285" s="198" t="s">
        <v>362</v>
      </c>
      <c r="C1285" s="217">
        <v>0</v>
      </c>
      <c r="D1285" s="217">
        <v>0</v>
      </c>
      <c r="E1285" s="217">
        <v>110000</v>
      </c>
      <c r="F1285" s="209">
        <v>0</v>
      </c>
    </row>
    <row r="1286" spans="1:6" s="167" customFormat="1" ht="20.25" x14ac:dyDescent="0.2">
      <c r="A1286" s="223">
        <v>412500</v>
      </c>
      <c r="B1286" s="198" t="s">
        <v>364</v>
      </c>
      <c r="C1286" s="217">
        <v>0</v>
      </c>
      <c r="D1286" s="217">
        <v>0</v>
      </c>
      <c r="E1286" s="217">
        <v>50000</v>
      </c>
      <c r="F1286" s="209">
        <v>0</v>
      </c>
    </row>
    <row r="1287" spans="1:6" s="167" customFormat="1" ht="20.25" x14ac:dyDescent="0.2">
      <c r="A1287" s="223">
        <v>412600</v>
      </c>
      <c r="B1287" s="198" t="s">
        <v>486</v>
      </c>
      <c r="C1287" s="217">
        <v>0</v>
      </c>
      <c r="D1287" s="217">
        <v>0</v>
      </c>
      <c r="E1287" s="217">
        <v>15000</v>
      </c>
      <c r="F1287" s="209">
        <v>0</v>
      </c>
    </row>
    <row r="1288" spans="1:6" s="167" customFormat="1" ht="20.25" x14ac:dyDescent="0.2">
      <c r="A1288" s="223">
        <v>412700</v>
      </c>
      <c r="B1288" s="198" t="s">
        <v>473</v>
      </c>
      <c r="C1288" s="217">
        <v>0</v>
      </c>
      <c r="D1288" s="217">
        <v>0</v>
      </c>
      <c r="E1288" s="217">
        <v>50000</v>
      </c>
      <c r="F1288" s="209">
        <v>0</v>
      </c>
    </row>
    <row r="1289" spans="1:6" s="167" customFormat="1" ht="20.25" x14ac:dyDescent="0.2">
      <c r="A1289" s="223">
        <v>412800</v>
      </c>
      <c r="B1289" s="198" t="s">
        <v>487</v>
      </c>
      <c r="C1289" s="217">
        <v>0</v>
      </c>
      <c r="D1289" s="217">
        <v>0</v>
      </c>
      <c r="E1289" s="217">
        <v>5000</v>
      </c>
      <c r="F1289" s="209">
        <v>0</v>
      </c>
    </row>
    <row r="1290" spans="1:6" s="167" customFormat="1" ht="20.25" x14ac:dyDescent="0.2">
      <c r="A1290" s="197">
        <v>412900</v>
      </c>
      <c r="B1290" s="198" t="s">
        <v>584</v>
      </c>
      <c r="C1290" s="208">
        <v>3500.0000000000005</v>
      </c>
      <c r="D1290" s="217">
        <v>3500</v>
      </c>
      <c r="E1290" s="208">
        <v>0</v>
      </c>
      <c r="F1290" s="209">
        <f>D1290/C1290*100</f>
        <v>99.999999999999986</v>
      </c>
    </row>
    <row r="1291" spans="1:6" s="167" customFormat="1" ht="20.25" x14ac:dyDescent="0.2">
      <c r="A1291" s="197">
        <v>412900</v>
      </c>
      <c r="B1291" s="198" t="s">
        <v>566</v>
      </c>
      <c r="C1291" s="217">
        <v>0</v>
      </c>
      <c r="D1291" s="217">
        <v>0</v>
      </c>
      <c r="E1291" s="217">
        <v>75000</v>
      </c>
      <c r="F1291" s="209">
        <v>0</v>
      </c>
    </row>
    <row r="1292" spans="1:6" s="221" customFormat="1" ht="20.25" x14ac:dyDescent="0.2">
      <c r="A1292" s="224">
        <v>413000</v>
      </c>
      <c r="B1292" s="210" t="s">
        <v>477</v>
      </c>
      <c r="C1292" s="204">
        <f t="shared" ref="C1292:E1292" si="331">C1293</f>
        <v>0</v>
      </c>
      <c r="D1292" s="220">
        <f t="shared" si="331"/>
        <v>0</v>
      </c>
      <c r="E1292" s="220">
        <f t="shared" si="331"/>
        <v>20000</v>
      </c>
      <c r="F1292" s="209">
        <v>0</v>
      </c>
    </row>
    <row r="1293" spans="1:6" s="167" customFormat="1" ht="20.25" x14ac:dyDescent="0.2">
      <c r="A1293" s="197">
        <v>413900</v>
      </c>
      <c r="B1293" s="198" t="s">
        <v>369</v>
      </c>
      <c r="C1293" s="217">
        <v>0</v>
      </c>
      <c r="D1293" s="217">
        <v>0</v>
      </c>
      <c r="E1293" s="217">
        <v>20000</v>
      </c>
      <c r="F1293" s="209">
        <v>0</v>
      </c>
    </row>
    <row r="1294" spans="1:6" s="221" customFormat="1" ht="20.25" x14ac:dyDescent="0.2">
      <c r="A1294" s="219">
        <v>510000</v>
      </c>
      <c r="B1294" s="210" t="s">
        <v>422</v>
      </c>
      <c r="C1294" s="220">
        <f>C1295+C1299</f>
        <v>0</v>
      </c>
      <c r="D1294" s="220">
        <f t="shared" ref="D1294" si="332">D1295+D1299</f>
        <v>600000</v>
      </c>
      <c r="E1294" s="220">
        <f>E1295+E1299</f>
        <v>522000</v>
      </c>
      <c r="F1294" s="209">
        <v>0</v>
      </c>
    </row>
    <row r="1295" spans="1:6" s="221" customFormat="1" ht="20.25" x14ac:dyDescent="0.2">
      <c r="A1295" s="219">
        <v>511000</v>
      </c>
      <c r="B1295" s="210" t="s">
        <v>423</v>
      </c>
      <c r="C1295" s="220">
        <f t="shared" ref="C1295" si="333">SUM(C1296:C1298)</f>
        <v>0</v>
      </c>
      <c r="D1295" s="220">
        <f t="shared" ref="D1295" si="334">SUM(D1296:D1298)</f>
        <v>0</v>
      </c>
      <c r="E1295" s="220">
        <f t="shared" ref="E1295" si="335">SUM(E1296:E1298)</f>
        <v>72000</v>
      </c>
      <c r="F1295" s="209">
        <v>0</v>
      </c>
    </row>
    <row r="1296" spans="1:6" s="167" customFormat="1" ht="20.25" x14ac:dyDescent="0.2">
      <c r="A1296" s="223">
        <v>511100</v>
      </c>
      <c r="B1296" s="198" t="s">
        <v>424</v>
      </c>
      <c r="C1296" s="208">
        <v>0</v>
      </c>
      <c r="D1296" s="217">
        <v>0</v>
      </c>
      <c r="E1296" s="217">
        <v>40000</v>
      </c>
      <c r="F1296" s="209">
        <v>0</v>
      </c>
    </row>
    <row r="1297" spans="1:6" s="167" customFormat="1" ht="20.25" x14ac:dyDescent="0.2">
      <c r="A1297" s="197">
        <v>511200</v>
      </c>
      <c r="B1297" s="198" t="s">
        <v>425</v>
      </c>
      <c r="C1297" s="208">
        <v>0</v>
      </c>
      <c r="D1297" s="217">
        <v>0</v>
      </c>
      <c r="E1297" s="217">
        <v>7000</v>
      </c>
      <c r="F1297" s="209">
        <v>0</v>
      </c>
    </row>
    <row r="1298" spans="1:6" s="167" customFormat="1" ht="20.25" x14ac:dyDescent="0.2">
      <c r="A1298" s="197">
        <v>511300</v>
      </c>
      <c r="B1298" s="198" t="s">
        <v>426</v>
      </c>
      <c r="C1298" s="208">
        <v>0</v>
      </c>
      <c r="D1298" s="217">
        <v>0</v>
      </c>
      <c r="E1298" s="217">
        <v>25000</v>
      </c>
      <c r="F1298" s="209">
        <v>0</v>
      </c>
    </row>
    <row r="1299" spans="1:6" s="221" customFormat="1" ht="20.25" x14ac:dyDescent="0.2">
      <c r="A1299" s="219">
        <v>516000</v>
      </c>
      <c r="B1299" s="210" t="s">
        <v>433</v>
      </c>
      <c r="C1299" s="220">
        <f>C1300</f>
        <v>0</v>
      </c>
      <c r="D1299" s="220">
        <f t="shared" ref="D1299" si="336">D1300</f>
        <v>600000</v>
      </c>
      <c r="E1299" s="220">
        <f>E1300</f>
        <v>450000</v>
      </c>
      <c r="F1299" s="209">
        <v>0</v>
      </c>
    </row>
    <row r="1300" spans="1:6" s="167" customFormat="1" ht="20.25" x14ac:dyDescent="0.2">
      <c r="A1300" s="197">
        <v>516100</v>
      </c>
      <c r="B1300" s="198" t="s">
        <v>433</v>
      </c>
      <c r="C1300" s="208">
        <v>0</v>
      </c>
      <c r="D1300" s="217">
        <v>600000</v>
      </c>
      <c r="E1300" s="217">
        <v>450000</v>
      </c>
      <c r="F1300" s="209">
        <v>0</v>
      </c>
    </row>
    <row r="1301" spans="1:6" s="221" customFormat="1" ht="20.25" x14ac:dyDescent="0.2">
      <c r="A1301" s="219">
        <v>630000</v>
      </c>
      <c r="B1301" s="210" t="s">
        <v>461</v>
      </c>
      <c r="C1301" s="220">
        <f>C1302+0</f>
        <v>40000</v>
      </c>
      <c r="D1301" s="220">
        <f>D1302+0</f>
        <v>50000</v>
      </c>
      <c r="E1301" s="220">
        <f>E1302+0</f>
        <v>0</v>
      </c>
      <c r="F1301" s="205">
        <f>D1301/C1301*100</f>
        <v>125</v>
      </c>
    </row>
    <row r="1302" spans="1:6" s="221" customFormat="1" ht="20.25" x14ac:dyDescent="0.2">
      <c r="A1302" s="219">
        <v>638000</v>
      </c>
      <c r="B1302" s="210" t="s">
        <v>396</v>
      </c>
      <c r="C1302" s="220">
        <f t="shared" ref="C1302" si="337">C1303</f>
        <v>40000</v>
      </c>
      <c r="D1302" s="220">
        <f t="shared" ref="D1302" si="338">D1303</f>
        <v>50000</v>
      </c>
      <c r="E1302" s="220">
        <f t="shared" ref="E1302" si="339">E1303</f>
        <v>0</v>
      </c>
      <c r="F1302" s="205">
        <f>D1302/C1302*100</f>
        <v>125</v>
      </c>
    </row>
    <row r="1303" spans="1:6" s="167" customFormat="1" ht="20.25" x14ac:dyDescent="0.2">
      <c r="A1303" s="197">
        <v>638100</v>
      </c>
      <c r="B1303" s="198" t="s">
        <v>466</v>
      </c>
      <c r="C1303" s="208">
        <v>40000</v>
      </c>
      <c r="D1303" s="217">
        <v>50000</v>
      </c>
      <c r="E1303" s="208">
        <v>0</v>
      </c>
      <c r="F1303" s="209">
        <f>D1303/C1303*100</f>
        <v>125</v>
      </c>
    </row>
    <row r="1304" spans="1:6" s="167" customFormat="1" ht="20.25" x14ac:dyDescent="0.2">
      <c r="A1304" s="175"/>
      <c r="B1304" s="214" t="s">
        <v>500</v>
      </c>
      <c r="C1304" s="222">
        <f>C1277+0+C1294+C1301</f>
        <v>2237900</v>
      </c>
      <c r="D1304" s="222">
        <f>D1277+0+D1294+D1301</f>
        <v>2943500</v>
      </c>
      <c r="E1304" s="222">
        <f>E1277+0+E1294+E1301</f>
        <v>1647000</v>
      </c>
      <c r="F1304" s="172">
        <f>D1304/C1304*100</f>
        <v>131.52955896152642</v>
      </c>
    </row>
    <row r="1305" spans="1:6" s="167" customFormat="1" ht="20.25" x14ac:dyDescent="0.2">
      <c r="A1305" s="178"/>
      <c r="B1305" s="190"/>
      <c r="C1305" s="217"/>
      <c r="D1305" s="217"/>
      <c r="E1305" s="217"/>
      <c r="F1305" s="218"/>
    </row>
    <row r="1306" spans="1:6" s="167" customFormat="1" ht="20.25" x14ac:dyDescent="0.2">
      <c r="A1306" s="193"/>
      <c r="B1306" s="190"/>
      <c r="C1306" s="217"/>
      <c r="D1306" s="217"/>
      <c r="E1306" s="217"/>
      <c r="F1306" s="218"/>
    </row>
    <row r="1307" spans="1:6" s="167" customFormat="1" ht="20.25" x14ac:dyDescent="0.2">
      <c r="A1307" s="197" t="s">
        <v>854</v>
      </c>
      <c r="B1307" s="210"/>
      <c r="C1307" s="217"/>
      <c r="D1307" s="217"/>
      <c r="E1307" s="217"/>
      <c r="F1307" s="218"/>
    </row>
    <row r="1308" spans="1:6" s="167" customFormat="1" ht="20.25" x14ac:dyDescent="0.2">
      <c r="A1308" s="197" t="s">
        <v>511</v>
      </c>
      <c r="B1308" s="210"/>
      <c r="C1308" s="217"/>
      <c r="D1308" s="217"/>
      <c r="E1308" s="217"/>
      <c r="F1308" s="218"/>
    </row>
    <row r="1309" spans="1:6" s="167" customFormat="1" ht="20.25" x14ac:dyDescent="0.2">
      <c r="A1309" s="197" t="s">
        <v>634</v>
      </c>
      <c r="B1309" s="210"/>
      <c r="C1309" s="217"/>
      <c r="D1309" s="217"/>
      <c r="E1309" s="217"/>
      <c r="F1309" s="218"/>
    </row>
    <row r="1310" spans="1:6" s="167" customFormat="1" ht="20.25" x14ac:dyDescent="0.2">
      <c r="A1310" s="197" t="s">
        <v>855</v>
      </c>
      <c r="B1310" s="210"/>
      <c r="C1310" s="217"/>
      <c r="D1310" s="217"/>
      <c r="E1310" s="217"/>
      <c r="F1310" s="218"/>
    </row>
    <row r="1311" spans="1:6" s="167" customFormat="1" ht="20.25" x14ac:dyDescent="0.2">
      <c r="A1311" s="197"/>
      <c r="B1311" s="199"/>
      <c r="C1311" s="200"/>
      <c r="D1311" s="200"/>
      <c r="E1311" s="200"/>
      <c r="F1311" s="201"/>
    </row>
    <row r="1312" spans="1:6" s="167" customFormat="1" ht="20.25" x14ac:dyDescent="0.2">
      <c r="A1312" s="219">
        <v>410000</v>
      </c>
      <c r="B1312" s="203" t="s">
        <v>357</v>
      </c>
      <c r="C1312" s="220">
        <f>C1313+C1318</f>
        <v>17144800</v>
      </c>
      <c r="D1312" s="220">
        <f t="shared" ref="D1312" si="340">D1313+D1318</f>
        <v>18490700</v>
      </c>
      <c r="E1312" s="220">
        <f>E1313+E1318</f>
        <v>1465000</v>
      </c>
      <c r="F1312" s="205">
        <f t="shared" ref="F1312:F1321" si="341">D1312/C1312*100</f>
        <v>107.85019364472026</v>
      </c>
    </row>
    <row r="1313" spans="1:6" s="167" customFormat="1" ht="20.25" x14ac:dyDescent="0.2">
      <c r="A1313" s="219">
        <v>411000</v>
      </c>
      <c r="B1313" s="203" t="s">
        <v>471</v>
      </c>
      <c r="C1313" s="220">
        <f>SUM(C1314:C1317)</f>
        <v>16500000</v>
      </c>
      <c r="D1313" s="220">
        <f t="shared" ref="D1313" si="342">SUM(D1314:D1317)</f>
        <v>17946700</v>
      </c>
      <c r="E1313" s="220">
        <f>SUM(E1314:E1317)</f>
        <v>420000</v>
      </c>
      <c r="F1313" s="205">
        <f t="shared" si="341"/>
        <v>108.76787878787879</v>
      </c>
    </row>
    <row r="1314" spans="1:6" s="167" customFormat="1" ht="20.25" x14ac:dyDescent="0.2">
      <c r="A1314" s="197">
        <v>411100</v>
      </c>
      <c r="B1314" s="198" t="s">
        <v>358</v>
      </c>
      <c r="C1314" s="208">
        <v>15700000</v>
      </c>
      <c r="D1314" s="217">
        <f>16000000+635500+252200+299000</f>
        <v>17186700</v>
      </c>
      <c r="E1314" s="217">
        <v>300000</v>
      </c>
      <c r="F1314" s="209">
        <f t="shared" si="341"/>
        <v>109.46942675159235</v>
      </c>
    </row>
    <row r="1315" spans="1:6" s="167" customFormat="1" ht="20.25" x14ac:dyDescent="0.2">
      <c r="A1315" s="197">
        <v>411200</v>
      </c>
      <c r="B1315" s="198" t="s">
        <v>484</v>
      </c>
      <c r="C1315" s="208">
        <v>370000</v>
      </c>
      <c r="D1315" s="217">
        <v>370000</v>
      </c>
      <c r="E1315" s="217">
        <v>75000</v>
      </c>
      <c r="F1315" s="209">
        <f t="shared" si="341"/>
        <v>100</v>
      </c>
    </row>
    <row r="1316" spans="1:6" s="167" customFormat="1" ht="40.5" x14ac:dyDescent="0.2">
      <c r="A1316" s="197">
        <v>411300</v>
      </c>
      <c r="B1316" s="198" t="s">
        <v>359</v>
      </c>
      <c r="C1316" s="208">
        <v>340000</v>
      </c>
      <c r="D1316" s="217">
        <v>290000</v>
      </c>
      <c r="E1316" s="217">
        <v>25000</v>
      </c>
      <c r="F1316" s="209">
        <f t="shared" si="341"/>
        <v>85.294117647058826</v>
      </c>
    </row>
    <row r="1317" spans="1:6" s="167" customFormat="1" ht="20.25" x14ac:dyDescent="0.2">
      <c r="A1317" s="197">
        <v>411400</v>
      </c>
      <c r="B1317" s="198" t="s">
        <v>360</v>
      </c>
      <c r="C1317" s="208">
        <v>90000</v>
      </c>
      <c r="D1317" s="217">
        <v>100000</v>
      </c>
      <c r="E1317" s="217">
        <v>20000</v>
      </c>
      <c r="F1317" s="209">
        <f t="shared" si="341"/>
        <v>111.11111111111111</v>
      </c>
    </row>
    <row r="1318" spans="1:6" s="167" customFormat="1" ht="20.25" x14ac:dyDescent="0.2">
      <c r="A1318" s="219">
        <v>412000</v>
      </c>
      <c r="B1318" s="210" t="s">
        <v>476</v>
      </c>
      <c r="C1318" s="220">
        <f>SUM(C1319:C1328)</f>
        <v>644800</v>
      </c>
      <c r="D1318" s="220">
        <f>SUM(D1319:D1328)</f>
        <v>544000</v>
      </c>
      <c r="E1318" s="220">
        <f>SUM(E1319:E1328)</f>
        <v>1045000</v>
      </c>
      <c r="F1318" s="205">
        <f t="shared" si="341"/>
        <v>84.367245657568233</v>
      </c>
    </row>
    <row r="1319" spans="1:6" s="167" customFormat="1" ht="20.25" x14ac:dyDescent="0.2">
      <c r="A1319" s="197">
        <v>412100</v>
      </c>
      <c r="B1319" s="198" t="s">
        <v>361</v>
      </c>
      <c r="C1319" s="208">
        <v>800</v>
      </c>
      <c r="D1319" s="217">
        <v>800</v>
      </c>
      <c r="E1319" s="217">
        <v>35000</v>
      </c>
      <c r="F1319" s="209">
        <f t="shared" si="341"/>
        <v>100</v>
      </c>
    </row>
    <row r="1320" spans="1:6" s="167" customFormat="1" ht="20.25" x14ac:dyDescent="0.2">
      <c r="A1320" s="197">
        <v>412200</v>
      </c>
      <c r="B1320" s="198" t="s">
        <v>485</v>
      </c>
      <c r="C1320" s="208">
        <v>70000</v>
      </c>
      <c r="D1320" s="217">
        <v>70000</v>
      </c>
      <c r="E1320" s="217">
        <v>240000</v>
      </c>
      <c r="F1320" s="209">
        <f t="shared" si="341"/>
        <v>100</v>
      </c>
    </row>
    <row r="1321" spans="1:6" s="167" customFormat="1" ht="20.25" x14ac:dyDescent="0.2">
      <c r="A1321" s="197">
        <v>412300</v>
      </c>
      <c r="B1321" s="198" t="s">
        <v>362</v>
      </c>
      <c r="C1321" s="208">
        <v>20000</v>
      </c>
      <c r="D1321" s="217">
        <v>20000</v>
      </c>
      <c r="E1321" s="217">
        <v>55000</v>
      </c>
      <c r="F1321" s="209">
        <f t="shared" si="341"/>
        <v>100</v>
      </c>
    </row>
    <row r="1322" spans="1:6" s="167" customFormat="1" ht="20.25" x14ac:dyDescent="0.2">
      <c r="A1322" s="197">
        <v>412400</v>
      </c>
      <c r="B1322" s="198" t="s">
        <v>363</v>
      </c>
      <c r="C1322" s="208">
        <v>0</v>
      </c>
      <c r="D1322" s="217">
        <v>0</v>
      </c>
      <c r="E1322" s="217">
        <v>35000</v>
      </c>
      <c r="F1322" s="209">
        <v>0</v>
      </c>
    </row>
    <row r="1323" spans="1:6" s="167" customFormat="1" ht="20.25" x14ac:dyDescent="0.2">
      <c r="A1323" s="197">
        <v>412500</v>
      </c>
      <c r="B1323" s="198" t="s">
        <v>364</v>
      </c>
      <c r="C1323" s="208">
        <v>13000</v>
      </c>
      <c r="D1323" s="217">
        <v>13000</v>
      </c>
      <c r="E1323" s="217">
        <v>105000</v>
      </c>
      <c r="F1323" s="209">
        <f>D1323/C1323*100</f>
        <v>100</v>
      </c>
    </row>
    <row r="1324" spans="1:6" s="167" customFormat="1" ht="20.25" x14ac:dyDescent="0.2">
      <c r="A1324" s="197">
        <v>412600</v>
      </c>
      <c r="B1324" s="198" t="s">
        <v>486</v>
      </c>
      <c r="C1324" s="208">
        <v>2000</v>
      </c>
      <c r="D1324" s="217">
        <v>2000</v>
      </c>
      <c r="E1324" s="217">
        <v>140000</v>
      </c>
      <c r="F1324" s="209">
        <f>D1324/C1324*100</f>
        <v>100</v>
      </c>
    </row>
    <row r="1325" spans="1:6" s="167" customFormat="1" ht="20.25" x14ac:dyDescent="0.2">
      <c r="A1325" s="197">
        <v>412700</v>
      </c>
      <c r="B1325" s="198" t="s">
        <v>473</v>
      </c>
      <c r="C1325" s="208">
        <v>15000</v>
      </c>
      <c r="D1325" s="217">
        <v>15000</v>
      </c>
      <c r="E1325" s="217">
        <v>80000</v>
      </c>
      <c r="F1325" s="209">
        <f>D1325/C1325*100</f>
        <v>100</v>
      </c>
    </row>
    <row r="1326" spans="1:6" s="167" customFormat="1" ht="20.25" x14ac:dyDescent="0.2">
      <c r="A1326" s="197">
        <v>412900</v>
      </c>
      <c r="B1326" s="211" t="s">
        <v>564</v>
      </c>
      <c r="C1326" s="208">
        <v>490000</v>
      </c>
      <c r="D1326" s="217">
        <v>396200</v>
      </c>
      <c r="E1326" s="208">
        <v>0</v>
      </c>
      <c r="F1326" s="209">
        <f>D1326/C1326*100</f>
        <v>80.857142857142861</v>
      </c>
    </row>
    <row r="1327" spans="1:6" s="167" customFormat="1" ht="20.25" x14ac:dyDescent="0.2">
      <c r="A1327" s="197">
        <v>412900</v>
      </c>
      <c r="B1327" s="198" t="s">
        <v>584</v>
      </c>
      <c r="C1327" s="208">
        <v>34000</v>
      </c>
      <c r="D1327" s="217">
        <v>27000</v>
      </c>
      <c r="E1327" s="208">
        <v>0</v>
      </c>
      <c r="F1327" s="209">
        <f>D1327/C1327*100</f>
        <v>79.411764705882348</v>
      </c>
    </row>
    <row r="1328" spans="1:6" s="167" customFormat="1" ht="20.25" x14ac:dyDescent="0.2">
      <c r="A1328" s="197">
        <v>412900</v>
      </c>
      <c r="B1328" s="198" t="s">
        <v>566</v>
      </c>
      <c r="C1328" s="208">
        <v>0</v>
      </c>
      <c r="D1328" s="217">
        <v>0</v>
      </c>
      <c r="E1328" s="217">
        <f>135000+30000+160000+4000+26000</f>
        <v>355000</v>
      </c>
      <c r="F1328" s="209">
        <v>0</v>
      </c>
    </row>
    <row r="1329" spans="1:6" s="221" customFormat="1" ht="20.25" x14ac:dyDescent="0.2">
      <c r="A1329" s="219">
        <v>510000</v>
      </c>
      <c r="B1329" s="210" t="s">
        <v>422</v>
      </c>
      <c r="C1329" s="220">
        <f>C1330+C1333</f>
        <v>0</v>
      </c>
      <c r="D1329" s="220">
        <f t="shared" ref="D1329" si="343">D1330+D1333</f>
        <v>0</v>
      </c>
      <c r="E1329" s="220">
        <f t="shared" ref="E1329" si="344">E1330+E1333</f>
        <v>385000</v>
      </c>
      <c r="F1329" s="209">
        <v>0</v>
      </c>
    </row>
    <row r="1330" spans="1:6" s="221" customFormat="1" ht="20.25" x14ac:dyDescent="0.2">
      <c r="A1330" s="219">
        <v>511000</v>
      </c>
      <c r="B1330" s="210" t="s">
        <v>423</v>
      </c>
      <c r="C1330" s="220">
        <f>SUM(C1331:C1332)</f>
        <v>0</v>
      </c>
      <c r="D1330" s="220">
        <f t="shared" ref="D1330" si="345">SUM(D1331:D1332)</f>
        <v>0</v>
      </c>
      <c r="E1330" s="220">
        <f>SUM(E1331:E1332)</f>
        <v>380000</v>
      </c>
      <c r="F1330" s="209">
        <v>0</v>
      </c>
    </row>
    <row r="1331" spans="1:6" s="167" customFormat="1" ht="20.25" x14ac:dyDescent="0.2">
      <c r="A1331" s="197">
        <v>511200</v>
      </c>
      <c r="B1331" s="198" t="s">
        <v>425</v>
      </c>
      <c r="C1331" s="208">
        <v>0</v>
      </c>
      <c r="D1331" s="217">
        <v>0</v>
      </c>
      <c r="E1331" s="217">
        <v>180000</v>
      </c>
      <c r="F1331" s="209">
        <v>0</v>
      </c>
    </row>
    <row r="1332" spans="1:6" s="167" customFormat="1" ht="20.25" x14ac:dyDescent="0.2">
      <c r="A1332" s="197">
        <v>511300</v>
      </c>
      <c r="B1332" s="198" t="s">
        <v>426</v>
      </c>
      <c r="C1332" s="208">
        <v>0</v>
      </c>
      <c r="D1332" s="217">
        <v>0</v>
      </c>
      <c r="E1332" s="217">
        <v>200000</v>
      </c>
      <c r="F1332" s="209">
        <v>0</v>
      </c>
    </row>
    <row r="1333" spans="1:6" s="221" customFormat="1" ht="20.25" x14ac:dyDescent="0.2">
      <c r="A1333" s="219">
        <v>516000</v>
      </c>
      <c r="B1333" s="210" t="s">
        <v>433</v>
      </c>
      <c r="C1333" s="220">
        <f t="shared" ref="C1333:D1333" si="346">C1334</f>
        <v>0</v>
      </c>
      <c r="D1333" s="220">
        <f t="shared" si="346"/>
        <v>0</v>
      </c>
      <c r="E1333" s="220">
        <f t="shared" ref="E1333" si="347">E1334</f>
        <v>5000</v>
      </c>
      <c r="F1333" s="209">
        <v>0</v>
      </c>
    </row>
    <row r="1334" spans="1:6" s="167" customFormat="1" ht="20.25" x14ac:dyDescent="0.2">
      <c r="A1334" s="197">
        <v>516100</v>
      </c>
      <c r="B1334" s="198" t="s">
        <v>433</v>
      </c>
      <c r="C1334" s="208">
        <v>0</v>
      </c>
      <c r="D1334" s="217">
        <v>0</v>
      </c>
      <c r="E1334" s="217">
        <v>5000</v>
      </c>
      <c r="F1334" s="209">
        <v>0</v>
      </c>
    </row>
    <row r="1335" spans="1:6" s="221" customFormat="1" ht="20.25" x14ac:dyDescent="0.2">
      <c r="A1335" s="219">
        <v>630000</v>
      </c>
      <c r="B1335" s="210" t="s">
        <v>461</v>
      </c>
      <c r="C1335" s="220">
        <f>0+C1336</f>
        <v>680000</v>
      </c>
      <c r="D1335" s="220">
        <f>0+D1336</f>
        <v>550000</v>
      </c>
      <c r="E1335" s="220">
        <f>0+E1336</f>
        <v>0</v>
      </c>
      <c r="F1335" s="205">
        <f>D1335/C1335*100</f>
        <v>80.882352941176478</v>
      </c>
    </row>
    <row r="1336" spans="1:6" s="221" customFormat="1" ht="20.25" x14ac:dyDescent="0.2">
      <c r="A1336" s="219">
        <v>638000</v>
      </c>
      <c r="B1336" s="210" t="s">
        <v>396</v>
      </c>
      <c r="C1336" s="220">
        <f t="shared" ref="C1336:D1336" si="348">C1337</f>
        <v>680000</v>
      </c>
      <c r="D1336" s="220">
        <f t="shared" si="348"/>
        <v>550000</v>
      </c>
      <c r="E1336" s="220">
        <f t="shared" ref="E1336" si="349">E1337</f>
        <v>0</v>
      </c>
      <c r="F1336" s="205">
        <f>D1336/C1336*100</f>
        <v>80.882352941176478</v>
      </c>
    </row>
    <row r="1337" spans="1:6" s="167" customFormat="1" ht="20.25" x14ac:dyDescent="0.2">
      <c r="A1337" s="197">
        <v>638100</v>
      </c>
      <c r="B1337" s="198" t="s">
        <v>466</v>
      </c>
      <c r="C1337" s="208">
        <v>680000</v>
      </c>
      <c r="D1337" s="217">
        <v>550000</v>
      </c>
      <c r="E1337" s="208">
        <v>0</v>
      </c>
      <c r="F1337" s="209">
        <f>D1337/C1337*100</f>
        <v>80.882352941176478</v>
      </c>
    </row>
    <row r="1338" spans="1:6" s="167" customFormat="1" ht="20.25" x14ac:dyDescent="0.2">
      <c r="A1338" s="175"/>
      <c r="B1338" s="214" t="s">
        <v>500</v>
      </c>
      <c r="C1338" s="222">
        <f>C1312+C1335+C1329+0</f>
        <v>17824800</v>
      </c>
      <c r="D1338" s="222">
        <f>D1312+D1335+D1329+0</f>
        <v>19040700</v>
      </c>
      <c r="E1338" s="222">
        <f>E1312+E1335+E1329+0</f>
        <v>1850000</v>
      </c>
      <c r="F1338" s="172">
        <f>D1338/C1338*100</f>
        <v>106.82139491046183</v>
      </c>
    </row>
    <row r="1339" spans="1:6" s="167" customFormat="1" ht="20.25" x14ac:dyDescent="0.2">
      <c r="A1339" s="178"/>
      <c r="B1339" s="190"/>
      <c r="C1339" s="200"/>
      <c r="D1339" s="200"/>
      <c r="E1339" s="200"/>
      <c r="F1339" s="201"/>
    </row>
    <row r="1340" spans="1:6" s="167" customFormat="1" ht="20.25" x14ac:dyDescent="0.2">
      <c r="A1340" s="193"/>
      <c r="B1340" s="190"/>
      <c r="C1340" s="200"/>
      <c r="D1340" s="200"/>
      <c r="E1340" s="200"/>
      <c r="F1340" s="201"/>
    </row>
    <row r="1341" spans="1:6" s="167" customFormat="1" ht="20.25" x14ac:dyDescent="0.2">
      <c r="A1341" s="197" t="s">
        <v>856</v>
      </c>
      <c r="B1341" s="210"/>
      <c r="C1341" s="217"/>
      <c r="D1341" s="217"/>
      <c r="E1341" s="217"/>
      <c r="F1341" s="218"/>
    </row>
    <row r="1342" spans="1:6" s="167" customFormat="1" ht="20.25" x14ac:dyDescent="0.2">
      <c r="A1342" s="197" t="s">
        <v>511</v>
      </c>
      <c r="B1342" s="210"/>
      <c r="C1342" s="217"/>
      <c r="D1342" s="217"/>
      <c r="E1342" s="217"/>
      <c r="F1342" s="218"/>
    </row>
    <row r="1343" spans="1:6" s="167" customFormat="1" ht="20.25" x14ac:dyDescent="0.2">
      <c r="A1343" s="197" t="s">
        <v>635</v>
      </c>
      <c r="B1343" s="210"/>
      <c r="C1343" s="217"/>
      <c r="D1343" s="217"/>
      <c r="E1343" s="217"/>
      <c r="F1343" s="218"/>
    </row>
    <row r="1344" spans="1:6" s="167" customFormat="1" ht="20.25" x14ac:dyDescent="0.2">
      <c r="A1344" s="197" t="s">
        <v>796</v>
      </c>
      <c r="B1344" s="210"/>
      <c r="C1344" s="217"/>
      <c r="D1344" s="217"/>
      <c r="E1344" s="217"/>
      <c r="F1344" s="218"/>
    </row>
    <row r="1345" spans="1:6" s="167" customFormat="1" ht="20.25" x14ac:dyDescent="0.2">
      <c r="A1345" s="197"/>
      <c r="B1345" s="199"/>
      <c r="C1345" s="200"/>
      <c r="D1345" s="200"/>
      <c r="E1345" s="200"/>
      <c r="F1345" s="201"/>
    </row>
    <row r="1346" spans="1:6" s="167" customFormat="1" ht="20.25" x14ac:dyDescent="0.2">
      <c r="A1346" s="219">
        <v>410000</v>
      </c>
      <c r="B1346" s="203" t="s">
        <v>357</v>
      </c>
      <c r="C1346" s="220">
        <f>C1347+C1351+C1361</f>
        <v>1978700</v>
      </c>
      <c r="D1346" s="220">
        <f>D1347+D1351+D1361</f>
        <v>2049900</v>
      </c>
      <c r="E1346" s="220">
        <f>E1347+E1351+E1361</f>
        <v>0</v>
      </c>
      <c r="F1346" s="205">
        <f t="shared" ref="F1346:F1365" si="350">D1346/C1346*100</f>
        <v>103.59832213069187</v>
      </c>
    </row>
    <row r="1347" spans="1:6" s="167" customFormat="1" ht="20.25" x14ac:dyDescent="0.2">
      <c r="A1347" s="219">
        <v>411000</v>
      </c>
      <c r="B1347" s="203" t="s">
        <v>471</v>
      </c>
      <c r="C1347" s="220">
        <f>SUM(C1348:C1350)</f>
        <v>425000</v>
      </c>
      <c r="D1347" s="220">
        <f>SUM(D1348:D1350)</f>
        <v>434000</v>
      </c>
      <c r="E1347" s="220">
        <f>SUM(E1348:E1350)</f>
        <v>0</v>
      </c>
      <c r="F1347" s="205">
        <f t="shared" si="350"/>
        <v>102.11764705882354</v>
      </c>
    </row>
    <row r="1348" spans="1:6" s="167" customFormat="1" ht="20.25" x14ac:dyDescent="0.2">
      <c r="A1348" s="197">
        <v>411100</v>
      </c>
      <c r="B1348" s="198" t="s">
        <v>358</v>
      </c>
      <c r="C1348" s="208">
        <v>402000</v>
      </c>
      <c r="D1348" s="217">
        <v>410000</v>
      </c>
      <c r="E1348" s="208">
        <v>0</v>
      </c>
      <c r="F1348" s="209">
        <f t="shared" si="350"/>
        <v>101.99004975124377</v>
      </c>
    </row>
    <row r="1349" spans="1:6" s="167" customFormat="1" ht="20.25" x14ac:dyDescent="0.2">
      <c r="A1349" s="197">
        <v>411200</v>
      </c>
      <c r="B1349" s="198" t="s">
        <v>484</v>
      </c>
      <c r="C1349" s="208">
        <v>12000</v>
      </c>
      <c r="D1349" s="217">
        <v>12000</v>
      </c>
      <c r="E1349" s="208">
        <v>0</v>
      </c>
      <c r="F1349" s="209">
        <f t="shared" si="350"/>
        <v>100</v>
      </c>
    </row>
    <row r="1350" spans="1:6" s="167" customFormat="1" ht="40.5" x14ac:dyDescent="0.2">
      <c r="A1350" s="197">
        <v>411300</v>
      </c>
      <c r="B1350" s="198" t="s">
        <v>359</v>
      </c>
      <c r="C1350" s="208">
        <v>11000</v>
      </c>
      <c r="D1350" s="217">
        <v>12000</v>
      </c>
      <c r="E1350" s="208">
        <v>0</v>
      </c>
      <c r="F1350" s="209">
        <f t="shared" si="350"/>
        <v>109.09090909090908</v>
      </c>
    </row>
    <row r="1351" spans="1:6" s="167" customFormat="1" ht="20.25" x14ac:dyDescent="0.2">
      <c r="A1351" s="219">
        <v>412000</v>
      </c>
      <c r="B1351" s="210" t="s">
        <v>476</v>
      </c>
      <c r="C1351" s="220">
        <f>SUM(C1352:C1360)</f>
        <v>1537500</v>
      </c>
      <c r="D1351" s="220">
        <f>SUM(D1352:D1360)</f>
        <v>1599700</v>
      </c>
      <c r="E1351" s="220">
        <f>SUM(E1352:E1360)</f>
        <v>0</v>
      </c>
      <c r="F1351" s="205">
        <f t="shared" si="350"/>
        <v>104.04552845528457</v>
      </c>
    </row>
    <row r="1352" spans="1:6" s="167" customFormat="1" ht="20.25" x14ac:dyDescent="0.2">
      <c r="A1352" s="197">
        <v>412200</v>
      </c>
      <c r="B1352" s="198" t="s">
        <v>485</v>
      </c>
      <c r="C1352" s="208">
        <v>32000</v>
      </c>
      <c r="D1352" s="217">
        <v>30000</v>
      </c>
      <c r="E1352" s="208">
        <v>0</v>
      </c>
      <c r="F1352" s="209">
        <f t="shared" si="350"/>
        <v>93.75</v>
      </c>
    </row>
    <row r="1353" spans="1:6" s="167" customFormat="1" ht="20.25" x14ac:dyDescent="0.2">
      <c r="A1353" s="197">
        <v>412300</v>
      </c>
      <c r="B1353" s="198" t="s">
        <v>362</v>
      </c>
      <c r="C1353" s="208">
        <v>19000.000000000007</v>
      </c>
      <c r="D1353" s="217">
        <v>20000</v>
      </c>
      <c r="E1353" s="208">
        <v>0</v>
      </c>
      <c r="F1353" s="209">
        <f t="shared" si="350"/>
        <v>105.26315789473679</v>
      </c>
    </row>
    <row r="1354" spans="1:6" s="167" customFormat="1" ht="20.25" x14ac:dyDescent="0.2">
      <c r="A1354" s="197">
        <v>412400</v>
      </c>
      <c r="B1354" s="198" t="s">
        <v>363</v>
      </c>
      <c r="C1354" s="208">
        <v>9500</v>
      </c>
      <c r="D1354" s="217">
        <v>10000</v>
      </c>
      <c r="E1354" s="208">
        <v>0</v>
      </c>
      <c r="F1354" s="209">
        <f t="shared" si="350"/>
        <v>105.26315789473684</v>
      </c>
    </row>
    <row r="1355" spans="1:6" s="167" customFormat="1" ht="20.25" x14ac:dyDescent="0.2">
      <c r="A1355" s="197">
        <v>412500</v>
      </c>
      <c r="B1355" s="198" t="s">
        <v>364</v>
      </c>
      <c r="C1355" s="208">
        <v>4500</v>
      </c>
      <c r="D1355" s="217">
        <v>5000</v>
      </c>
      <c r="E1355" s="208">
        <v>0</v>
      </c>
      <c r="F1355" s="209">
        <f t="shared" si="350"/>
        <v>111.11111111111111</v>
      </c>
    </row>
    <row r="1356" spans="1:6" s="167" customFormat="1" ht="20.25" x14ac:dyDescent="0.2">
      <c r="A1356" s="197">
        <v>412600</v>
      </c>
      <c r="B1356" s="198" t="s">
        <v>486</v>
      </c>
      <c r="C1356" s="208">
        <v>5000</v>
      </c>
      <c r="D1356" s="217">
        <v>6000</v>
      </c>
      <c r="E1356" s="208">
        <v>0</v>
      </c>
      <c r="F1356" s="209">
        <f t="shared" si="350"/>
        <v>120</v>
      </c>
    </row>
    <row r="1357" spans="1:6" s="167" customFormat="1" ht="20.25" x14ac:dyDescent="0.2">
      <c r="A1357" s="197">
        <v>412700</v>
      </c>
      <c r="B1357" s="198" t="s">
        <v>473</v>
      </c>
      <c r="C1357" s="208">
        <v>16499.999999999996</v>
      </c>
      <c r="D1357" s="217">
        <v>16500</v>
      </c>
      <c r="E1357" s="208">
        <v>0</v>
      </c>
      <c r="F1357" s="209">
        <f t="shared" si="350"/>
        <v>100.00000000000003</v>
      </c>
    </row>
    <row r="1358" spans="1:6" s="167" customFormat="1" ht="20.25" x14ac:dyDescent="0.2">
      <c r="A1358" s="197">
        <v>412900</v>
      </c>
      <c r="B1358" s="211" t="s">
        <v>564</v>
      </c>
      <c r="C1358" s="208">
        <v>1448000</v>
      </c>
      <c r="D1358" s="217">
        <v>1509200</v>
      </c>
      <c r="E1358" s="208">
        <v>0</v>
      </c>
      <c r="F1358" s="209">
        <f t="shared" si="350"/>
        <v>104.22651933701657</v>
      </c>
    </row>
    <row r="1359" spans="1:6" s="167" customFormat="1" ht="20.25" x14ac:dyDescent="0.2">
      <c r="A1359" s="197">
        <v>412900</v>
      </c>
      <c r="B1359" s="211" t="s">
        <v>582</v>
      </c>
      <c r="C1359" s="208">
        <v>2000</v>
      </c>
      <c r="D1359" s="217">
        <v>2000</v>
      </c>
      <c r="E1359" s="208">
        <v>0</v>
      </c>
      <c r="F1359" s="209">
        <f t="shared" si="350"/>
        <v>100</v>
      </c>
    </row>
    <row r="1360" spans="1:6" s="167" customFormat="1" ht="20.25" x14ac:dyDescent="0.2">
      <c r="A1360" s="197">
        <v>412900</v>
      </c>
      <c r="B1360" s="211" t="s">
        <v>584</v>
      </c>
      <c r="C1360" s="208">
        <v>1000</v>
      </c>
      <c r="D1360" s="217">
        <v>1000</v>
      </c>
      <c r="E1360" s="208">
        <v>0</v>
      </c>
      <c r="F1360" s="209">
        <f t="shared" si="350"/>
        <v>100</v>
      </c>
    </row>
    <row r="1361" spans="1:6" s="221" customFormat="1" ht="40.5" x14ac:dyDescent="0.2">
      <c r="A1361" s="219">
        <v>418000</v>
      </c>
      <c r="B1361" s="210" t="s">
        <v>480</v>
      </c>
      <c r="C1361" s="220">
        <f t="shared" ref="C1361:D1361" si="351">C1362</f>
        <v>16200.000000000004</v>
      </c>
      <c r="D1361" s="220">
        <f t="shared" si="351"/>
        <v>16200</v>
      </c>
      <c r="E1361" s="220">
        <f t="shared" ref="E1361" si="352">E1362</f>
        <v>0</v>
      </c>
      <c r="F1361" s="205">
        <f t="shared" si="350"/>
        <v>99.999999999999972</v>
      </c>
    </row>
    <row r="1362" spans="1:6" s="167" customFormat="1" ht="20.25" x14ac:dyDescent="0.2">
      <c r="A1362" s="197">
        <v>418200</v>
      </c>
      <c r="B1362" s="207" t="s">
        <v>416</v>
      </c>
      <c r="C1362" s="208">
        <v>16200.000000000004</v>
      </c>
      <c r="D1362" s="217">
        <v>16200</v>
      </c>
      <c r="E1362" s="208">
        <v>0</v>
      </c>
      <c r="F1362" s="209">
        <f t="shared" si="350"/>
        <v>99.999999999999972</v>
      </c>
    </row>
    <row r="1363" spans="1:6" s="221" customFormat="1" ht="20.25" x14ac:dyDescent="0.2">
      <c r="A1363" s="219">
        <v>480000</v>
      </c>
      <c r="B1363" s="210" t="s">
        <v>418</v>
      </c>
      <c r="C1363" s="220">
        <f t="shared" ref="C1363:C1364" si="353">C1364</f>
        <v>10000</v>
      </c>
      <c r="D1363" s="220">
        <f t="shared" ref="D1363:D1364" si="354">D1364</f>
        <v>30000</v>
      </c>
      <c r="E1363" s="220">
        <f t="shared" ref="E1363:E1364" si="355">E1364</f>
        <v>0</v>
      </c>
      <c r="F1363" s="205">
        <f t="shared" si="350"/>
        <v>300</v>
      </c>
    </row>
    <row r="1364" spans="1:6" s="221" customFormat="1" ht="20.25" x14ac:dyDescent="0.2">
      <c r="A1364" s="219">
        <v>487000</v>
      </c>
      <c r="B1364" s="210" t="s">
        <v>470</v>
      </c>
      <c r="C1364" s="220">
        <f t="shared" si="353"/>
        <v>10000</v>
      </c>
      <c r="D1364" s="220">
        <f t="shared" si="354"/>
        <v>30000</v>
      </c>
      <c r="E1364" s="220">
        <f t="shared" si="355"/>
        <v>0</v>
      </c>
      <c r="F1364" s="205">
        <f t="shared" si="350"/>
        <v>300</v>
      </c>
    </row>
    <row r="1365" spans="1:6" s="167" customFormat="1" ht="20.25" x14ac:dyDescent="0.2">
      <c r="A1365" s="223">
        <v>487300</v>
      </c>
      <c r="B1365" s="198" t="s">
        <v>419</v>
      </c>
      <c r="C1365" s="208">
        <v>10000</v>
      </c>
      <c r="D1365" s="217">
        <v>30000</v>
      </c>
      <c r="E1365" s="208">
        <v>0</v>
      </c>
      <c r="F1365" s="209">
        <f t="shared" si="350"/>
        <v>300</v>
      </c>
    </row>
    <row r="1366" spans="1:6" s="221" customFormat="1" ht="20.25" x14ac:dyDescent="0.2">
      <c r="A1366" s="219">
        <v>510000</v>
      </c>
      <c r="B1366" s="210" t="s">
        <v>422</v>
      </c>
      <c r="C1366" s="220">
        <f t="shared" ref="C1366:D1366" si="356">C1367</f>
        <v>0</v>
      </c>
      <c r="D1366" s="220">
        <f t="shared" si="356"/>
        <v>9000</v>
      </c>
      <c r="E1366" s="220">
        <f t="shared" ref="E1366" si="357">E1367</f>
        <v>0</v>
      </c>
      <c r="F1366" s="209">
        <v>0</v>
      </c>
    </row>
    <row r="1367" spans="1:6" s="221" customFormat="1" ht="20.25" x14ac:dyDescent="0.2">
      <c r="A1367" s="219">
        <v>511000</v>
      </c>
      <c r="B1367" s="210" t="s">
        <v>423</v>
      </c>
      <c r="C1367" s="220">
        <f>C1368+0</f>
        <v>0</v>
      </c>
      <c r="D1367" s="220">
        <f>D1368+0</f>
        <v>9000</v>
      </c>
      <c r="E1367" s="220">
        <f>E1368+0</f>
        <v>0</v>
      </c>
      <c r="F1367" s="209">
        <v>0</v>
      </c>
    </row>
    <row r="1368" spans="1:6" s="167" customFormat="1" ht="20.25" x14ac:dyDescent="0.2">
      <c r="A1368" s="197">
        <v>511300</v>
      </c>
      <c r="B1368" s="198" t="s">
        <v>426</v>
      </c>
      <c r="C1368" s="208">
        <v>0</v>
      </c>
      <c r="D1368" s="217">
        <v>9000</v>
      </c>
      <c r="E1368" s="208">
        <v>0</v>
      </c>
      <c r="F1368" s="209">
        <v>0</v>
      </c>
    </row>
    <row r="1369" spans="1:6" s="167" customFormat="1" ht="20.25" x14ac:dyDescent="0.2">
      <c r="A1369" s="175"/>
      <c r="B1369" s="214" t="s">
        <v>500</v>
      </c>
      <c r="C1369" s="222">
        <f>C1346+C1366+0+C1363</f>
        <v>1988700</v>
      </c>
      <c r="D1369" s="222">
        <f>D1346+D1366+0+D1363</f>
        <v>2088900</v>
      </c>
      <c r="E1369" s="222">
        <f>E1346+E1366+0+E1363</f>
        <v>0</v>
      </c>
      <c r="F1369" s="172">
        <f>D1369/C1369*100</f>
        <v>105.03846734047369</v>
      </c>
    </row>
    <row r="1370" spans="1:6" s="167" customFormat="1" ht="20.25" x14ac:dyDescent="0.2">
      <c r="A1370" s="178"/>
      <c r="B1370" s="190"/>
      <c r="C1370" s="200"/>
      <c r="D1370" s="200"/>
      <c r="E1370" s="200"/>
      <c r="F1370" s="201"/>
    </row>
    <row r="1371" spans="1:6" s="167" customFormat="1" ht="20.25" x14ac:dyDescent="0.2">
      <c r="A1371" s="193"/>
      <c r="B1371" s="190"/>
      <c r="C1371" s="217"/>
      <c r="D1371" s="217"/>
      <c r="E1371" s="217"/>
      <c r="F1371" s="218"/>
    </row>
    <row r="1372" spans="1:6" s="167" customFormat="1" ht="20.25" x14ac:dyDescent="0.2">
      <c r="A1372" s="197" t="s">
        <v>857</v>
      </c>
      <c r="B1372" s="210"/>
      <c r="C1372" s="217"/>
      <c r="D1372" s="217"/>
      <c r="E1372" s="217"/>
      <c r="F1372" s="218"/>
    </row>
    <row r="1373" spans="1:6" s="167" customFormat="1" ht="20.25" x14ac:dyDescent="0.2">
      <c r="A1373" s="197" t="s">
        <v>512</v>
      </c>
      <c r="B1373" s="210"/>
      <c r="C1373" s="217"/>
      <c r="D1373" s="217"/>
      <c r="E1373" s="217"/>
      <c r="F1373" s="218"/>
    </row>
    <row r="1374" spans="1:6" s="167" customFormat="1" ht="20.25" x14ac:dyDescent="0.2">
      <c r="A1374" s="197" t="s">
        <v>632</v>
      </c>
      <c r="B1374" s="210"/>
      <c r="C1374" s="217"/>
      <c r="D1374" s="217"/>
      <c r="E1374" s="217"/>
      <c r="F1374" s="218"/>
    </row>
    <row r="1375" spans="1:6" s="167" customFormat="1" ht="20.25" x14ac:dyDescent="0.2">
      <c r="A1375" s="197" t="s">
        <v>796</v>
      </c>
      <c r="B1375" s="210"/>
      <c r="C1375" s="217"/>
      <c r="D1375" s="217"/>
      <c r="E1375" s="217"/>
      <c r="F1375" s="218"/>
    </row>
    <row r="1376" spans="1:6" s="167" customFormat="1" ht="20.25" x14ac:dyDescent="0.2">
      <c r="A1376" s="197"/>
      <c r="B1376" s="199"/>
      <c r="C1376" s="200"/>
      <c r="D1376" s="200"/>
      <c r="E1376" s="200"/>
      <c r="F1376" s="201"/>
    </row>
    <row r="1377" spans="1:6" s="167" customFormat="1" ht="20.25" x14ac:dyDescent="0.2">
      <c r="A1377" s="219">
        <v>410000</v>
      </c>
      <c r="B1377" s="203" t="s">
        <v>357</v>
      </c>
      <c r="C1377" s="220">
        <f>C1378+C1383+0+C1406+C1399+C1404</f>
        <v>10302700</v>
      </c>
      <c r="D1377" s="220">
        <f>D1378+D1383+0+D1406+D1399+D1404</f>
        <v>11336500</v>
      </c>
      <c r="E1377" s="220">
        <f>E1378+E1383+0+E1406+E1399+E1404</f>
        <v>0</v>
      </c>
      <c r="F1377" s="205">
        <f t="shared" ref="F1377:F1409" si="358">D1377/C1377*100</f>
        <v>110.03426286313297</v>
      </c>
    </row>
    <row r="1378" spans="1:6" s="167" customFormat="1" ht="20.25" x14ac:dyDescent="0.2">
      <c r="A1378" s="219">
        <v>411000</v>
      </c>
      <c r="B1378" s="203" t="s">
        <v>471</v>
      </c>
      <c r="C1378" s="220">
        <f>SUM(C1379:C1382)</f>
        <v>7127000</v>
      </c>
      <c r="D1378" s="220">
        <f t="shared" ref="D1378" si="359">SUM(D1379:D1382)</f>
        <v>7331000</v>
      </c>
      <c r="E1378" s="220">
        <f>SUM(E1379:E1382)</f>
        <v>0</v>
      </c>
      <c r="F1378" s="205">
        <f t="shared" si="358"/>
        <v>102.86235442682757</v>
      </c>
    </row>
    <row r="1379" spans="1:6" s="167" customFormat="1" ht="20.25" x14ac:dyDescent="0.2">
      <c r="A1379" s="197">
        <v>411100</v>
      </c>
      <c r="B1379" s="198" t="s">
        <v>358</v>
      </c>
      <c r="C1379" s="208">
        <v>6600000</v>
      </c>
      <c r="D1379" s="217">
        <v>6780000</v>
      </c>
      <c r="E1379" s="208">
        <v>0</v>
      </c>
      <c r="F1379" s="209">
        <f t="shared" si="358"/>
        <v>102.72727272727273</v>
      </c>
    </row>
    <row r="1380" spans="1:6" s="167" customFormat="1" ht="20.25" x14ac:dyDescent="0.2">
      <c r="A1380" s="197">
        <v>411200</v>
      </c>
      <c r="B1380" s="198" t="s">
        <v>484</v>
      </c>
      <c r="C1380" s="208">
        <v>270000</v>
      </c>
      <c r="D1380" s="217">
        <v>300000</v>
      </c>
      <c r="E1380" s="208">
        <v>0</v>
      </c>
      <c r="F1380" s="209">
        <f t="shared" si="358"/>
        <v>111.11111111111111</v>
      </c>
    </row>
    <row r="1381" spans="1:6" s="167" customFormat="1" ht="40.5" x14ac:dyDescent="0.2">
      <c r="A1381" s="197">
        <v>411300</v>
      </c>
      <c r="B1381" s="198" t="s">
        <v>359</v>
      </c>
      <c r="C1381" s="208">
        <v>170000</v>
      </c>
      <c r="D1381" s="217">
        <v>160000</v>
      </c>
      <c r="E1381" s="208">
        <v>0</v>
      </c>
      <c r="F1381" s="209">
        <f t="shared" si="358"/>
        <v>94.117647058823522</v>
      </c>
    </row>
    <row r="1382" spans="1:6" s="167" customFormat="1" ht="20.25" x14ac:dyDescent="0.2">
      <c r="A1382" s="197">
        <v>411400</v>
      </c>
      <c r="B1382" s="198" t="s">
        <v>360</v>
      </c>
      <c r="C1382" s="208">
        <v>87000</v>
      </c>
      <c r="D1382" s="217">
        <v>91000</v>
      </c>
      <c r="E1382" s="208">
        <v>0</v>
      </c>
      <c r="F1382" s="209">
        <f t="shared" si="358"/>
        <v>104.59770114942528</v>
      </c>
    </row>
    <row r="1383" spans="1:6" s="167" customFormat="1" ht="20.25" x14ac:dyDescent="0.2">
      <c r="A1383" s="219">
        <v>412000</v>
      </c>
      <c r="B1383" s="210" t="s">
        <v>476</v>
      </c>
      <c r="C1383" s="220">
        <f>SUM(C1384:C1398)</f>
        <v>3099200</v>
      </c>
      <c r="D1383" s="220">
        <f t="shared" ref="D1383" si="360">SUM(D1384:D1398)</f>
        <v>3960500</v>
      </c>
      <c r="E1383" s="220">
        <f>SUM(E1384:E1398)</f>
        <v>0</v>
      </c>
      <c r="F1383" s="205">
        <f t="shared" si="358"/>
        <v>127.79104284976768</v>
      </c>
    </row>
    <row r="1384" spans="1:6" s="167" customFormat="1" ht="20.25" x14ac:dyDescent="0.2">
      <c r="A1384" s="197">
        <v>412100</v>
      </c>
      <c r="B1384" s="198" t="s">
        <v>361</v>
      </c>
      <c r="C1384" s="208">
        <v>110000</v>
      </c>
      <c r="D1384" s="217">
        <v>115000</v>
      </c>
      <c r="E1384" s="208">
        <v>0</v>
      </c>
      <c r="F1384" s="209">
        <f t="shared" si="358"/>
        <v>104.54545454545455</v>
      </c>
    </row>
    <row r="1385" spans="1:6" s="167" customFormat="1" ht="20.25" x14ac:dyDescent="0.2">
      <c r="A1385" s="197">
        <v>412200</v>
      </c>
      <c r="B1385" s="198" t="s">
        <v>485</v>
      </c>
      <c r="C1385" s="208">
        <v>50000</v>
      </c>
      <c r="D1385" s="217">
        <v>61500</v>
      </c>
      <c r="E1385" s="208">
        <v>0</v>
      </c>
      <c r="F1385" s="209">
        <f t="shared" si="358"/>
        <v>123</v>
      </c>
    </row>
    <row r="1386" spans="1:6" s="167" customFormat="1" ht="20.25" x14ac:dyDescent="0.2">
      <c r="A1386" s="197">
        <v>412300</v>
      </c>
      <c r="B1386" s="198" t="s">
        <v>362</v>
      </c>
      <c r="C1386" s="208">
        <v>113000</v>
      </c>
      <c r="D1386" s="217">
        <v>122000</v>
      </c>
      <c r="E1386" s="208">
        <v>0</v>
      </c>
      <c r="F1386" s="209">
        <f t="shared" si="358"/>
        <v>107.9646017699115</v>
      </c>
    </row>
    <row r="1387" spans="1:6" s="167" customFormat="1" ht="20.25" x14ac:dyDescent="0.2">
      <c r="A1387" s="197">
        <v>412500</v>
      </c>
      <c r="B1387" s="198" t="s">
        <v>364</v>
      </c>
      <c r="C1387" s="208">
        <v>64999.999999999993</v>
      </c>
      <c r="D1387" s="217">
        <v>84000</v>
      </c>
      <c r="E1387" s="208">
        <v>0</v>
      </c>
      <c r="F1387" s="209">
        <f t="shared" si="358"/>
        <v>129.23076923076923</v>
      </c>
    </row>
    <row r="1388" spans="1:6" s="167" customFormat="1" ht="20.25" x14ac:dyDescent="0.2">
      <c r="A1388" s="197">
        <v>412600</v>
      </c>
      <c r="B1388" s="198" t="s">
        <v>486</v>
      </c>
      <c r="C1388" s="208">
        <v>184000</v>
      </c>
      <c r="D1388" s="217">
        <v>195000</v>
      </c>
      <c r="E1388" s="208">
        <v>0</v>
      </c>
      <c r="F1388" s="209">
        <f t="shared" si="358"/>
        <v>105.9782608695652</v>
      </c>
    </row>
    <row r="1389" spans="1:6" s="167" customFormat="1" ht="20.25" x14ac:dyDescent="0.2">
      <c r="A1389" s="197">
        <v>412700</v>
      </c>
      <c r="B1389" s="198" t="s">
        <v>473</v>
      </c>
      <c r="C1389" s="208">
        <v>2035200</v>
      </c>
      <c r="D1389" s="217">
        <v>2854000</v>
      </c>
      <c r="E1389" s="208">
        <v>0</v>
      </c>
      <c r="F1389" s="209">
        <f t="shared" si="358"/>
        <v>140.2319182389937</v>
      </c>
    </row>
    <row r="1390" spans="1:6" s="167" customFormat="1" ht="20.25" x14ac:dyDescent="0.2">
      <c r="A1390" s="197">
        <v>412700</v>
      </c>
      <c r="B1390" s="198" t="s">
        <v>858</v>
      </c>
      <c r="C1390" s="208">
        <v>62000</v>
      </c>
      <c r="D1390" s="217">
        <v>62000</v>
      </c>
      <c r="E1390" s="208">
        <v>0</v>
      </c>
      <c r="F1390" s="209">
        <f t="shared" si="358"/>
        <v>100</v>
      </c>
    </row>
    <row r="1391" spans="1:6" s="167" customFormat="1" ht="20.25" x14ac:dyDescent="0.2">
      <c r="A1391" s="197">
        <v>412700</v>
      </c>
      <c r="B1391" s="198" t="s">
        <v>636</v>
      </c>
      <c r="C1391" s="208">
        <v>209999.99999999997</v>
      </c>
      <c r="D1391" s="217">
        <v>210000</v>
      </c>
      <c r="E1391" s="208">
        <v>0</v>
      </c>
      <c r="F1391" s="209">
        <f t="shared" si="358"/>
        <v>100.00000000000003</v>
      </c>
    </row>
    <row r="1392" spans="1:6" s="167" customFormat="1" ht="20.25" x14ac:dyDescent="0.2">
      <c r="A1392" s="197">
        <v>412700</v>
      </c>
      <c r="B1392" s="198" t="s">
        <v>859</v>
      </c>
      <c r="C1392" s="208">
        <v>85000</v>
      </c>
      <c r="D1392" s="217">
        <v>110000</v>
      </c>
      <c r="E1392" s="208">
        <v>0</v>
      </c>
      <c r="F1392" s="209">
        <f t="shared" si="358"/>
        <v>129.41176470588235</v>
      </c>
    </row>
    <row r="1393" spans="1:6" s="167" customFormat="1" ht="20.25" x14ac:dyDescent="0.2">
      <c r="A1393" s="197">
        <v>412900</v>
      </c>
      <c r="B1393" s="211" t="s">
        <v>797</v>
      </c>
      <c r="C1393" s="208">
        <v>10000</v>
      </c>
      <c r="D1393" s="217">
        <v>15000</v>
      </c>
      <c r="E1393" s="208">
        <v>0</v>
      </c>
      <c r="F1393" s="209">
        <f t="shared" si="358"/>
        <v>150</v>
      </c>
    </row>
    <row r="1394" spans="1:6" s="167" customFormat="1" ht="20.25" x14ac:dyDescent="0.2">
      <c r="A1394" s="197">
        <v>412900</v>
      </c>
      <c r="B1394" s="211" t="s">
        <v>564</v>
      </c>
      <c r="C1394" s="208">
        <v>75000</v>
      </c>
      <c r="D1394" s="217">
        <v>75000</v>
      </c>
      <c r="E1394" s="208">
        <v>0</v>
      </c>
      <c r="F1394" s="209">
        <f t="shared" si="358"/>
        <v>100</v>
      </c>
    </row>
    <row r="1395" spans="1:6" s="167" customFormat="1" ht="20.25" x14ac:dyDescent="0.2">
      <c r="A1395" s="197">
        <v>412900</v>
      </c>
      <c r="B1395" s="211" t="s">
        <v>582</v>
      </c>
      <c r="C1395" s="208">
        <v>4000</v>
      </c>
      <c r="D1395" s="217">
        <v>4000</v>
      </c>
      <c r="E1395" s="208">
        <v>0</v>
      </c>
      <c r="F1395" s="209">
        <f t="shared" si="358"/>
        <v>100</v>
      </c>
    </row>
    <row r="1396" spans="1:6" s="167" customFormat="1" ht="20.25" x14ac:dyDescent="0.2">
      <c r="A1396" s="197">
        <v>412900</v>
      </c>
      <c r="B1396" s="211" t="s">
        <v>583</v>
      </c>
      <c r="C1396" s="208">
        <v>13000</v>
      </c>
      <c r="D1396" s="217">
        <v>13000</v>
      </c>
      <c r="E1396" s="208">
        <v>0</v>
      </c>
      <c r="F1396" s="209">
        <f t="shared" si="358"/>
        <v>100</v>
      </c>
    </row>
    <row r="1397" spans="1:6" s="167" customFormat="1" ht="20.25" x14ac:dyDescent="0.2">
      <c r="A1397" s="197">
        <v>412900</v>
      </c>
      <c r="B1397" s="198" t="s">
        <v>584</v>
      </c>
      <c r="C1397" s="208">
        <v>14000</v>
      </c>
      <c r="D1397" s="217">
        <v>15000</v>
      </c>
      <c r="E1397" s="208">
        <v>0</v>
      </c>
      <c r="F1397" s="209">
        <f t="shared" si="358"/>
        <v>107.14285714285714</v>
      </c>
    </row>
    <row r="1398" spans="1:6" s="167" customFormat="1" ht="20.25" x14ac:dyDescent="0.2">
      <c r="A1398" s="197">
        <v>412900</v>
      </c>
      <c r="B1398" s="198" t="s">
        <v>566</v>
      </c>
      <c r="C1398" s="208">
        <v>69000</v>
      </c>
      <c r="D1398" s="217">
        <v>25000</v>
      </c>
      <c r="E1398" s="208">
        <v>0</v>
      </c>
      <c r="F1398" s="209">
        <f t="shared" si="358"/>
        <v>36.231884057971016</v>
      </c>
    </row>
    <row r="1399" spans="1:6" s="221" customFormat="1" ht="20.25" x14ac:dyDescent="0.2">
      <c r="A1399" s="219">
        <v>415000</v>
      </c>
      <c r="B1399" s="210" t="s">
        <v>319</v>
      </c>
      <c r="C1399" s="220">
        <f>SUM(C1400:C1403)</f>
        <v>43500</v>
      </c>
      <c r="D1399" s="220">
        <f>SUM(D1400:D1403)</f>
        <v>0</v>
      </c>
      <c r="E1399" s="220">
        <f>SUM(E1400:E1403)</f>
        <v>0</v>
      </c>
      <c r="F1399" s="205">
        <f t="shared" si="358"/>
        <v>0</v>
      </c>
    </row>
    <row r="1400" spans="1:6" s="167" customFormat="1" ht="20.25" x14ac:dyDescent="0.2">
      <c r="A1400" s="197">
        <v>415200</v>
      </c>
      <c r="B1400" s="198" t="s">
        <v>555</v>
      </c>
      <c r="C1400" s="208">
        <v>6000</v>
      </c>
      <c r="D1400" s="217">
        <v>0</v>
      </c>
      <c r="E1400" s="208">
        <v>0</v>
      </c>
      <c r="F1400" s="209">
        <f t="shared" si="358"/>
        <v>0</v>
      </c>
    </row>
    <row r="1401" spans="1:6" s="167" customFormat="1" ht="20.25" x14ac:dyDescent="0.2">
      <c r="A1401" s="197">
        <v>415200</v>
      </c>
      <c r="B1401" s="198" t="s">
        <v>530</v>
      </c>
      <c r="C1401" s="208">
        <v>24500</v>
      </c>
      <c r="D1401" s="217">
        <v>0</v>
      </c>
      <c r="E1401" s="208">
        <v>0</v>
      </c>
      <c r="F1401" s="209">
        <f t="shared" si="358"/>
        <v>0</v>
      </c>
    </row>
    <row r="1402" spans="1:6" s="167" customFormat="1" ht="20.25" x14ac:dyDescent="0.2">
      <c r="A1402" s="197">
        <v>415200</v>
      </c>
      <c r="B1402" s="198" t="s">
        <v>556</v>
      </c>
      <c r="C1402" s="208">
        <v>5000</v>
      </c>
      <c r="D1402" s="217">
        <v>0</v>
      </c>
      <c r="E1402" s="208">
        <v>0</v>
      </c>
      <c r="F1402" s="209">
        <f t="shared" si="358"/>
        <v>0</v>
      </c>
    </row>
    <row r="1403" spans="1:6" s="167" customFormat="1" ht="20.25" x14ac:dyDescent="0.2">
      <c r="A1403" s="197">
        <v>415200</v>
      </c>
      <c r="B1403" s="198" t="s">
        <v>531</v>
      </c>
      <c r="C1403" s="208">
        <v>8000</v>
      </c>
      <c r="D1403" s="217">
        <v>0</v>
      </c>
      <c r="E1403" s="208">
        <v>0</v>
      </c>
      <c r="F1403" s="209">
        <f t="shared" si="358"/>
        <v>0</v>
      </c>
    </row>
    <row r="1404" spans="1:6" s="221" customFormat="1" ht="40.5" x14ac:dyDescent="0.2">
      <c r="A1404" s="219">
        <v>418000</v>
      </c>
      <c r="B1404" s="210" t="s">
        <v>480</v>
      </c>
      <c r="C1404" s="220">
        <f>C1405</f>
        <v>3000</v>
      </c>
      <c r="D1404" s="220">
        <f t="shared" ref="D1404" si="361">D1405</f>
        <v>5000</v>
      </c>
      <c r="E1404" s="220">
        <f>E1405</f>
        <v>0</v>
      </c>
      <c r="F1404" s="205">
        <f t="shared" si="358"/>
        <v>166.66666666666669</v>
      </c>
    </row>
    <row r="1405" spans="1:6" s="167" customFormat="1" ht="20.25" x14ac:dyDescent="0.2">
      <c r="A1405" s="197">
        <v>418400</v>
      </c>
      <c r="B1405" s="198" t="s">
        <v>417</v>
      </c>
      <c r="C1405" s="208">
        <v>3000</v>
      </c>
      <c r="D1405" s="217">
        <v>5000</v>
      </c>
      <c r="E1405" s="208">
        <v>0</v>
      </c>
      <c r="F1405" s="209">
        <f t="shared" si="358"/>
        <v>166.66666666666669</v>
      </c>
    </row>
    <row r="1406" spans="1:6" s="221" customFormat="1" ht="20.25" x14ac:dyDescent="0.2">
      <c r="A1406" s="219">
        <v>419000</v>
      </c>
      <c r="B1406" s="210" t="s">
        <v>481</v>
      </c>
      <c r="C1406" s="220">
        <f>C1407</f>
        <v>30000</v>
      </c>
      <c r="D1406" s="220">
        <f t="shared" ref="D1406" si="362">D1407</f>
        <v>40000</v>
      </c>
      <c r="E1406" s="220">
        <f>E1407</f>
        <v>0</v>
      </c>
      <c r="F1406" s="205">
        <f t="shared" si="358"/>
        <v>133.33333333333331</v>
      </c>
    </row>
    <row r="1407" spans="1:6" s="167" customFormat="1" ht="20.25" x14ac:dyDescent="0.2">
      <c r="A1407" s="197">
        <v>419100</v>
      </c>
      <c r="B1407" s="198" t="s">
        <v>481</v>
      </c>
      <c r="C1407" s="208">
        <v>30000</v>
      </c>
      <c r="D1407" s="217">
        <v>40000</v>
      </c>
      <c r="E1407" s="208">
        <v>0</v>
      </c>
      <c r="F1407" s="209">
        <f t="shared" si="358"/>
        <v>133.33333333333331</v>
      </c>
    </row>
    <row r="1408" spans="1:6" s="167" customFormat="1" ht="20.25" x14ac:dyDescent="0.2">
      <c r="A1408" s="219">
        <v>510000</v>
      </c>
      <c r="B1408" s="210" t="s">
        <v>422</v>
      </c>
      <c r="C1408" s="220">
        <f>C1409+C1415+C1412</f>
        <v>7181300</v>
      </c>
      <c r="D1408" s="220">
        <f>D1409+D1415+D1412</f>
        <v>8387700</v>
      </c>
      <c r="E1408" s="220">
        <f>E1409+E1415+E1412</f>
        <v>0</v>
      </c>
      <c r="F1408" s="205">
        <f t="shared" si="358"/>
        <v>116.79918677676744</v>
      </c>
    </row>
    <row r="1409" spans="1:6" s="167" customFormat="1" ht="20.25" x14ac:dyDescent="0.2">
      <c r="A1409" s="219">
        <v>511000</v>
      </c>
      <c r="B1409" s="210" t="s">
        <v>423</v>
      </c>
      <c r="C1409" s="220">
        <f>SUM(C1410:C1411)</f>
        <v>6616300</v>
      </c>
      <c r="D1409" s="220">
        <f>SUM(D1410:D1411)</f>
        <v>7772700</v>
      </c>
      <c r="E1409" s="220">
        <f>SUM(E1410:E1411)</f>
        <v>0</v>
      </c>
      <c r="F1409" s="205">
        <f t="shared" si="358"/>
        <v>117.47804664238322</v>
      </c>
    </row>
    <row r="1410" spans="1:6" s="167" customFormat="1" ht="20.25" x14ac:dyDescent="0.2">
      <c r="A1410" s="197">
        <v>511300</v>
      </c>
      <c r="B1410" s="198" t="s">
        <v>426</v>
      </c>
      <c r="C1410" s="208">
        <v>58300</v>
      </c>
      <c r="D1410" s="217">
        <v>552700</v>
      </c>
      <c r="E1410" s="208">
        <v>0</v>
      </c>
      <c r="F1410" s="209"/>
    </row>
    <row r="1411" spans="1:6" s="167" customFormat="1" ht="20.25" x14ac:dyDescent="0.2">
      <c r="A1411" s="197">
        <v>511700</v>
      </c>
      <c r="B1411" s="198" t="s">
        <v>429</v>
      </c>
      <c r="C1411" s="208">
        <v>6558000</v>
      </c>
      <c r="D1411" s="217">
        <v>7220000</v>
      </c>
      <c r="E1411" s="208">
        <v>0</v>
      </c>
      <c r="F1411" s="209">
        <f>D1411/C1411*100</f>
        <v>110.09454101860324</v>
      </c>
    </row>
    <row r="1412" spans="1:6" s="221" customFormat="1" ht="20.25" x14ac:dyDescent="0.2">
      <c r="A1412" s="219">
        <v>513000</v>
      </c>
      <c r="B1412" s="210" t="s">
        <v>431</v>
      </c>
      <c r="C1412" s="220">
        <f>C1413+C1414</f>
        <v>550000</v>
      </c>
      <c r="D1412" s="220">
        <f t="shared" ref="D1412:E1412" si="363">D1413+D1414</f>
        <v>600000</v>
      </c>
      <c r="E1412" s="220">
        <f t="shared" si="363"/>
        <v>0</v>
      </c>
      <c r="F1412" s="205">
        <f>D1412/C1412*100</f>
        <v>109.09090909090908</v>
      </c>
    </row>
    <row r="1413" spans="1:6" s="167" customFormat="1" ht="20.25" x14ac:dyDescent="0.2">
      <c r="A1413" s="197">
        <v>513700</v>
      </c>
      <c r="B1413" s="198" t="s">
        <v>599</v>
      </c>
      <c r="C1413" s="208">
        <v>0</v>
      </c>
      <c r="D1413" s="217">
        <v>600000</v>
      </c>
      <c r="E1413" s="208">
        <v>0</v>
      </c>
      <c r="F1413" s="209">
        <v>0</v>
      </c>
    </row>
    <row r="1414" spans="1:6" s="167" customFormat="1" ht="20.25" x14ac:dyDescent="0.2">
      <c r="A1414" s="197">
        <v>513700</v>
      </c>
      <c r="B1414" s="198" t="s">
        <v>432</v>
      </c>
      <c r="C1414" s="208">
        <v>550000</v>
      </c>
      <c r="D1414" s="217">
        <v>0</v>
      </c>
      <c r="E1414" s="208">
        <v>0</v>
      </c>
      <c r="F1414" s="209">
        <f t="shared" ref="F1414:F1423" si="364">D1414/C1414*100</f>
        <v>0</v>
      </c>
    </row>
    <row r="1415" spans="1:6" s="221" customFormat="1" ht="20.25" x14ac:dyDescent="0.2">
      <c r="A1415" s="219">
        <v>516000</v>
      </c>
      <c r="B1415" s="210" t="s">
        <v>433</v>
      </c>
      <c r="C1415" s="220">
        <f>C1416</f>
        <v>15000</v>
      </c>
      <c r="D1415" s="220">
        <f t="shared" ref="D1415" si="365">D1416</f>
        <v>15000</v>
      </c>
      <c r="E1415" s="220">
        <f>E1416</f>
        <v>0</v>
      </c>
      <c r="F1415" s="205">
        <f t="shared" si="364"/>
        <v>100</v>
      </c>
    </row>
    <row r="1416" spans="1:6" s="167" customFormat="1" ht="20.25" x14ac:dyDescent="0.2">
      <c r="A1416" s="197">
        <v>516100</v>
      </c>
      <c r="B1416" s="198" t="s">
        <v>433</v>
      </c>
      <c r="C1416" s="208">
        <v>15000</v>
      </c>
      <c r="D1416" s="217">
        <v>15000</v>
      </c>
      <c r="E1416" s="208">
        <v>0</v>
      </c>
      <c r="F1416" s="209">
        <f t="shared" si="364"/>
        <v>100</v>
      </c>
    </row>
    <row r="1417" spans="1:6" s="221" customFormat="1" ht="20.25" x14ac:dyDescent="0.2">
      <c r="A1417" s="219">
        <v>630000</v>
      </c>
      <c r="B1417" s="210" t="s">
        <v>461</v>
      </c>
      <c r="C1417" s="220">
        <f>C1418+C1420</f>
        <v>870000</v>
      </c>
      <c r="D1417" s="220">
        <f>D1418+D1420</f>
        <v>890000</v>
      </c>
      <c r="E1417" s="220">
        <f>E1418+E1420</f>
        <v>0</v>
      </c>
      <c r="F1417" s="205">
        <f t="shared" si="364"/>
        <v>102.29885057471265</v>
      </c>
    </row>
    <row r="1418" spans="1:6" s="221" customFormat="1" ht="20.25" x14ac:dyDescent="0.2">
      <c r="A1418" s="219">
        <v>631000</v>
      </c>
      <c r="B1418" s="210" t="s">
        <v>395</v>
      </c>
      <c r="C1418" s="220">
        <f>0+0+C1419</f>
        <v>30000</v>
      </c>
      <c r="D1418" s="220">
        <f>0+0+D1419</f>
        <v>30000</v>
      </c>
      <c r="E1418" s="220">
        <f>0+0+E1419</f>
        <v>0</v>
      </c>
      <c r="F1418" s="205">
        <f t="shared" si="364"/>
        <v>100</v>
      </c>
    </row>
    <row r="1419" spans="1:6" s="167" customFormat="1" ht="20.25" x14ac:dyDescent="0.2">
      <c r="A1419" s="197">
        <v>631900</v>
      </c>
      <c r="B1419" s="198" t="s">
        <v>637</v>
      </c>
      <c r="C1419" s="208">
        <v>30000</v>
      </c>
      <c r="D1419" s="217">
        <v>30000</v>
      </c>
      <c r="E1419" s="208">
        <v>0</v>
      </c>
      <c r="F1419" s="209">
        <f t="shared" si="364"/>
        <v>100</v>
      </c>
    </row>
    <row r="1420" spans="1:6" s="221" customFormat="1" ht="20.25" x14ac:dyDescent="0.2">
      <c r="A1420" s="219">
        <v>638000</v>
      </c>
      <c r="B1420" s="210" t="s">
        <v>396</v>
      </c>
      <c r="C1420" s="220">
        <f>C1421+C1422</f>
        <v>840000</v>
      </c>
      <c r="D1420" s="220">
        <f t="shared" ref="D1420" si="366">D1421+D1422</f>
        <v>860000</v>
      </c>
      <c r="E1420" s="220">
        <f>E1421+E1422</f>
        <v>0</v>
      </c>
      <c r="F1420" s="205">
        <f t="shared" si="364"/>
        <v>102.38095238095238</v>
      </c>
    </row>
    <row r="1421" spans="1:6" s="167" customFormat="1" ht="20.25" x14ac:dyDescent="0.2">
      <c r="A1421" s="197">
        <v>638100</v>
      </c>
      <c r="B1421" s="198" t="s">
        <v>466</v>
      </c>
      <c r="C1421" s="208">
        <v>510000</v>
      </c>
      <c r="D1421" s="217">
        <v>540000</v>
      </c>
      <c r="E1421" s="208">
        <v>0</v>
      </c>
      <c r="F1421" s="209">
        <f t="shared" si="364"/>
        <v>105.88235294117648</v>
      </c>
    </row>
    <row r="1422" spans="1:6" s="167" customFormat="1" ht="20.25" x14ac:dyDescent="0.2">
      <c r="A1422" s="197">
        <v>638200</v>
      </c>
      <c r="B1422" s="198" t="s">
        <v>467</v>
      </c>
      <c r="C1422" s="208">
        <v>330000</v>
      </c>
      <c r="D1422" s="217">
        <v>320000</v>
      </c>
      <c r="E1422" s="208">
        <v>0</v>
      </c>
      <c r="F1422" s="209">
        <f t="shared" si="364"/>
        <v>96.969696969696969</v>
      </c>
    </row>
    <row r="1423" spans="1:6" s="167" customFormat="1" ht="20.25" x14ac:dyDescent="0.2">
      <c r="A1423" s="225"/>
      <c r="B1423" s="214" t="s">
        <v>500</v>
      </c>
      <c r="C1423" s="222">
        <f>C1377+C1408+C1417+0</f>
        <v>18354000</v>
      </c>
      <c r="D1423" s="222">
        <f>D1377+D1408+D1417+0</f>
        <v>20614200</v>
      </c>
      <c r="E1423" s="222">
        <f>E1377+E1408+E1417+0</f>
        <v>0</v>
      </c>
      <c r="F1423" s="172">
        <f t="shared" si="364"/>
        <v>112.31448185681596</v>
      </c>
    </row>
    <row r="1424" spans="1:6" s="167" customFormat="1" ht="20.25" x14ac:dyDescent="0.2">
      <c r="A1424" s="226"/>
      <c r="B1424" s="190"/>
      <c r="C1424" s="217"/>
      <c r="D1424" s="217"/>
      <c r="E1424" s="217"/>
      <c r="F1424" s="218"/>
    </row>
    <row r="1425" spans="1:6" s="167" customFormat="1" ht="20.25" x14ac:dyDescent="0.2">
      <c r="A1425" s="193"/>
      <c r="B1425" s="190"/>
      <c r="C1425" s="217"/>
      <c r="D1425" s="217"/>
      <c r="E1425" s="217"/>
      <c r="F1425" s="218"/>
    </row>
    <row r="1426" spans="1:6" s="167" customFormat="1" ht="20.25" x14ac:dyDescent="0.2">
      <c r="A1426" s="197" t="s">
        <v>860</v>
      </c>
      <c r="B1426" s="210"/>
      <c r="C1426" s="217"/>
      <c r="D1426" s="217"/>
      <c r="E1426" s="217"/>
      <c r="F1426" s="218"/>
    </row>
    <row r="1427" spans="1:6" s="167" customFormat="1" ht="20.25" x14ac:dyDescent="0.2">
      <c r="A1427" s="197" t="s">
        <v>512</v>
      </c>
      <c r="B1427" s="210"/>
      <c r="C1427" s="217"/>
      <c r="D1427" s="217"/>
      <c r="E1427" s="217"/>
      <c r="F1427" s="218"/>
    </row>
    <row r="1428" spans="1:6" s="167" customFormat="1" ht="20.25" x14ac:dyDescent="0.2">
      <c r="A1428" s="197" t="s">
        <v>607</v>
      </c>
      <c r="B1428" s="210"/>
      <c r="C1428" s="217"/>
      <c r="D1428" s="217"/>
      <c r="E1428" s="217"/>
      <c r="F1428" s="218"/>
    </row>
    <row r="1429" spans="1:6" s="167" customFormat="1" ht="20.25" x14ac:dyDescent="0.2">
      <c r="A1429" s="197" t="s">
        <v>861</v>
      </c>
      <c r="B1429" s="210"/>
      <c r="C1429" s="217"/>
      <c r="D1429" s="217"/>
      <c r="E1429" s="217"/>
      <c r="F1429" s="218"/>
    </row>
    <row r="1430" spans="1:6" s="167" customFormat="1" ht="20.25" x14ac:dyDescent="0.2">
      <c r="A1430" s="197"/>
      <c r="B1430" s="199"/>
      <c r="C1430" s="200"/>
      <c r="D1430" s="200"/>
      <c r="E1430" s="200"/>
      <c r="F1430" s="201"/>
    </row>
    <row r="1431" spans="1:6" s="167" customFormat="1" ht="20.25" x14ac:dyDescent="0.2">
      <c r="A1431" s="219">
        <v>410000</v>
      </c>
      <c r="B1431" s="203" t="s">
        <v>357</v>
      </c>
      <c r="C1431" s="220">
        <f>C1432+C1437+C1449</f>
        <v>33551100</v>
      </c>
      <c r="D1431" s="220">
        <f>D1432+D1437+D1449</f>
        <v>33822200</v>
      </c>
      <c r="E1431" s="220">
        <f>E1432+E1437+E1449</f>
        <v>0</v>
      </c>
      <c r="F1431" s="205">
        <f t="shared" ref="F1431:F1450" si="367">D1431/C1431*100</f>
        <v>100.80802119751662</v>
      </c>
    </row>
    <row r="1432" spans="1:6" s="167" customFormat="1" ht="20.25" x14ac:dyDescent="0.2">
      <c r="A1432" s="219">
        <v>411000</v>
      </c>
      <c r="B1432" s="203" t="s">
        <v>471</v>
      </c>
      <c r="C1432" s="220">
        <f>SUM(C1433:C1436)</f>
        <v>28160000</v>
      </c>
      <c r="D1432" s="220">
        <f t="shared" ref="D1432" si="368">SUM(D1433:D1436)</f>
        <v>28302200</v>
      </c>
      <c r="E1432" s="220">
        <f>SUM(E1433:E1436)</f>
        <v>0</v>
      </c>
      <c r="F1432" s="205">
        <f t="shared" si="367"/>
        <v>100.50497159090909</v>
      </c>
    </row>
    <row r="1433" spans="1:6" s="167" customFormat="1" ht="20.25" x14ac:dyDescent="0.2">
      <c r="A1433" s="197">
        <v>411100</v>
      </c>
      <c r="B1433" s="198" t="s">
        <v>358</v>
      </c>
      <c r="C1433" s="208">
        <v>26370000</v>
      </c>
      <c r="D1433" s="217">
        <f>26450000+2200</f>
        <v>26452200</v>
      </c>
      <c r="E1433" s="208">
        <v>0</v>
      </c>
      <c r="F1433" s="209">
        <f t="shared" si="367"/>
        <v>100.31171786120592</v>
      </c>
    </row>
    <row r="1434" spans="1:6" s="167" customFormat="1" ht="20.25" x14ac:dyDescent="0.2">
      <c r="A1434" s="197">
        <v>411200</v>
      </c>
      <c r="B1434" s="198" t="s">
        <v>484</v>
      </c>
      <c r="C1434" s="208">
        <v>640000</v>
      </c>
      <c r="D1434" s="217">
        <v>650000</v>
      </c>
      <c r="E1434" s="208">
        <v>0</v>
      </c>
      <c r="F1434" s="209">
        <f t="shared" si="367"/>
        <v>101.5625</v>
      </c>
    </row>
    <row r="1435" spans="1:6" s="167" customFormat="1" ht="40.5" x14ac:dyDescent="0.2">
      <c r="A1435" s="197">
        <v>411300</v>
      </c>
      <c r="B1435" s="198" t="s">
        <v>359</v>
      </c>
      <c r="C1435" s="208">
        <v>750000</v>
      </c>
      <c r="D1435" s="217">
        <v>800000</v>
      </c>
      <c r="E1435" s="208">
        <v>0</v>
      </c>
      <c r="F1435" s="209">
        <f t="shared" si="367"/>
        <v>106.66666666666667</v>
      </c>
    </row>
    <row r="1436" spans="1:6" s="167" customFormat="1" ht="20.25" x14ac:dyDescent="0.2">
      <c r="A1436" s="197">
        <v>411400</v>
      </c>
      <c r="B1436" s="198" t="s">
        <v>360</v>
      </c>
      <c r="C1436" s="208">
        <v>400000</v>
      </c>
      <c r="D1436" s="217">
        <v>400000</v>
      </c>
      <c r="E1436" s="208">
        <v>0</v>
      </c>
      <c r="F1436" s="209">
        <f t="shared" si="367"/>
        <v>100</v>
      </c>
    </row>
    <row r="1437" spans="1:6" s="167" customFormat="1" ht="20.25" x14ac:dyDescent="0.2">
      <c r="A1437" s="219">
        <v>412000</v>
      </c>
      <c r="B1437" s="210" t="s">
        <v>476</v>
      </c>
      <c r="C1437" s="220">
        <f>SUM(C1438:C1448)</f>
        <v>5381100</v>
      </c>
      <c r="D1437" s="220">
        <f>SUM(D1438:D1448)</f>
        <v>5520000</v>
      </c>
      <c r="E1437" s="220">
        <f>SUM(E1438:E1448)</f>
        <v>0</v>
      </c>
      <c r="F1437" s="205">
        <f t="shared" si="367"/>
        <v>102.58125662039359</v>
      </c>
    </row>
    <row r="1438" spans="1:6" s="167" customFormat="1" ht="20.25" x14ac:dyDescent="0.2">
      <c r="A1438" s="197">
        <v>412100</v>
      </c>
      <c r="B1438" s="198" t="s">
        <v>361</v>
      </c>
      <c r="C1438" s="208">
        <v>626000</v>
      </c>
      <c r="D1438" s="217">
        <v>630000</v>
      </c>
      <c r="E1438" s="208">
        <v>0</v>
      </c>
      <c r="F1438" s="209">
        <f t="shared" si="367"/>
        <v>100.63897763578275</v>
      </c>
    </row>
    <row r="1439" spans="1:6" s="167" customFormat="1" ht="20.25" x14ac:dyDescent="0.2">
      <c r="A1439" s="197">
        <v>412200</v>
      </c>
      <c r="B1439" s="198" t="s">
        <v>485</v>
      </c>
      <c r="C1439" s="208">
        <v>2450000</v>
      </c>
      <c r="D1439" s="217">
        <v>2500000</v>
      </c>
      <c r="E1439" s="208">
        <v>0</v>
      </c>
      <c r="F1439" s="209">
        <f t="shared" si="367"/>
        <v>102.04081632653062</v>
      </c>
    </row>
    <row r="1440" spans="1:6" s="167" customFormat="1" ht="20.25" x14ac:dyDescent="0.2">
      <c r="A1440" s="197">
        <v>412300</v>
      </c>
      <c r="B1440" s="198" t="s">
        <v>362</v>
      </c>
      <c r="C1440" s="208">
        <v>230800</v>
      </c>
      <c r="D1440" s="217">
        <v>260000</v>
      </c>
      <c r="E1440" s="208">
        <v>0</v>
      </c>
      <c r="F1440" s="209">
        <f t="shared" si="367"/>
        <v>112.65164644714038</v>
      </c>
    </row>
    <row r="1441" spans="1:6" s="167" customFormat="1" ht="20.25" x14ac:dyDescent="0.2">
      <c r="A1441" s="197">
        <v>412500</v>
      </c>
      <c r="B1441" s="198" t="s">
        <v>364</v>
      </c>
      <c r="C1441" s="208">
        <v>307500</v>
      </c>
      <c r="D1441" s="217">
        <v>330000</v>
      </c>
      <c r="E1441" s="208">
        <v>0</v>
      </c>
      <c r="F1441" s="209">
        <f t="shared" si="367"/>
        <v>107.31707317073172</v>
      </c>
    </row>
    <row r="1442" spans="1:6" s="167" customFormat="1" ht="20.25" x14ac:dyDescent="0.2">
      <c r="A1442" s="197">
        <v>412600</v>
      </c>
      <c r="B1442" s="198" t="s">
        <v>486</v>
      </c>
      <c r="C1442" s="208">
        <v>127000</v>
      </c>
      <c r="D1442" s="217">
        <v>150000</v>
      </c>
      <c r="E1442" s="208">
        <v>0</v>
      </c>
      <c r="F1442" s="209">
        <f t="shared" si="367"/>
        <v>118.11023622047243</v>
      </c>
    </row>
    <row r="1443" spans="1:6" s="167" customFormat="1" ht="20.25" x14ac:dyDescent="0.2">
      <c r="A1443" s="197">
        <v>412700</v>
      </c>
      <c r="B1443" s="198" t="s">
        <v>473</v>
      </c>
      <c r="C1443" s="208">
        <v>1545800</v>
      </c>
      <c r="D1443" s="217">
        <v>1560000</v>
      </c>
      <c r="E1443" s="208">
        <v>0</v>
      </c>
      <c r="F1443" s="209">
        <f t="shared" si="367"/>
        <v>100.91861819122785</v>
      </c>
    </row>
    <row r="1444" spans="1:6" s="167" customFormat="1" ht="20.25" x14ac:dyDescent="0.2">
      <c r="A1444" s="197">
        <v>412900</v>
      </c>
      <c r="B1444" s="211" t="s">
        <v>564</v>
      </c>
      <c r="C1444" s="208">
        <v>15000</v>
      </c>
      <c r="D1444" s="217">
        <v>14000</v>
      </c>
      <c r="E1444" s="208">
        <v>0</v>
      </c>
      <c r="F1444" s="209">
        <f t="shared" si="367"/>
        <v>93.333333333333329</v>
      </c>
    </row>
    <row r="1445" spans="1:6" s="167" customFormat="1" ht="20.25" x14ac:dyDescent="0.2">
      <c r="A1445" s="197">
        <v>412900</v>
      </c>
      <c r="B1445" s="211" t="s">
        <v>582</v>
      </c>
      <c r="C1445" s="208">
        <v>4000</v>
      </c>
      <c r="D1445" s="217">
        <v>4000</v>
      </c>
      <c r="E1445" s="208">
        <v>0</v>
      </c>
      <c r="F1445" s="209">
        <f t="shared" si="367"/>
        <v>100</v>
      </c>
    </row>
    <row r="1446" spans="1:6" s="167" customFormat="1" ht="20.25" x14ac:dyDescent="0.2">
      <c r="A1446" s="197">
        <v>412900</v>
      </c>
      <c r="B1446" s="211" t="s">
        <v>583</v>
      </c>
      <c r="C1446" s="208">
        <v>10000</v>
      </c>
      <c r="D1446" s="217">
        <v>10000</v>
      </c>
      <c r="E1446" s="208">
        <v>0</v>
      </c>
      <c r="F1446" s="209">
        <f t="shared" si="367"/>
        <v>100</v>
      </c>
    </row>
    <row r="1447" spans="1:6" s="167" customFormat="1" ht="20.25" x14ac:dyDescent="0.2">
      <c r="A1447" s="197">
        <v>412900</v>
      </c>
      <c r="B1447" s="211" t="s">
        <v>584</v>
      </c>
      <c r="C1447" s="208">
        <v>60000</v>
      </c>
      <c r="D1447" s="217">
        <v>60000</v>
      </c>
      <c r="E1447" s="208">
        <v>0</v>
      </c>
      <c r="F1447" s="209">
        <f t="shared" si="367"/>
        <v>100</v>
      </c>
    </row>
    <row r="1448" spans="1:6" s="167" customFormat="1" ht="20.25" x14ac:dyDescent="0.2">
      <c r="A1448" s="197">
        <v>412900</v>
      </c>
      <c r="B1448" s="198" t="s">
        <v>566</v>
      </c>
      <c r="C1448" s="208">
        <v>5000</v>
      </c>
      <c r="D1448" s="217">
        <v>2000</v>
      </c>
      <c r="E1448" s="208">
        <v>0</v>
      </c>
      <c r="F1448" s="209">
        <f t="shared" si="367"/>
        <v>40</v>
      </c>
    </row>
    <row r="1449" spans="1:6" s="221" customFormat="1" ht="20.25" x14ac:dyDescent="0.2">
      <c r="A1449" s="219">
        <v>413000</v>
      </c>
      <c r="B1449" s="210" t="s">
        <v>477</v>
      </c>
      <c r="C1449" s="220">
        <f t="shared" ref="C1449" si="369">C1450</f>
        <v>10000</v>
      </c>
      <c r="D1449" s="220">
        <f t="shared" ref="D1449" si="370">D1450</f>
        <v>0</v>
      </c>
      <c r="E1449" s="220">
        <f t="shared" ref="E1449" si="371">E1450</f>
        <v>0</v>
      </c>
      <c r="F1449" s="205">
        <f t="shared" si="367"/>
        <v>0</v>
      </c>
    </row>
    <row r="1450" spans="1:6" s="167" customFormat="1" ht="20.25" x14ac:dyDescent="0.2">
      <c r="A1450" s="197">
        <v>413900</v>
      </c>
      <c r="B1450" s="198" t="s">
        <v>369</v>
      </c>
      <c r="C1450" s="208">
        <v>10000</v>
      </c>
      <c r="D1450" s="217">
        <v>0</v>
      </c>
      <c r="E1450" s="208">
        <v>0</v>
      </c>
      <c r="F1450" s="209">
        <f t="shared" si="367"/>
        <v>0</v>
      </c>
    </row>
    <row r="1451" spans="1:6" s="221" customFormat="1" ht="20.25" x14ac:dyDescent="0.2">
      <c r="A1451" s="219">
        <v>480000</v>
      </c>
      <c r="B1451" s="210" t="s">
        <v>418</v>
      </c>
      <c r="C1451" s="220">
        <f t="shared" ref="C1451:C1452" si="372">C1452</f>
        <v>0</v>
      </c>
      <c r="D1451" s="220">
        <f t="shared" ref="D1451:D1452" si="373">D1452</f>
        <v>0</v>
      </c>
      <c r="E1451" s="220">
        <f t="shared" ref="E1451:E1452" si="374">E1452</f>
        <v>10000</v>
      </c>
      <c r="F1451" s="209">
        <v>0</v>
      </c>
    </row>
    <row r="1452" spans="1:6" s="221" customFormat="1" ht="20.25" x14ac:dyDescent="0.2">
      <c r="A1452" s="219">
        <v>488000</v>
      </c>
      <c r="B1452" s="210" t="s">
        <v>373</v>
      </c>
      <c r="C1452" s="220">
        <f t="shared" si="372"/>
        <v>0</v>
      </c>
      <c r="D1452" s="220">
        <f t="shared" si="373"/>
        <v>0</v>
      </c>
      <c r="E1452" s="220">
        <f t="shared" si="374"/>
        <v>10000</v>
      </c>
      <c r="F1452" s="209">
        <v>0</v>
      </c>
    </row>
    <row r="1453" spans="1:6" s="167" customFormat="1" ht="20.25" x14ac:dyDescent="0.2">
      <c r="A1453" s="197">
        <v>488100</v>
      </c>
      <c r="B1453" s="198" t="s">
        <v>373</v>
      </c>
      <c r="C1453" s="208">
        <v>0</v>
      </c>
      <c r="D1453" s="217">
        <v>0</v>
      </c>
      <c r="E1453" s="217">
        <v>10000</v>
      </c>
      <c r="F1453" s="209">
        <v>0</v>
      </c>
    </row>
    <row r="1454" spans="1:6" s="221" customFormat="1" ht="20.25" x14ac:dyDescent="0.2">
      <c r="A1454" s="219">
        <v>510000</v>
      </c>
      <c r="B1454" s="210" t="s">
        <v>422</v>
      </c>
      <c r="C1454" s="220">
        <f>C1455+0+C1457</f>
        <v>4000</v>
      </c>
      <c r="D1454" s="220">
        <f>D1455+0+D1457</f>
        <v>0</v>
      </c>
      <c r="E1454" s="220">
        <f>E1455+0+E1457</f>
        <v>0</v>
      </c>
      <c r="F1454" s="205">
        <f t="shared" ref="F1454:F1464" si="375">D1454/C1454*100</f>
        <v>0</v>
      </c>
    </row>
    <row r="1455" spans="1:6" s="221" customFormat="1" ht="20.25" x14ac:dyDescent="0.2">
      <c r="A1455" s="219">
        <v>511000</v>
      </c>
      <c r="B1455" s="210" t="s">
        <v>423</v>
      </c>
      <c r="C1455" s="220">
        <f>C1456+0+0+0</f>
        <v>2900</v>
      </c>
      <c r="D1455" s="220">
        <f>D1456+0+0+0</f>
        <v>0</v>
      </c>
      <c r="E1455" s="220">
        <f>E1456+0+0+0</f>
        <v>0</v>
      </c>
      <c r="F1455" s="205">
        <f t="shared" si="375"/>
        <v>0</v>
      </c>
    </row>
    <row r="1456" spans="1:6" s="167" customFormat="1" ht="20.25" x14ac:dyDescent="0.2">
      <c r="A1456" s="197">
        <v>511300</v>
      </c>
      <c r="B1456" s="198" t="s">
        <v>426</v>
      </c>
      <c r="C1456" s="208">
        <v>2900</v>
      </c>
      <c r="D1456" s="217">
        <v>0</v>
      </c>
      <c r="E1456" s="208">
        <v>0</v>
      </c>
      <c r="F1456" s="209">
        <f t="shared" si="375"/>
        <v>0</v>
      </c>
    </row>
    <row r="1457" spans="1:6" s="221" customFormat="1" ht="20.25" x14ac:dyDescent="0.2">
      <c r="A1457" s="219">
        <v>516000</v>
      </c>
      <c r="B1457" s="210" t="s">
        <v>433</v>
      </c>
      <c r="C1457" s="220">
        <f t="shared" ref="C1457:E1457" si="376">C1458</f>
        <v>1100</v>
      </c>
      <c r="D1457" s="220">
        <f t="shared" si="376"/>
        <v>0</v>
      </c>
      <c r="E1457" s="220">
        <f t="shared" si="376"/>
        <v>0</v>
      </c>
      <c r="F1457" s="205">
        <f t="shared" si="375"/>
        <v>0</v>
      </c>
    </row>
    <row r="1458" spans="1:6" s="167" customFormat="1" ht="20.25" x14ac:dyDescent="0.2">
      <c r="A1458" s="197">
        <v>516100</v>
      </c>
      <c r="B1458" s="198" t="s">
        <v>433</v>
      </c>
      <c r="C1458" s="208">
        <v>1100</v>
      </c>
      <c r="D1458" s="217">
        <v>0</v>
      </c>
      <c r="E1458" s="208">
        <v>0</v>
      </c>
      <c r="F1458" s="209">
        <f t="shared" si="375"/>
        <v>0</v>
      </c>
    </row>
    <row r="1459" spans="1:6" s="221" customFormat="1" ht="20.25" x14ac:dyDescent="0.2">
      <c r="A1459" s="219">
        <v>630000</v>
      </c>
      <c r="B1459" s="210" t="s">
        <v>461</v>
      </c>
      <c r="C1459" s="220">
        <f>C1460+C1462</f>
        <v>921100</v>
      </c>
      <c r="D1459" s="220">
        <f>D1460+D1462</f>
        <v>922000</v>
      </c>
      <c r="E1459" s="220">
        <f>E1460+E1462</f>
        <v>0</v>
      </c>
      <c r="F1459" s="205">
        <f t="shared" si="375"/>
        <v>100.09770926066659</v>
      </c>
    </row>
    <row r="1460" spans="1:6" s="221" customFormat="1" ht="20.25" x14ac:dyDescent="0.2">
      <c r="A1460" s="219">
        <v>631000</v>
      </c>
      <c r="B1460" s="210" t="s">
        <v>395</v>
      </c>
      <c r="C1460" s="220">
        <f>C1461+0</f>
        <v>61100</v>
      </c>
      <c r="D1460" s="220">
        <f>D1461+0</f>
        <v>62000</v>
      </c>
      <c r="E1460" s="220">
        <f>E1461+0</f>
        <v>0</v>
      </c>
      <c r="F1460" s="205">
        <f t="shared" si="375"/>
        <v>101.47299509001637</v>
      </c>
    </row>
    <row r="1461" spans="1:6" s="167" customFormat="1" ht="20.25" x14ac:dyDescent="0.2">
      <c r="A1461" s="197">
        <v>631900</v>
      </c>
      <c r="B1461" s="198" t="s">
        <v>604</v>
      </c>
      <c r="C1461" s="208">
        <v>61100</v>
      </c>
      <c r="D1461" s="217">
        <v>62000</v>
      </c>
      <c r="E1461" s="208">
        <v>0</v>
      </c>
      <c r="F1461" s="209">
        <f t="shared" si="375"/>
        <v>101.47299509001637</v>
      </c>
    </row>
    <row r="1462" spans="1:6" s="221" customFormat="1" ht="20.25" x14ac:dyDescent="0.2">
      <c r="A1462" s="219">
        <v>638000</v>
      </c>
      <c r="B1462" s="210" t="s">
        <v>396</v>
      </c>
      <c r="C1462" s="220">
        <f t="shared" ref="C1462" si="377">C1463</f>
        <v>860000</v>
      </c>
      <c r="D1462" s="220">
        <f t="shared" ref="D1462" si="378">D1463</f>
        <v>860000</v>
      </c>
      <c r="E1462" s="220">
        <f t="shared" ref="E1462" si="379">E1463</f>
        <v>0</v>
      </c>
      <c r="F1462" s="205">
        <f t="shared" si="375"/>
        <v>100</v>
      </c>
    </row>
    <row r="1463" spans="1:6" s="167" customFormat="1" ht="20.25" x14ac:dyDescent="0.2">
      <c r="A1463" s="197">
        <v>638100</v>
      </c>
      <c r="B1463" s="198" t="s">
        <v>466</v>
      </c>
      <c r="C1463" s="208">
        <v>860000</v>
      </c>
      <c r="D1463" s="217">
        <v>860000</v>
      </c>
      <c r="E1463" s="208">
        <v>0</v>
      </c>
      <c r="F1463" s="209">
        <f t="shared" si="375"/>
        <v>100</v>
      </c>
    </row>
    <row r="1464" spans="1:6" s="167" customFormat="1" ht="20.25" x14ac:dyDescent="0.2">
      <c r="A1464" s="175"/>
      <c r="B1464" s="214" t="s">
        <v>500</v>
      </c>
      <c r="C1464" s="222">
        <f>C1431+C1459+C1454+C1451</f>
        <v>34476200</v>
      </c>
      <c r="D1464" s="222">
        <f>D1431+D1459+D1454+D1451</f>
        <v>34744200</v>
      </c>
      <c r="E1464" s="222">
        <f>E1431+E1459+E1454+E1451</f>
        <v>10000</v>
      </c>
      <c r="F1464" s="172">
        <f t="shared" si="375"/>
        <v>100.77734785156136</v>
      </c>
    </row>
    <row r="1465" spans="1:6" s="167" customFormat="1" ht="20.25" x14ac:dyDescent="0.2">
      <c r="A1465" s="226"/>
      <c r="B1465" s="190"/>
      <c r="C1465" s="200"/>
      <c r="D1465" s="200"/>
      <c r="E1465" s="200"/>
      <c r="F1465" s="201"/>
    </row>
    <row r="1466" spans="1:6" s="167" customFormat="1" ht="20.25" x14ac:dyDescent="0.2">
      <c r="A1466" s="193"/>
      <c r="B1466" s="190"/>
      <c r="C1466" s="217"/>
      <c r="D1466" s="217"/>
      <c r="E1466" s="217"/>
      <c r="F1466" s="218"/>
    </row>
    <row r="1467" spans="1:6" s="167" customFormat="1" ht="20.25" x14ac:dyDescent="0.2">
      <c r="A1467" s="197" t="s">
        <v>862</v>
      </c>
      <c r="B1467" s="210"/>
      <c r="C1467" s="217"/>
      <c r="D1467" s="217"/>
      <c r="E1467" s="217"/>
      <c r="F1467" s="218"/>
    </row>
    <row r="1468" spans="1:6" s="167" customFormat="1" ht="20.25" x14ac:dyDescent="0.2">
      <c r="A1468" s="197" t="s">
        <v>512</v>
      </c>
      <c r="B1468" s="210"/>
      <c r="C1468" s="217"/>
      <c r="D1468" s="217"/>
      <c r="E1468" s="217"/>
      <c r="F1468" s="218"/>
    </row>
    <row r="1469" spans="1:6" s="167" customFormat="1" ht="20.25" x14ac:dyDescent="0.2">
      <c r="A1469" s="197" t="s">
        <v>610</v>
      </c>
      <c r="B1469" s="210"/>
      <c r="C1469" s="217"/>
      <c r="D1469" s="217"/>
      <c r="E1469" s="217"/>
      <c r="F1469" s="218"/>
    </row>
    <row r="1470" spans="1:6" s="167" customFormat="1" ht="20.25" x14ac:dyDescent="0.2">
      <c r="A1470" s="197" t="s">
        <v>796</v>
      </c>
      <c r="B1470" s="210"/>
      <c r="C1470" s="217"/>
      <c r="D1470" s="217"/>
      <c r="E1470" s="217"/>
      <c r="F1470" s="218"/>
    </row>
    <row r="1471" spans="1:6" s="167" customFormat="1" ht="20.25" x14ac:dyDescent="0.2">
      <c r="A1471" s="197"/>
      <c r="B1471" s="199"/>
      <c r="C1471" s="200"/>
      <c r="D1471" s="200"/>
      <c r="E1471" s="200"/>
      <c r="F1471" s="201"/>
    </row>
    <row r="1472" spans="1:6" s="167" customFormat="1" ht="20.25" x14ac:dyDescent="0.2">
      <c r="A1472" s="219">
        <v>410000</v>
      </c>
      <c r="B1472" s="203" t="s">
        <v>357</v>
      </c>
      <c r="C1472" s="220">
        <f>C1473+C1478+C1491+0</f>
        <v>5667200</v>
      </c>
      <c r="D1472" s="220">
        <f>D1473+D1478+D1491+0</f>
        <v>5702300</v>
      </c>
      <c r="E1472" s="220">
        <f>E1473+E1478+E1491+0</f>
        <v>0</v>
      </c>
      <c r="F1472" s="205">
        <f t="shared" ref="F1472:F1495" si="380">D1472/C1472*100</f>
        <v>100.61935347261435</v>
      </c>
    </row>
    <row r="1473" spans="1:6" s="167" customFormat="1" ht="20.25" x14ac:dyDescent="0.2">
      <c r="A1473" s="219">
        <v>411000</v>
      </c>
      <c r="B1473" s="203" t="s">
        <v>471</v>
      </c>
      <c r="C1473" s="220">
        <f>SUM(C1474:C1477)</f>
        <v>4772000</v>
      </c>
      <c r="D1473" s="220">
        <f t="shared" ref="D1473" si="381">SUM(D1474:D1477)</f>
        <v>4789700</v>
      </c>
      <c r="E1473" s="220">
        <f>SUM(E1474:E1477)</f>
        <v>0</v>
      </c>
      <c r="F1473" s="205">
        <f t="shared" si="380"/>
        <v>100.37091366303437</v>
      </c>
    </row>
    <row r="1474" spans="1:6" s="167" customFormat="1" ht="20.25" x14ac:dyDescent="0.2">
      <c r="A1474" s="197">
        <v>411100</v>
      </c>
      <c r="B1474" s="198" t="s">
        <v>358</v>
      </c>
      <c r="C1474" s="208">
        <v>4428000</v>
      </c>
      <c r="D1474" s="217">
        <v>4480000</v>
      </c>
      <c r="E1474" s="208">
        <v>0</v>
      </c>
      <c r="F1474" s="209">
        <f t="shared" si="380"/>
        <v>101.17434507678411</v>
      </c>
    </row>
    <row r="1475" spans="1:6" s="167" customFormat="1" ht="20.25" x14ac:dyDescent="0.2">
      <c r="A1475" s="197">
        <v>411200</v>
      </c>
      <c r="B1475" s="198" t="s">
        <v>484</v>
      </c>
      <c r="C1475" s="208">
        <v>121499.99999999997</v>
      </c>
      <c r="D1475" s="217">
        <v>130000</v>
      </c>
      <c r="E1475" s="208">
        <v>0</v>
      </c>
      <c r="F1475" s="209">
        <f t="shared" si="380"/>
        <v>106.99588477366258</v>
      </c>
    </row>
    <row r="1476" spans="1:6" s="167" customFormat="1" ht="40.5" x14ac:dyDescent="0.2">
      <c r="A1476" s="197">
        <v>411300</v>
      </c>
      <c r="B1476" s="198" t="s">
        <v>359</v>
      </c>
      <c r="C1476" s="208">
        <v>161000</v>
      </c>
      <c r="D1476" s="217">
        <v>117200</v>
      </c>
      <c r="E1476" s="208">
        <v>0</v>
      </c>
      <c r="F1476" s="209">
        <f t="shared" si="380"/>
        <v>72.795031055900623</v>
      </c>
    </row>
    <row r="1477" spans="1:6" s="167" customFormat="1" ht="20.25" x14ac:dyDescent="0.2">
      <c r="A1477" s="197">
        <v>411400</v>
      </c>
      <c r="B1477" s="198" t="s">
        <v>360</v>
      </c>
      <c r="C1477" s="208">
        <v>61500</v>
      </c>
      <c r="D1477" s="217">
        <v>62500</v>
      </c>
      <c r="E1477" s="208">
        <v>0</v>
      </c>
      <c r="F1477" s="209">
        <f t="shared" si="380"/>
        <v>101.62601626016261</v>
      </c>
    </row>
    <row r="1478" spans="1:6" s="167" customFormat="1" ht="20.25" x14ac:dyDescent="0.2">
      <c r="A1478" s="219">
        <v>412000</v>
      </c>
      <c r="B1478" s="210" t="s">
        <v>476</v>
      </c>
      <c r="C1478" s="220">
        <f>SUM(C1479:C1490)</f>
        <v>894600</v>
      </c>
      <c r="D1478" s="220">
        <f t="shared" ref="D1478" si="382">SUM(D1479:D1490)</f>
        <v>912100</v>
      </c>
      <c r="E1478" s="220">
        <f>SUM(E1479:E1490)</f>
        <v>0</v>
      </c>
      <c r="F1478" s="205">
        <f t="shared" si="380"/>
        <v>101.95618153364632</v>
      </c>
    </row>
    <row r="1479" spans="1:6" s="167" customFormat="1" ht="20.25" x14ac:dyDescent="0.2">
      <c r="A1479" s="197">
        <v>412100</v>
      </c>
      <c r="B1479" s="198" t="s">
        <v>361</v>
      </c>
      <c r="C1479" s="208">
        <v>30000</v>
      </c>
      <c r="D1479" s="217">
        <v>30000</v>
      </c>
      <c r="E1479" s="208">
        <v>0</v>
      </c>
      <c r="F1479" s="209">
        <f t="shared" si="380"/>
        <v>100</v>
      </c>
    </row>
    <row r="1480" spans="1:6" s="167" customFormat="1" ht="20.25" x14ac:dyDescent="0.2">
      <c r="A1480" s="197">
        <v>412200</v>
      </c>
      <c r="B1480" s="198" t="s">
        <v>485</v>
      </c>
      <c r="C1480" s="208">
        <v>194500</v>
      </c>
      <c r="D1480" s="217">
        <v>200000</v>
      </c>
      <c r="E1480" s="208">
        <v>0</v>
      </c>
      <c r="F1480" s="209">
        <f t="shared" si="380"/>
        <v>102.82776349614396</v>
      </c>
    </row>
    <row r="1481" spans="1:6" s="167" customFormat="1" ht="20.25" x14ac:dyDescent="0.2">
      <c r="A1481" s="197">
        <v>412300</v>
      </c>
      <c r="B1481" s="198" t="s">
        <v>362</v>
      </c>
      <c r="C1481" s="208">
        <v>24000</v>
      </c>
      <c r="D1481" s="217">
        <v>30000</v>
      </c>
      <c r="E1481" s="208">
        <v>0</v>
      </c>
      <c r="F1481" s="209">
        <f t="shared" si="380"/>
        <v>125</v>
      </c>
    </row>
    <row r="1482" spans="1:6" s="167" customFormat="1" ht="20.25" x14ac:dyDescent="0.2">
      <c r="A1482" s="197">
        <v>412500</v>
      </c>
      <c r="B1482" s="198" t="s">
        <v>364</v>
      </c>
      <c r="C1482" s="208">
        <v>28000</v>
      </c>
      <c r="D1482" s="217">
        <v>22000</v>
      </c>
      <c r="E1482" s="208">
        <v>0</v>
      </c>
      <c r="F1482" s="209">
        <f t="shared" si="380"/>
        <v>78.571428571428569</v>
      </c>
    </row>
    <row r="1483" spans="1:6" s="167" customFormat="1" ht="20.25" x14ac:dyDescent="0.2">
      <c r="A1483" s="197">
        <v>412600</v>
      </c>
      <c r="B1483" s="198" t="s">
        <v>486</v>
      </c>
      <c r="C1483" s="208">
        <v>50000.000000000007</v>
      </c>
      <c r="D1483" s="217">
        <v>50000</v>
      </c>
      <c r="E1483" s="208">
        <v>0</v>
      </c>
      <c r="F1483" s="209">
        <f t="shared" si="380"/>
        <v>99.999999999999986</v>
      </c>
    </row>
    <row r="1484" spans="1:6" s="167" customFormat="1" ht="20.25" x14ac:dyDescent="0.2">
      <c r="A1484" s="197">
        <v>412700</v>
      </c>
      <c r="B1484" s="198" t="s">
        <v>473</v>
      </c>
      <c r="C1484" s="208">
        <v>176500</v>
      </c>
      <c r="D1484" s="217">
        <v>180000</v>
      </c>
      <c r="E1484" s="208">
        <v>0</v>
      </c>
      <c r="F1484" s="209">
        <f t="shared" si="380"/>
        <v>101.98300283286119</v>
      </c>
    </row>
    <row r="1485" spans="1:6" s="167" customFormat="1" ht="20.25" x14ac:dyDescent="0.2">
      <c r="A1485" s="197">
        <v>412900</v>
      </c>
      <c r="B1485" s="211" t="s">
        <v>797</v>
      </c>
      <c r="C1485" s="208">
        <v>3999.9999999999995</v>
      </c>
      <c r="D1485" s="217">
        <v>4000</v>
      </c>
      <c r="E1485" s="208">
        <v>0</v>
      </c>
      <c r="F1485" s="209">
        <f t="shared" si="380"/>
        <v>100.00000000000003</v>
      </c>
    </row>
    <row r="1486" spans="1:6" s="167" customFormat="1" ht="20.25" x14ac:dyDescent="0.2">
      <c r="A1486" s="197">
        <v>412900</v>
      </c>
      <c r="B1486" s="211" t="s">
        <v>564</v>
      </c>
      <c r="C1486" s="208">
        <v>372000</v>
      </c>
      <c r="D1486" s="217">
        <v>380000</v>
      </c>
      <c r="E1486" s="208">
        <v>0</v>
      </c>
      <c r="F1486" s="209">
        <f t="shared" si="380"/>
        <v>102.15053763440861</v>
      </c>
    </row>
    <row r="1487" spans="1:6" s="167" customFormat="1" ht="20.25" x14ac:dyDescent="0.2">
      <c r="A1487" s="197">
        <v>412900</v>
      </c>
      <c r="B1487" s="211" t="s">
        <v>582</v>
      </c>
      <c r="C1487" s="208">
        <v>2100</v>
      </c>
      <c r="D1487" s="217">
        <v>2100</v>
      </c>
      <c r="E1487" s="208">
        <v>0</v>
      </c>
      <c r="F1487" s="209">
        <f t="shared" si="380"/>
        <v>100</v>
      </c>
    </row>
    <row r="1488" spans="1:6" s="167" customFormat="1" ht="20.25" x14ac:dyDescent="0.2">
      <c r="A1488" s="197">
        <v>412900</v>
      </c>
      <c r="B1488" s="211" t="s">
        <v>583</v>
      </c>
      <c r="C1488" s="208">
        <v>3000</v>
      </c>
      <c r="D1488" s="217">
        <v>3000</v>
      </c>
      <c r="E1488" s="208">
        <v>0</v>
      </c>
      <c r="F1488" s="209">
        <f t="shared" si="380"/>
        <v>100</v>
      </c>
    </row>
    <row r="1489" spans="1:6" s="167" customFormat="1" ht="20.25" x14ac:dyDescent="0.2">
      <c r="A1489" s="197">
        <v>412900</v>
      </c>
      <c r="B1489" s="198" t="s">
        <v>584</v>
      </c>
      <c r="C1489" s="208">
        <v>9500</v>
      </c>
      <c r="D1489" s="217">
        <v>10000</v>
      </c>
      <c r="E1489" s="208">
        <v>0</v>
      </c>
      <c r="F1489" s="209">
        <f t="shared" si="380"/>
        <v>105.26315789473684</v>
      </c>
    </row>
    <row r="1490" spans="1:6" s="167" customFormat="1" ht="20.25" x14ac:dyDescent="0.2">
      <c r="A1490" s="197">
        <v>412900</v>
      </c>
      <c r="B1490" s="198" t="s">
        <v>566</v>
      </c>
      <c r="C1490" s="208">
        <v>1000</v>
      </c>
      <c r="D1490" s="217">
        <v>1000</v>
      </c>
      <c r="E1490" s="208">
        <v>0</v>
      </c>
      <c r="F1490" s="209">
        <f t="shared" si="380"/>
        <v>100</v>
      </c>
    </row>
    <row r="1491" spans="1:6" s="221" customFormat="1" ht="20.25" x14ac:dyDescent="0.2">
      <c r="A1491" s="219">
        <v>413000</v>
      </c>
      <c r="B1491" s="210" t="s">
        <v>477</v>
      </c>
      <c r="C1491" s="220">
        <f>C1492</f>
        <v>600</v>
      </c>
      <c r="D1491" s="220">
        <f t="shared" ref="D1491" si="383">D1492</f>
        <v>500</v>
      </c>
      <c r="E1491" s="220">
        <f>E1492</f>
        <v>0</v>
      </c>
      <c r="F1491" s="205">
        <f t="shared" si="380"/>
        <v>83.333333333333343</v>
      </c>
    </row>
    <row r="1492" spans="1:6" s="167" customFormat="1" ht="20.25" x14ac:dyDescent="0.2">
      <c r="A1492" s="223">
        <v>413900</v>
      </c>
      <c r="B1492" s="198" t="s">
        <v>369</v>
      </c>
      <c r="C1492" s="208">
        <v>600</v>
      </c>
      <c r="D1492" s="217">
        <v>500</v>
      </c>
      <c r="E1492" s="208">
        <v>0</v>
      </c>
      <c r="F1492" s="209">
        <f t="shared" si="380"/>
        <v>83.333333333333343</v>
      </c>
    </row>
    <row r="1493" spans="1:6" s="221" customFormat="1" ht="20.25" x14ac:dyDescent="0.2">
      <c r="A1493" s="219">
        <v>480000</v>
      </c>
      <c r="B1493" s="210" t="s">
        <v>418</v>
      </c>
      <c r="C1493" s="220">
        <f t="shared" ref="C1493:C1494" si="384">C1494</f>
        <v>1000</v>
      </c>
      <c r="D1493" s="220">
        <f t="shared" ref="D1493:D1494" si="385">D1494</f>
        <v>1000</v>
      </c>
      <c r="E1493" s="220">
        <f t="shared" ref="E1493:E1494" si="386">E1494</f>
        <v>0</v>
      </c>
      <c r="F1493" s="205">
        <f t="shared" si="380"/>
        <v>100</v>
      </c>
    </row>
    <row r="1494" spans="1:6" s="221" customFormat="1" ht="20.25" x14ac:dyDescent="0.2">
      <c r="A1494" s="219">
        <v>488000</v>
      </c>
      <c r="B1494" s="210" t="s">
        <v>373</v>
      </c>
      <c r="C1494" s="220">
        <f t="shared" si="384"/>
        <v>1000</v>
      </c>
      <c r="D1494" s="220">
        <f t="shared" si="385"/>
        <v>1000</v>
      </c>
      <c r="E1494" s="220">
        <f t="shared" si="386"/>
        <v>0</v>
      </c>
      <c r="F1494" s="205">
        <f t="shared" si="380"/>
        <v>100</v>
      </c>
    </row>
    <row r="1495" spans="1:6" s="167" customFormat="1" ht="20.25" x14ac:dyDescent="0.2">
      <c r="A1495" s="197">
        <v>488100</v>
      </c>
      <c r="B1495" s="236" t="s">
        <v>373</v>
      </c>
      <c r="C1495" s="208">
        <v>1000</v>
      </c>
      <c r="D1495" s="217">
        <v>1000</v>
      </c>
      <c r="E1495" s="208">
        <v>0</v>
      </c>
      <c r="F1495" s="209">
        <f t="shared" si="380"/>
        <v>100</v>
      </c>
    </row>
    <row r="1496" spans="1:6" s="167" customFormat="1" ht="20.25" x14ac:dyDescent="0.2">
      <c r="A1496" s="219">
        <v>510000</v>
      </c>
      <c r="B1496" s="210" t="s">
        <v>422</v>
      </c>
      <c r="C1496" s="220">
        <f t="shared" ref="C1496" si="387">C1497</f>
        <v>5000</v>
      </c>
      <c r="D1496" s="220">
        <f t="shared" ref="D1496" si="388">D1497</f>
        <v>20000</v>
      </c>
      <c r="E1496" s="220">
        <f t="shared" ref="E1496" si="389">E1497</f>
        <v>0</v>
      </c>
      <c r="F1496" s="205"/>
    </row>
    <row r="1497" spans="1:6" s="167" customFormat="1" ht="20.25" x14ac:dyDescent="0.2">
      <c r="A1497" s="219">
        <v>511000</v>
      </c>
      <c r="B1497" s="210" t="s">
        <v>423</v>
      </c>
      <c r="C1497" s="220">
        <f>SUM(C1498:C1499)</f>
        <v>5000</v>
      </c>
      <c r="D1497" s="220">
        <f>SUM(D1498:D1499)</f>
        <v>20000</v>
      </c>
      <c r="E1497" s="220">
        <f>SUM(E1498:E1499)</f>
        <v>0</v>
      </c>
      <c r="F1497" s="205"/>
    </row>
    <row r="1498" spans="1:6" s="167" customFormat="1" ht="20.25" x14ac:dyDescent="0.2">
      <c r="A1498" s="197">
        <v>511300</v>
      </c>
      <c r="B1498" s="198" t="s">
        <v>426</v>
      </c>
      <c r="C1498" s="208">
        <v>5000</v>
      </c>
      <c r="D1498" s="217">
        <v>10000</v>
      </c>
      <c r="E1498" s="208">
        <v>0</v>
      </c>
      <c r="F1498" s="209">
        <f>D1498/C1498*100</f>
        <v>200</v>
      </c>
    </row>
    <row r="1499" spans="1:6" s="167" customFormat="1" ht="20.25" x14ac:dyDescent="0.2">
      <c r="A1499" s="197">
        <v>511700</v>
      </c>
      <c r="B1499" s="198" t="s">
        <v>429</v>
      </c>
      <c r="C1499" s="208">
        <v>0</v>
      </c>
      <c r="D1499" s="217">
        <v>10000</v>
      </c>
      <c r="E1499" s="208">
        <v>0</v>
      </c>
      <c r="F1499" s="209">
        <v>0</v>
      </c>
    </row>
    <row r="1500" spans="1:6" s="221" customFormat="1" ht="20.25" x14ac:dyDescent="0.2">
      <c r="A1500" s="219">
        <v>630000</v>
      </c>
      <c r="B1500" s="210" t="s">
        <v>461</v>
      </c>
      <c r="C1500" s="220">
        <f>0+C1501</f>
        <v>121000</v>
      </c>
      <c r="D1500" s="220">
        <f>0+D1501</f>
        <v>121000</v>
      </c>
      <c r="E1500" s="220">
        <f>0+E1501</f>
        <v>0</v>
      </c>
      <c r="F1500" s="205">
        <f>D1500/C1500*100</f>
        <v>100</v>
      </c>
    </row>
    <row r="1501" spans="1:6" s="221" customFormat="1" ht="20.25" x14ac:dyDescent="0.2">
      <c r="A1501" s="219">
        <v>638000</v>
      </c>
      <c r="B1501" s="210" t="s">
        <v>396</v>
      </c>
      <c r="C1501" s="220">
        <f t="shared" ref="C1501" si="390">C1502</f>
        <v>121000</v>
      </c>
      <c r="D1501" s="220">
        <f t="shared" ref="D1501" si="391">D1502</f>
        <v>121000</v>
      </c>
      <c r="E1501" s="220">
        <f t="shared" ref="E1501" si="392">E1502</f>
        <v>0</v>
      </c>
      <c r="F1501" s="205">
        <f>D1501/C1501*100</f>
        <v>100</v>
      </c>
    </row>
    <row r="1502" spans="1:6" s="167" customFormat="1" ht="20.25" x14ac:dyDescent="0.2">
      <c r="A1502" s="197">
        <v>638100</v>
      </c>
      <c r="B1502" s="198" t="s">
        <v>466</v>
      </c>
      <c r="C1502" s="208">
        <v>121000</v>
      </c>
      <c r="D1502" s="217">
        <v>121000</v>
      </c>
      <c r="E1502" s="208">
        <v>0</v>
      </c>
      <c r="F1502" s="209">
        <f>D1502/C1502*100</f>
        <v>100</v>
      </c>
    </row>
    <row r="1503" spans="1:6" s="167" customFormat="1" ht="20.25" x14ac:dyDescent="0.2">
      <c r="A1503" s="225"/>
      <c r="B1503" s="214" t="s">
        <v>500</v>
      </c>
      <c r="C1503" s="222">
        <f>C1472+C1493+C1496+C1500</f>
        <v>5794200</v>
      </c>
      <c r="D1503" s="222">
        <f>D1472+D1493+D1496+D1500</f>
        <v>5844300</v>
      </c>
      <c r="E1503" s="222">
        <f>E1472+E1493+E1496+E1500</f>
        <v>0</v>
      </c>
      <c r="F1503" s="172">
        <f>D1503/C1503*100</f>
        <v>100.86465776120947</v>
      </c>
    </row>
    <row r="1504" spans="1:6" s="167" customFormat="1" ht="20.25" x14ac:dyDescent="0.2">
      <c r="A1504" s="226"/>
      <c r="B1504" s="190"/>
      <c r="C1504" s="217"/>
      <c r="D1504" s="217"/>
      <c r="E1504" s="217"/>
      <c r="F1504" s="218"/>
    </row>
    <row r="1505" spans="1:6" s="167" customFormat="1" ht="20.25" x14ac:dyDescent="0.2">
      <c r="A1505" s="193"/>
      <c r="B1505" s="190"/>
      <c r="C1505" s="217"/>
      <c r="D1505" s="217"/>
      <c r="E1505" s="217"/>
      <c r="F1505" s="218"/>
    </row>
    <row r="1506" spans="1:6" s="167" customFormat="1" ht="20.25" x14ac:dyDescent="0.2">
      <c r="A1506" s="197" t="s">
        <v>863</v>
      </c>
      <c r="B1506" s="210"/>
      <c r="C1506" s="217"/>
      <c r="D1506" s="217"/>
      <c r="E1506" s="217"/>
      <c r="F1506" s="218"/>
    </row>
    <row r="1507" spans="1:6" s="167" customFormat="1" ht="20.25" x14ac:dyDescent="0.2">
      <c r="A1507" s="197" t="s">
        <v>512</v>
      </c>
      <c r="B1507" s="210"/>
      <c r="C1507" s="217"/>
      <c r="D1507" s="217"/>
      <c r="E1507" s="217"/>
      <c r="F1507" s="218"/>
    </row>
    <row r="1508" spans="1:6" s="167" customFormat="1" ht="20.25" x14ac:dyDescent="0.2">
      <c r="A1508" s="197" t="s">
        <v>621</v>
      </c>
      <c r="B1508" s="210"/>
      <c r="C1508" s="217"/>
      <c r="D1508" s="217"/>
      <c r="E1508" s="217"/>
      <c r="F1508" s="218"/>
    </row>
    <row r="1509" spans="1:6" s="167" customFormat="1" ht="20.25" x14ac:dyDescent="0.2">
      <c r="A1509" s="197" t="s">
        <v>796</v>
      </c>
      <c r="B1509" s="210"/>
      <c r="C1509" s="217"/>
      <c r="D1509" s="217"/>
      <c r="E1509" s="217"/>
      <c r="F1509" s="218"/>
    </row>
    <row r="1510" spans="1:6" s="167" customFormat="1" ht="20.25" x14ac:dyDescent="0.2">
      <c r="A1510" s="197"/>
      <c r="B1510" s="199"/>
      <c r="C1510" s="200"/>
      <c r="D1510" s="200"/>
      <c r="E1510" s="200"/>
      <c r="F1510" s="201"/>
    </row>
    <row r="1511" spans="1:6" s="167" customFormat="1" ht="20.25" x14ac:dyDescent="0.2">
      <c r="A1511" s="219">
        <v>410000</v>
      </c>
      <c r="B1511" s="203" t="s">
        <v>357</v>
      </c>
      <c r="C1511" s="220">
        <f>C1512+C1517</f>
        <v>1729500</v>
      </c>
      <c r="D1511" s="220">
        <f t="shared" ref="D1511" si="393">D1512+D1517</f>
        <v>1718200</v>
      </c>
      <c r="E1511" s="220">
        <f>E1512+E1517</f>
        <v>0</v>
      </c>
      <c r="F1511" s="205">
        <f t="shared" ref="F1511:F1536" si="394">D1511/C1511*100</f>
        <v>99.346631974559116</v>
      </c>
    </row>
    <row r="1512" spans="1:6" s="167" customFormat="1" ht="20.25" x14ac:dyDescent="0.2">
      <c r="A1512" s="219">
        <v>411000</v>
      </c>
      <c r="B1512" s="203" t="s">
        <v>471</v>
      </c>
      <c r="C1512" s="220">
        <f>SUM(C1513:C1516)</f>
        <v>942600</v>
      </c>
      <c r="D1512" s="220">
        <f t="shared" ref="D1512" si="395">SUM(D1513:D1516)</f>
        <v>945000</v>
      </c>
      <c r="E1512" s="220">
        <f>SUM(E1513:E1516)</f>
        <v>0</v>
      </c>
      <c r="F1512" s="205">
        <f t="shared" si="394"/>
        <v>100.25461489497135</v>
      </c>
    </row>
    <row r="1513" spans="1:6" s="167" customFormat="1" ht="20.25" x14ac:dyDescent="0.2">
      <c r="A1513" s="197">
        <v>411100</v>
      </c>
      <c r="B1513" s="198" t="s">
        <v>358</v>
      </c>
      <c r="C1513" s="208">
        <v>887600</v>
      </c>
      <c r="D1513" s="217">
        <v>890000</v>
      </c>
      <c r="E1513" s="208">
        <v>0</v>
      </c>
      <c r="F1513" s="209">
        <f t="shared" si="394"/>
        <v>100.27039206849932</v>
      </c>
    </row>
    <row r="1514" spans="1:6" s="167" customFormat="1" ht="20.25" x14ac:dyDescent="0.2">
      <c r="A1514" s="197">
        <v>411200</v>
      </c>
      <c r="B1514" s="198" t="s">
        <v>484</v>
      </c>
      <c r="C1514" s="208">
        <v>39999.999999999993</v>
      </c>
      <c r="D1514" s="217">
        <v>40000</v>
      </c>
      <c r="E1514" s="208">
        <v>0</v>
      </c>
      <c r="F1514" s="209">
        <f t="shared" si="394"/>
        <v>100.00000000000003</v>
      </c>
    </row>
    <row r="1515" spans="1:6" s="167" customFormat="1" ht="40.5" x14ac:dyDescent="0.2">
      <c r="A1515" s="197">
        <v>411300</v>
      </c>
      <c r="B1515" s="198" t="s">
        <v>359</v>
      </c>
      <c r="C1515" s="208">
        <v>9999.9999999999982</v>
      </c>
      <c r="D1515" s="217">
        <v>10000</v>
      </c>
      <c r="E1515" s="208">
        <v>0</v>
      </c>
      <c r="F1515" s="209">
        <f t="shared" si="394"/>
        <v>100.00000000000003</v>
      </c>
    </row>
    <row r="1516" spans="1:6" s="167" customFormat="1" ht="20.25" x14ac:dyDescent="0.2">
      <c r="A1516" s="197">
        <v>411400</v>
      </c>
      <c r="B1516" s="198" t="s">
        <v>360</v>
      </c>
      <c r="C1516" s="208">
        <v>4999.9999999999991</v>
      </c>
      <c r="D1516" s="217">
        <v>5000</v>
      </c>
      <c r="E1516" s="208">
        <v>0</v>
      </c>
      <c r="F1516" s="209">
        <f t="shared" si="394"/>
        <v>100.00000000000003</v>
      </c>
    </row>
    <row r="1517" spans="1:6" s="167" customFormat="1" ht="20.25" x14ac:dyDescent="0.2">
      <c r="A1517" s="219">
        <v>412000</v>
      </c>
      <c r="B1517" s="210" t="s">
        <v>476</v>
      </c>
      <c r="C1517" s="220">
        <f>SUM(C1518:C1527)</f>
        <v>786900</v>
      </c>
      <c r="D1517" s="220">
        <f>SUM(D1518:D1527)</f>
        <v>773200</v>
      </c>
      <c r="E1517" s="220">
        <f>SUM(E1518:E1527)</f>
        <v>0</v>
      </c>
      <c r="F1517" s="205">
        <f t="shared" si="394"/>
        <v>98.258990977252509</v>
      </c>
    </row>
    <row r="1518" spans="1:6" s="167" customFormat="1" ht="20.25" x14ac:dyDescent="0.2">
      <c r="A1518" s="197">
        <v>412100</v>
      </c>
      <c r="B1518" s="198" t="s">
        <v>361</v>
      </c>
      <c r="C1518" s="208">
        <v>24500</v>
      </c>
      <c r="D1518" s="217">
        <v>24000</v>
      </c>
      <c r="E1518" s="208">
        <v>0</v>
      </c>
      <c r="F1518" s="209">
        <f t="shared" si="394"/>
        <v>97.959183673469383</v>
      </c>
    </row>
    <row r="1519" spans="1:6" s="167" customFormat="1" ht="20.25" x14ac:dyDescent="0.2">
      <c r="A1519" s="197">
        <v>412200</v>
      </c>
      <c r="B1519" s="198" t="s">
        <v>485</v>
      </c>
      <c r="C1519" s="208">
        <v>38000</v>
      </c>
      <c r="D1519" s="217">
        <v>40000</v>
      </c>
      <c r="E1519" s="208">
        <v>0</v>
      </c>
      <c r="F1519" s="209">
        <f t="shared" si="394"/>
        <v>105.26315789473684</v>
      </c>
    </row>
    <row r="1520" spans="1:6" s="167" customFormat="1" ht="20.25" x14ac:dyDescent="0.2">
      <c r="A1520" s="197">
        <v>412300</v>
      </c>
      <c r="B1520" s="198" t="s">
        <v>362</v>
      </c>
      <c r="C1520" s="208">
        <v>7100</v>
      </c>
      <c r="D1520" s="217">
        <v>7100</v>
      </c>
      <c r="E1520" s="208">
        <v>0</v>
      </c>
      <c r="F1520" s="209">
        <f t="shared" si="394"/>
        <v>100</v>
      </c>
    </row>
    <row r="1521" spans="1:6" s="167" customFormat="1" ht="20.25" x14ac:dyDescent="0.2">
      <c r="A1521" s="197">
        <v>412500</v>
      </c>
      <c r="B1521" s="198" t="s">
        <v>364</v>
      </c>
      <c r="C1521" s="208">
        <v>12000</v>
      </c>
      <c r="D1521" s="217">
        <v>12500</v>
      </c>
      <c r="E1521" s="208">
        <v>0</v>
      </c>
      <c r="F1521" s="209">
        <f t="shared" si="394"/>
        <v>104.16666666666667</v>
      </c>
    </row>
    <row r="1522" spans="1:6" s="167" customFormat="1" ht="20.25" x14ac:dyDescent="0.2">
      <c r="A1522" s="197">
        <v>412600</v>
      </c>
      <c r="B1522" s="198" t="s">
        <v>486</v>
      </c>
      <c r="C1522" s="208">
        <v>54400</v>
      </c>
      <c r="D1522" s="217">
        <v>55000</v>
      </c>
      <c r="E1522" s="208">
        <v>0</v>
      </c>
      <c r="F1522" s="209">
        <f t="shared" si="394"/>
        <v>101.10294117647058</v>
      </c>
    </row>
    <row r="1523" spans="1:6" s="167" customFormat="1" ht="20.25" x14ac:dyDescent="0.2">
      <c r="A1523" s="197">
        <v>412700</v>
      </c>
      <c r="B1523" s="198" t="s">
        <v>473</v>
      </c>
      <c r="C1523" s="208">
        <v>30000</v>
      </c>
      <c r="D1523" s="217">
        <v>29500</v>
      </c>
      <c r="E1523" s="208">
        <v>0</v>
      </c>
      <c r="F1523" s="209">
        <f t="shared" si="394"/>
        <v>98.333333333333329</v>
      </c>
    </row>
    <row r="1524" spans="1:6" s="167" customFormat="1" ht="20.25" x14ac:dyDescent="0.2">
      <c r="A1524" s="197">
        <v>412700</v>
      </c>
      <c r="B1524" s="198" t="s">
        <v>864</v>
      </c>
      <c r="C1524" s="208">
        <v>618000</v>
      </c>
      <c r="D1524" s="217">
        <v>602000</v>
      </c>
      <c r="E1524" s="208">
        <v>0</v>
      </c>
      <c r="F1524" s="209">
        <f t="shared" si="394"/>
        <v>97.411003236245946</v>
      </c>
    </row>
    <row r="1525" spans="1:6" s="167" customFormat="1" ht="20.25" x14ac:dyDescent="0.2">
      <c r="A1525" s="197">
        <v>412900</v>
      </c>
      <c r="B1525" s="211" t="s">
        <v>797</v>
      </c>
      <c r="C1525" s="208">
        <v>499.99999999999989</v>
      </c>
      <c r="D1525" s="217">
        <v>499.99999999999994</v>
      </c>
      <c r="E1525" s="208">
        <v>0</v>
      </c>
      <c r="F1525" s="209">
        <f t="shared" si="394"/>
        <v>100.00000000000003</v>
      </c>
    </row>
    <row r="1526" spans="1:6" s="167" customFormat="1" ht="20.25" x14ac:dyDescent="0.2">
      <c r="A1526" s="197">
        <v>412900</v>
      </c>
      <c r="B1526" s="211" t="s">
        <v>582</v>
      </c>
      <c r="C1526" s="208">
        <v>600</v>
      </c>
      <c r="D1526" s="217">
        <v>600</v>
      </c>
      <c r="E1526" s="208">
        <v>0</v>
      </c>
      <c r="F1526" s="209">
        <f t="shared" si="394"/>
        <v>100</v>
      </c>
    </row>
    <row r="1527" spans="1:6" s="167" customFormat="1" ht="20.25" x14ac:dyDescent="0.2">
      <c r="A1527" s="197">
        <v>412900</v>
      </c>
      <c r="B1527" s="211" t="s">
        <v>584</v>
      </c>
      <c r="C1527" s="208">
        <v>1800</v>
      </c>
      <c r="D1527" s="217">
        <v>2000</v>
      </c>
      <c r="E1527" s="208">
        <v>0</v>
      </c>
      <c r="F1527" s="209">
        <f t="shared" si="394"/>
        <v>111.11111111111111</v>
      </c>
    </row>
    <row r="1528" spans="1:6" s="167" customFormat="1" ht="20.25" x14ac:dyDescent="0.2">
      <c r="A1528" s="219">
        <v>510000</v>
      </c>
      <c r="B1528" s="210" t="s">
        <v>422</v>
      </c>
      <c r="C1528" s="220">
        <f>C1529+C1531+0</f>
        <v>13500</v>
      </c>
      <c r="D1528" s="220">
        <f>D1529+D1531+0</f>
        <v>12000</v>
      </c>
      <c r="E1528" s="220">
        <f>E1529+E1531+0</f>
        <v>0</v>
      </c>
      <c r="F1528" s="205">
        <f t="shared" si="394"/>
        <v>88.888888888888886</v>
      </c>
    </row>
    <row r="1529" spans="1:6" s="167" customFormat="1" ht="20.25" x14ac:dyDescent="0.2">
      <c r="A1529" s="219">
        <v>511000</v>
      </c>
      <c r="B1529" s="210" t="s">
        <v>423</v>
      </c>
      <c r="C1529" s="220">
        <f>SUM(C1530:C1530)</f>
        <v>10000</v>
      </c>
      <c r="D1529" s="220">
        <f>SUM(D1530:D1530)</f>
        <v>10000</v>
      </c>
      <c r="E1529" s="220">
        <f>SUM(E1530:E1530)</f>
        <v>0</v>
      </c>
      <c r="F1529" s="205">
        <f t="shared" si="394"/>
        <v>100</v>
      </c>
    </row>
    <row r="1530" spans="1:6" s="167" customFormat="1" ht="20.25" x14ac:dyDescent="0.2">
      <c r="A1530" s="197">
        <v>511300</v>
      </c>
      <c r="B1530" s="198" t="s">
        <v>426</v>
      </c>
      <c r="C1530" s="208">
        <v>10000</v>
      </c>
      <c r="D1530" s="217">
        <v>10000</v>
      </c>
      <c r="E1530" s="208">
        <v>0</v>
      </c>
      <c r="F1530" s="209">
        <f t="shared" si="394"/>
        <v>100</v>
      </c>
    </row>
    <row r="1531" spans="1:6" s="221" customFormat="1" ht="20.25" x14ac:dyDescent="0.2">
      <c r="A1531" s="219">
        <v>516000</v>
      </c>
      <c r="B1531" s="210" t="s">
        <v>433</v>
      </c>
      <c r="C1531" s="220">
        <f t="shared" ref="C1531" si="396">C1532</f>
        <v>3500</v>
      </c>
      <c r="D1531" s="220">
        <f t="shared" ref="D1531" si="397">D1532</f>
        <v>2000</v>
      </c>
      <c r="E1531" s="220">
        <f t="shared" ref="E1531" si="398">E1532</f>
        <v>0</v>
      </c>
      <c r="F1531" s="205">
        <f t="shared" si="394"/>
        <v>57.142857142857139</v>
      </c>
    </row>
    <row r="1532" spans="1:6" s="167" customFormat="1" ht="20.25" x14ac:dyDescent="0.2">
      <c r="A1532" s="197">
        <v>516100</v>
      </c>
      <c r="B1532" s="198" t="s">
        <v>433</v>
      </c>
      <c r="C1532" s="208">
        <v>3500</v>
      </c>
      <c r="D1532" s="217">
        <v>2000</v>
      </c>
      <c r="E1532" s="208">
        <v>0</v>
      </c>
      <c r="F1532" s="209">
        <f t="shared" si="394"/>
        <v>57.142857142857139</v>
      </c>
    </row>
    <row r="1533" spans="1:6" s="221" customFormat="1" ht="20.25" x14ac:dyDescent="0.2">
      <c r="A1533" s="219">
        <v>630000</v>
      </c>
      <c r="B1533" s="210" t="s">
        <v>461</v>
      </c>
      <c r="C1533" s="220">
        <f>0+C1534</f>
        <v>1500</v>
      </c>
      <c r="D1533" s="220">
        <f>0+D1534</f>
        <v>0</v>
      </c>
      <c r="E1533" s="220">
        <f>0+E1534</f>
        <v>0</v>
      </c>
      <c r="F1533" s="205">
        <f t="shared" si="394"/>
        <v>0</v>
      </c>
    </row>
    <row r="1534" spans="1:6" s="221" customFormat="1" ht="20.25" x14ac:dyDescent="0.2">
      <c r="A1534" s="219">
        <v>638000</v>
      </c>
      <c r="B1534" s="210" t="s">
        <v>396</v>
      </c>
      <c r="C1534" s="220">
        <f t="shared" ref="C1534" si="399">C1535</f>
        <v>1500</v>
      </c>
      <c r="D1534" s="220">
        <f t="shared" ref="D1534" si="400">D1535</f>
        <v>0</v>
      </c>
      <c r="E1534" s="220">
        <f t="shared" ref="E1534" si="401">E1535</f>
        <v>0</v>
      </c>
      <c r="F1534" s="205">
        <f t="shared" si="394"/>
        <v>0</v>
      </c>
    </row>
    <row r="1535" spans="1:6" s="167" customFormat="1" ht="20.25" x14ac:dyDescent="0.2">
      <c r="A1535" s="197">
        <v>638100</v>
      </c>
      <c r="B1535" s="198" t="s">
        <v>466</v>
      </c>
      <c r="C1535" s="208">
        <v>1500</v>
      </c>
      <c r="D1535" s="217">
        <v>0</v>
      </c>
      <c r="E1535" s="208">
        <v>0</v>
      </c>
      <c r="F1535" s="209">
        <f t="shared" si="394"/>
        <v>0</v>
      </c>
    </row>
    <row r="1536" spans="1:6" s="167" customFormat="1" ht="20.25" x14ac:dyDescent="0.2">
      <c r="A1536" s="225"/>
      <c r="B1536" s="214" t="s">
        <v>500</v>
      </c>
      <c r="C1536" s="222">
        <f>C1511+C1528+C1533</f>
        <v>1744500</v>
      </c>
      <c r="D1536" s="222">
        <f>D1511+D1528+D1533</f>
        <v>1730200</v>
      </c>
      <c r="E1536" s="222">
        <f>E1511+E1528+E1533</f>
        <v>0</v>
      </c>
      <c r="F1536" s="172">
        <f t="shared" si="394"/>
        <v>99.180280882774426</v>
      </c>
    </row>
    <row r="1537" spans="1:6" s="167" customFormat="1" ht="20.25" x14ac:dyDescent="0.2">
      <c r="A1537" s="226"/>
      <c r="B1537" s="190"/>
      <c r="C1537" s="217"/>
      <c r="D1537" s="217"/>
      <c r="E1537" s="217"/>
      <c r="F1537" s="218"/>
    </row>
    <row r="1538" spans="1:6" s="167" customFormat="1" ht="20.25" x14ac:dyDescent="0.2">
      <c r="A1538" s="193"/>
      <c r="B1538" s="190"/>
      <c r="C1538" s="217"/>
      <c r="D1538" s="217"/>
      <c r="E1538" s="217"/>
      <c r="F1538" s="218"/>
    </row>
    <row r="1539" spans="1:6" s="167" customFormat="1" ht="20.25" x14ac:dyDescent="0.2">
      <c r="A1539" s="197" t="s">
        <v>865</v>
      </c>
      <c r="B1539" s="210"/>
      <c r="C1539" s="217"/>
      <c r="D1539" s="217"/>
      <c r="E1539" s="217"/>
      <c r="F1539" s="218"/>
    </row>
    <row r="1540" spans="1:6" s="167" customFormat="1" ht="20.25" x14ac:dyDescent="0.2">
      <c r="A1540" s="197" t="s">
        <v>513</v>
      </c>
      <c r="B1540" s="210"/>
      <c r="C1540" s="217"/>
      <c r="D1540" s="217"/>
      <c r="E1540" s="217"/>
      <c r="F1540" s="218"/>
    </row>
    <row r="1541" spans="1:6" s="167" customFormat="1" ht="20.25" x14ac:dyDescent="0.2">
      <c r="A1541" s="197" t="s">
        <v>612</v>
      </c>
      <c r="B1541" s="210"/>
      <c r="C1541" s="217"/>
      <c r="D1541" s="217"/>
      <c r="E1541" s="217"/>
      <c r="F1541" s="218"/>
    </row>
    <row r="1542" spans="1:6" s="167" customFormat="1" ht="20.25" x14ac:dyDescent="0.2">
      <c r="A1542" s="197" t="s">
        <v>796</v>
      </c>
      <c r="B1542" s="210"/>
      <c r="C1542" s="217"/>
      <c r="D1542" s="217"/>
      <c r="E1542" s="217"/>
      <c r="F1542" s="218"/>
    </row>
    <row r="1543" spans="1:6" s="167" customFormat="1" ht="20.25" x14ac:dyDescent="0.2">
      <c r="A1543" s="197"/>
      <c r="B1543" s="241"/>
      <c r="C1543" s="200"/>
      <c r="D1543" s="200"/>
      <c r="E1543" s="200"/>
      <c r="F1543" s="201"/>
    </row>
    <row r="1544" spans="1:6" s="167" customFormat="1" ht="20.25" x14ac:dyDescent="0.2">
      <c r="A1544" s="219">
        <v>410000</v>
      </c>
      <c r="B1544" s="203" t="s">
        <v>357</v>
      </c>
      <c r="C1544" s="220">
        <f>C1545+C1550+0</f>
        <v>2021500.0000000002</v>
      </c>
      <c r="D1544" s="220">
        <f>D1545+D1550+0</f>
        <v>2014999.9966666666</v>
      </c>
      <c r="E1544" s="220">
        <f>E1545+E1550+0</f>
        <v>0</v>
      </c>
      <c r="F1544" s="205">
        <f t="shared" ref="F1544:F1567" si="402">D1544/C1544*100</f>
        <v>99.678456426745797</v>
      </c>
    </row>
    <row r="1545" spans="1:6" s="167" customFormat="1" ht="20.25" x14ac:dyDescent="0.2">
      <c r="A1545" s="219">
        <v>411000</v>
      </c>
      <c r="B1545" s="203" t="s">
        <v>471</v>
      </c>
      <c r="C1545" s="220">
        <f t="shared" ref="C1545" si="403">SUM(C1546:C1549)</f>
        <v>1560500.0000000002</v>
      </c>
      <c r="D1545" s="220">
        <f t="shared" ref="D1545" si="404">SUM(D1546:D1549)</f>
        <v>1564999.9966666666</v>
      </c>
      <c r="E1545" s="220">
        <f t="shared" ref="E1545" si="405">SUM(E1546:E1549)</f>
        <v>0</v>
      </c>
      <c r="F1545" s="205">
        <f t="shared" si="402"/>
        <v>100.2883688988572</v>
      </c>
    </row>
    <row r="1546" spans="1:6" s="167" customFormat="1" ht="20.25" x14ac:dyDescent="0.2">
      <c r="A1546" s="197">
        <v>411100</v>
      </c>
      <c r="B1546" s="198" t="s">
        <v>358</v>
      </c>
      <c r="C1546" s="208">
        <v>1443500.0000000002</v>
      </c>
      <c r="D1546" s="217">
        <v>1470000</v>
      </c>
      <c r="E1546" s="208">
        <v>0</v>
      </c>
      <c r="F1546" s="209">
        <f t="shared" si="402"/>
        <v>101.83581572566676</v>
      </c>
    </row>
    <row r="1547" spans="1:6" s="167" customFormat="1" ht="20.25" x14ac:dyDescent="0.2">
      <c r="A1547" s="197">
        <v>411200</v>
      </c>
      <c r="B1547" s="198" t="s">
        <v>484</v>
      </c>
      <c r="C1547" s="208">
        <v>43000</v>
      </c>
      <c r="D1547" s="217">
        <v>45000</v>
      </c>
      <c r="E1547" s="208">
        <v>0</v>
      </c>
      <c r="F1547" s="209">
        <f t="shared" si="402"/>
        <v>104.65116279069768</v>
      </c>
    </row>
    <row r="1548" spans="1:6" s="167" customFormat="1" ht="40.5" x14ac:dyDescent="0.2">
      <c r="A1548" s="197">
        <v>411300</v>
      </c>
      <c r="B1548" s="198" t="s">
        <v>359</v>
      </c>
      <c r="C1548" s="208">
        <v>30000</v>
      </c>
      <c r="D1548" s="217">
        <v>30000</v>
      </c>
      <c r="E1548" s="208">
        <v>0</v>
      </c>
      <c r="F1548" s="209">
        <f t="shared" si="402"/>
        <v>100</v>
      </c>
    </row>
    <row r="1549" spans="1:6" s="167" customFormat="1" ht="20.25" x14ac:dyDescent="0.2">
      <c r="A1549" s="197">
        <v>411400</v>
      </c>
      <c r="B1549" s="198" t="s">
        <v>360</v>
      </c>
      <c r="C1549" s="208">
        <v>44000</v>
      </c>
      <c r="D1549" s="217">
        <v>19999.996666666666</v>
      </c>
      <c r="E1549" s="208">
        <v>0</v>
      </c>
      <c r="F1549" s="209">
        <f t="shared" si="402"/>
        <v>45.454537878787875</v>
      </c>
    </row>
    <row r="1550" spans="1:6" s="167" customFormat="1" ht="20.25" x14ac:dyDescent="0.2">
      <c r="A1550" s="219">
        <v>412000</v>
      </c>
      <c r="B1550" s="210" t="s">
        <v>476</v>
      </c>
      <c r="C1550" s="220">
        <f>SUM(C1551:C1558)</f>
        <v>461000</v>
      </c>
      <c r="D1550" s="220">
        <f>SUM(D1551:D1558)</f>
        <v>450000</v>
      </c>
      <c r="E1550" s="220">
        <f>SUM(E1551:E1558)</f>
        <v>0</v>
      </c>
      <c r="F1550" s="205">
        <f t="shared" si="402"/>
        <v>97.613882863340564</v>
      </c>
    </row>
    <row r="1551" spans="1:6" s="167" customFormat="1" ht="20.25" x14ac:dyDescent="0.2">
      <c r="A1551" s="197">
        <v>412200</v>
      </c>
      <c r="B1551" s="198" t="s">
        <v>485</v>
      </c>
      <c r="C1551" s="208">
        <v>62500</v>
      </c>
      <c r="D1551" s="217">
        <v>70000</v>
      </c>
      <c r="E1551" s="208">
        <v>0</v>
      </c>
      <c r="F1551" s="209">
        <f t="shared" si="402"/>
        <v>112.00000000000001</v>
      </c>
    </row>
    <row r="1552" spans="1:6" s="167" customFormat="1" ht="20.25" x14ac:dyDescent="0.2">
      <c r="A1552" s="197">
        <v>412300</v>
      </c>
      <c r="B1552" s="198" t="s">
        <v>362</v>
      </c>
      <c r="C1552" s="208">
        <v>19999.999999999996</v>
      </c>
      <c r="D1552" s="217">
        <v>20000</v>
      </c>
      <c r="E1552" s="208">
        <v>0</v>
      </c>
      <c r="F1552" s="209">
        <f t="shared" si="402"/>
        <v>100.00000000000003</v>
      </c>
    </row>
    <row r="1553" spans="1:6" s="167" customFormat="1" ht="20.25" x14ac:dyDescent="0.2">
      <c r="A1553" s="197">
        <v>412500</v>
      </c>
      <c r="B1553" s="198" t="s">
        <v>364</v>
      </c>
      <c r="C1553" s="208">
        <v>15500.000000000004</v>
      </c>
      <c r="D1553" s="217">
        <v>10000</v>
      </c>
      <c r="E1553" s="208">
        <v>0</v>
      </c>
      <c r="F1553" s="209">
        <f t="shared" si="402"/>
        <v>64.51612903225805</v>
      </c>
    </row>
    <row r="1554" spans="1:6" s="167" customFormat="1" ht="20.25" x14ac:dyDescent="0.2">
      <c r="A1554" s="197">
        <v>412600</v>
      </c>
      <c r="B1554" s="198" t="s">
        <v>486</v>
      </c>
      <c r="C1554" s="208">
        <v>75000.000000000015</v>
      </c>
      <c r="D1554" s="217">
        <v>60000</v>
      </c>
      <c r="E1554" s="208">
        <v>0</v>
      </c>
      <c r="F1554" s="209">
        <f t="shared" si="402"/>
        <v>79.999999999999986</v>
      </c>
    </row>
    <row r="1555" spans="1:6" s="167" customFormat="1" ht="20.25" x14ac:dyDescent="0.2">
      <c r="A1555" s="197">
        <v>412700</v>
      </c>
      <c r="B1555" s="198" t="s">
        <v>473</v>
      </c>
      <c r="C1555" s="208">
        <v>40000</v>
      </c>
      <c r="D1555" s="217">
        <v>42000</v>
      </c>
      <c r="E1555" s="208">
        <v>0</v>
      </c>
      <c r="F1555" s="209">
        <f t="shared" si="402"/>
        <v>105</v>
      </c>
    </row>
    <row r="1556" spans="1:6" s="167" customFormat="1" ht="20.25" x14ac:dyDescent="0.2">
      <c r="A1556" s="197">
        <v>412900</v>
      </c>
      <c r="B1556" s="211" t="s">
        <v>564</v>
      </c>
      <c r="C1556" s="208">
        <v>240000</v>
      </c>
      <c r="D1556" s="217">
        <v>240000</v>
      </c>
      <c r="E1556" s="208">
        <v>0</v>
      </c>
      <c r="F1556" s="209">
        <f t="shared" si="402"/>
        <v>100</v>
      </c>
    </row>
    <row r="1557" spans="1:6" s="167" customFormat="1" ht="20.25" x14ac:dyDescent="0.2">
      <c r="A1557" s="197">
        <v>412900</v>
      </c>
      <c r="B1557" s="211" t="s">
        <v>582</v>
      </c>
      <c r="C1557" s="208">
        <v>3999.9999999999991</v>
      </c>
      <c r="D1557" s="217">
        <v>4000</v>
      </c>
      <c r="E1557" s="208">
        <v>0</v>
      </c>
      <c r="F1557" s="209">
        <f t="shared" si="402"/>
        <v>100.00000000000003</v>
      </c>
    </row>
    <row r="1558" spans="1:6" s="167" customFormat="1" ht="20.25" x14ac:dyDescent="0.2">
      <c r="A1558" s="197">
        <v>412900</v>
      </c>
      <c r="B1558" s="211" t="s">
        <v>584</v>
      </c>
      <c r="C1558" s="208">
        <v>4000</v>
      </c>
      <c r="D1558" s="217">
        <v>4000</v>
      </c>
      <c r="E1558" s="208">
        <v>0</v>
      </c>
      <c r="F1558" s="209">
        <f t="shared" si="402"/>
        <v>100</v>
      </c>
    </row>
    <row r="1559" spans="1:6" s="167" customFormat="1" ht="20.25" x14ac:dyDescent="0.2">
      <c r="A1559" s="219">
        <v>510000</v>
      </c>
      <c r="B1559" s="210" t="s">
        <v>422</v>
      </c>
      <c r="C1559" s="220">
        <f>C1560+C1562</f>
        <v>17000</v>
      </c>
      <c r="D1559" s="220">
        <f>D1560+D1562</f>
        <v>17000</v>
      </c>
      <c r="E1559" s="220">
        <f>E1560+E1562</f>
        <v>0</v>
      </c>
      <c r="F1559" s="205">
        <f t="shared" si="402"/>
        <v>100</v>
      </c>
    </row>
    <row r="1560" spans="1:6" s="167" customFormat="1" ht="20.25" x14ac:dyDescent="0.2">
      <c r="A1560" s="219">
        <v>511000</v>
      </c>
      <c r="B1560" s="203" t="s">
        <v>423</v>
      </c>
      <c r="C1560" s="220">
        <f>SUM(C1561:C1561)</f>
        <v>10000</v>
      </c>
      <c r="D1560" s="220">
        <f>SUM(D1561:D1561)</f>
        <v>10000</v>
      </c>
      <c r="E1560" s="220">
        <f>SUM(E1561:E1561)</f>
        <v>0</v>
      </c>
      <c r="F1560" s="205">
        <f t="shared" si="402"/>
        <v>100</v>
      </c>
    </row>
    <row r="1561" spans="1:6" s="167" customFormat="1" ht="20.25" x14ac:dyDescent="0.2">
      <c r="A1561" s="197">
        <v>511300</v>
      </c>
      <c r="B1561" s="198" t="s">
        <v>426</v>
      </c>
      <c r="C1561" s="208">
        <v>10000</v>
      </c>
      <c r="D1561" s="217">
        <v>10000</v>
      </c>
      <c r="E1561" s="208">
        <v>0</v>
      </c>
      <c r="F1561" s="209">
        <f t="shared" si="402"/>
        <v>100</v>
      </c>
    </row>
    <row r="1562" spans="1:6" s="221" customFormat="1" ht="20.25" x14ac:dyDescent="0.2">
      <c r="A1562" s="219">
        <v>516000</v>
      </c>
      <c r="B1562" s="210" t="s">
        <v>433</v>
      </c>
      <c r="C1562" s="220">
        <f>C1563</f>
        <v>7000</v>
      </c>
      <c r="D1562" s="220">
        <f t="shared" ref="D1562" si="406">D1563</f>
        <v>7000</v>
      </c>
      <c r="E1562" s="220">
        <f>E1563</f>
        <v>0</v>
      </c>
      <c r="F1562" s="205">
        <f t="shared" si="402"/>
        <v>100</v>
      </c>
    </row>
    <row r="1563" spans="1:6" s="167" customFormat="1" ht="20.25" x14ac:dyDescent="0.2">
      <c r="A1563" s="197">
        <v>516100</v>
      </c>
      <c r="B1563" s="198" t="s">
        <v>433</v>
      </c>
      <c r="C1563" s="208">
        <v>7000</v>
      </c>
      <c r="D1563" s="217">
        <v>7000</v>
      </c>
      <c r="E1563" s="208">
        <v>0</v>
      </c>
      <c r="F1563" s="209">
        <f t="shared" si="402"/>
        <v>100</v>
      </c>
    </row>
    <row r="1564" spans="1:6" s="221" customFormat="1" ht="20.25" x14ac:dyDescent="0.2">
      <c r="A1564" s="219">
        <v>630000</v>
      </c>
      <c r="B1564" s="210" t="s">
        <v>461</v>
      </c>
      <c r="C1564" s="220">
        <f>0+C1565</f>
        <v>30000</v>
      </c>
      <c r="D1564" s="220">
        <f>0+D1565</f>
        <v>10000</v>
      </c>
      <c r="E1564" s="220">
        <f>0+E1565</f>
        <v>0</v>
      </c>
      <c r="F1564" s="205">
        <f t="shared" si="402"/>
        <v>33.333333333333329</v>
      </c>
    </row>
    <row r="1565" spans="1:6" s="221" customFormat="1" ht="20.25" x14ac:dyDescent="0.2">
      <c r="A1565" s="219">
        <v>638000</v>
      </c>
      <c r="B1565" s="210" t="s">
        <v>396</v>
      </c>
      <c r="C1565" s="220">
        <f>C1566</f>
        <v>30000</v>
      </c>
      <c r="D1565" s="220">
        <f t="shared" ref="D1565" si="407">D1566</f>
        <v>10000</v>
      </c>
      <c r="E1565" s="220">
        <f>E1566</f>
        <v>0</v>
      </c>
      <c r="F1565" s="205">
        <f t="shared" si="402"/>
        <v>33.333333333333329</v>
      </c>
    </row>
    <row r="1566" spans="1:6" s="167" customFormat="1" ht="20.25" x14ac:dyDescent="0.2">
      <c r="A1566" s="197">
        <v>638100</v>
      </c>
      <c r="B1566" s="198" t="s">
        <v>466</v>
      </c>
      <c r="C1566" s="208">
        <v>30000</v>
      </c>
      <c r="D1566" s="217">
        <v>10000</v>
      </c>
      <c r="E1566" s="208">
        <v>0</v>
      </c>
      <c r="F1566" s="209">
        <f t="shared" si="402"/>
        <v>33.333333333333329</v>
      </c>
    </row>
    <row r="1567" spans="1:6" s="167" customFormat="1" ht="20.25" x14ac:dyDescent="0.2">
      <c r="A1567" s="225"/>
      <c r="B1567" s="214" t="s">
        <v>500</v>
      </c>
      <c r="C1567" s="222">
        <f>C1544+C1559+C1564</f>
        <v>2068500.0000000002</v>
      </c>
      <c r="D1567" s="222">
        <f>D1544+D1559+D1564</f>
        <v>2041999.9966666666</v>
      </c>
      <c r="E1567" s="222">
        <f>E1544+E1559+E1564</f>
        <v>0</v>
      </c>
      <c r="F1567" s="172">
        <f t="shared" si="402"/>
        <v>98.718878253162501</v>
      </c>
    </row>
    <row r="1568" spans="1:6" s="167" customFormat="1" ht="20.25" x14ac:dyDescent="0.2">
      <c r="A1568" s="226"/>
      <c r="B1568" s="190"/>
      <c r="C1568" s="200"/>
      <c r="D1568" s="200"/>
      <c r="E1568" s="200"/>
      <c r="F1568" s="201"/>
    </row>
    <row r="1569" spans="1:6" s="167" customFormat="1" ht="20.25" x14ac:dyDescent="0.2">
      <c r="A1569" s="193"/>
      <c r="B1569" s="190"/>
      <c r="C1569" s="217"/>
      <c r="D1569" s="217"/>
      <c r="E1569" s="217"/>
      <c r="F1569" s="218"/>
    </row>
    <row r="1570" spans="1:6" s="167" customFormat="1" ht="20.25" x14ac:dyDescent="0.2">
      <c r="A1570" s="197" t="s">
        <v>866</v>
      </c>
      <c r="B1570" s="198"/>
      <c r="C1570" s="217"/>
      <c r="D1570" s="217"/>
      <c r="E1570" s="217"/>
      <c r="F1570" s="218"/>
    </row>
    <row r="1571" spans="1:6" s="167" customFormat="1" ht="20.25" x14ac:dyDescent="0.2">
      <c r="A1571" s="197" t="s">
        <v>513</v>
      </c>
      <c r="B1571" s="198"/>
      <c r="C1571" s="217"/>
      <c r="D1571" s="217"/>
      <c r="E1571" s="217"/>
      <c r="F1571" s="218"/>
    </row>
    <row r="1572" spans="1:6" s="167" customFormat="1" ht="20.25" x14ac:dyDescent="0.2">
      <c r="A1572" s="197" t="s">
        <v>621</v>
      </c>
      <c r="B1572" s="210"/>
      <c r="C1572" s="217"/>
      <c r="D1572" s="217"/>
      <c r="E1572" s="217"/>
      <c r="F1572" s="218"/>
    </row>
    <row r="1573" spans="1:6" s="167" customFormat="1" ht="20.25" x14ac:dyDescent="0.2">
      <c r="A1573" s="197" t="s">
        <v>796</v>
      </c>
      <c r="B1573" s="210"/>
      <c r="C1573" s="217"/>
      <c r="D1573" s="217"/>
      <c r="E1573" s="217"/>
      <c r="F1573" s="218"/>
    </row>
    <row r="1574" spans="1:6" s="167" customFormat="1" ht="20.25" x14ac:dyDescent="0.2">
      <c r="A1574" s="197"/>
      <c r="B1574" s="199"/>
      <c r="C1574" s="200"/>
      <c r="D1574" s="200"/>
      <c r="E1574" s="200"/>
      <c r="F1574" s="201"/>
    </row>
    <row r="1575" spans="1:6" s="167" customFormat="1" ht="20.25" x14ac:dyDescent="0.2">
      <c r="A1575" s="219">
        <v>410000</v>
      </c>
      <c r="B1575" s="203" t="s">
        <v>357</v>
      </c>
      <c r="C1575" s="220">
        <f>C1576+C1581</f>
        <v>4020300</v>
      </c>
      <c r="D1575" s="220">
        <f t="shared" ref="D1575" si="408">D1576+D1581</f>
        <v>4417800</v>
      </c>
      <c r="E1575" s="220">
        <f>E1576+E1581</f>
        <v>0</v>
      </c>
      <c r="F1575" s="205">
        <f t="shared" ref="F1575:F1599" si="409">D1575/C1575*100</f>
        <v>109.88732184165362</v>
      </c>
    </row>
    <row r="1576" spans="1:6" s="167" customFormat="1" ht="20.25" x14ac:dyDescent="0.2">
      <c r="A1576" s="219">
        <v>411000</v>
      </c>
      <c r="B1576" s="203" t="s">
        <v>471</v>
      </c>
      <c r="C1576" s="220">
        <f>SUM(C1577:C1580)</f>
        <v>3780700</v>
      </c>
      <c r="D1576" s="220">
        <f t="shared" ref="D1576" si="410">SUM(D1577:D1580)</f>
        <v>4177400</v>
      </c>
      <c r="E1576" s="220">
        <f>SUM(E1577:E1580)</f>
        <v>0</v>
      </c>
      <c r="F1576" s="205">
        <f t="shared" si="409"/>
        <v>110.49276588991457</v>
      </c>
    </row>
    <row r="1577" spans="1:6" s="167" customFormat="1" ht="20.25" x14ac:dyDescent="0.2">
      <c r="A1577" s="197">
        <v>411100</v>
      </c>
      <c r="B1577" s="198" t="s">
        <v>358</v>
      </c>
      <c r="C1577" s="208">
        <v>3525000</v>
      </c>
      <c r="D1577" s="217">
        <f>3600000+349500+4900</f>
        <v>3954400</v>
      </c>
      <c r="E1577" s="208">
        <v>0</v>
      </c>
      <c r="F1577" s="209">
        <f t="shared" si="409"/>
        <v>112.18156028368796</v>
      </c>
    </row>
    <row r="1578" spans="1:6" s="167" customFormat="1" ht="20.25" x14ac:dyDescent="0.2">
      <c r="A1578" s="197">
        <v>411200</v>
      </c>
      <c r="B1578" s="198" t="s">
        <v>484</v>
      </c>
      <c r="C1578" s="208">
        <v>160000</v>
      </c>
      <c r="D1578" s="217">
        <v>160000</v>
      </c>
      <c r="E1578" s="208">
        <v>0</v>
      </c>
      <c r="F1578" s="209">
        <f t="shared" si="409"/>
        <v>100</v>
      </c>
    </row>
    <row r="1579" spans="1:6" s="167" customFormat="1" ht="40.5" x14ac:dyDescent="0.2">
      <c r="A1579" s="197">
        <v>411300</v>
      </c>
      <c r="B1579" s="198" t="s">
        <v>359</v>
      </c>
      <c r="C1579" s="208">
        <v>65700</v>
      </c>
      <c r="D1579" s="217">
        <v>33000</v>
      </c>
      <c r="E1579" s="208">
        <v>0</v>
      </c>
      <c r="F1579" s="209">
        <f t="shared" si="409"/>
        <v>50.228310502283101</v>
      </c>
    </row>
    <row r="1580" spans="1:6" s="167" customFormat="1" ht="20.25" x14ac:dyDescent="0.2">
      <c r="A1580" s="197">
        <v>411400</v>
      </c>
      <c r="B1580" s="198" t="s">
        <v>360</v>
      </c>
      <c r="C1580" s="208">
        <v>30000.000000000029</v>
      </c>
      <c r="D1580" s="217">
        <v>30000</v>
      </c>
      <c r="E1580" s="208">
        <v>0</v>
      </c>
      <c r="F1580" s="209">
        <f t="shared" si="409"/>
        <v>99.999999999999901</v>
      </c>
    </row>
    <row r="1581" spans="1:6" s="167" customFormat="1" ht="20.25" x14ac:dyDescent="0.2">
      <c r="A1581" s="219">
        <v>412000</v>
      </c>
      <c r="B1581" s="210" t="s">
        <v>476</v>
      </c>
      <c r="C1581" s="220">
        <f>SUM(C1582:C1590)</f>
        <v>239600</v>
      </c>
      <c r="D1581" s="220">
        <f>SUM(D1582:D1590)</f>
        <v>240400</v>
      </c>
      <c r="E1581" s="220">
        <f>SUM(E1582:E1590)</f>
        <v>0</v>
      </c>
      <c r="F1581" s="205">
        <f t="shared" si="409"/>
        <v>100.3338898163606</v>
      </c>
    </row>
    <row r="1582" spans="1:6" s="167" customFormat="1" ht="20.25" x14ac:dyDescent="0.2">
      <c r="A1582" s="223">
        <v>412100</v>
      </c>
      <c r="B1582" s="198" t="s">
        <v>361</v>
      </c>
      <c r="C1582" s="208">
        <v>1200</v>
      </c>
      <c r="D1582" s="217">
        <v>1200</v>
      </c>
      <c r="E1582" s="208">
        <v>0</v>
      </c>
      <c r="F1582" s="209">
        <f t="shared" si="409"/>
        <v>100</v>
      </c>
    </row>
    <row r="1583" spans="1:6" s="167" customFormat="1" ht="20.25" x14ac:dyDescent="0.2">
      <c r="A1583" s="197">
        <v>412200</v>
      </c>
      <c r="B1583" s="198" t="s">
        <v>485</v>
      </c>
      <c r="C1583" s="208">
        <v>85100.000000000015</v>
      </c>
      <c r="D1583" s="217">
        <v>90000</v>
      </c>
      <c r="E1583" s="208">
        <v>0</v>
      </c>
      <c r="F1583" s="209">
        <f t="shared" si="409"/>
        <v>105.75793184488835</v>
      </c>
    </row>
    <row r="1584" spans="1:6" s="167" customFormat="1" ht="20.25" x14ac:dyDescent="0.2">
      <c r="A1584" s="197">
        <v>412300</v>
      </c>
      <c r="B1584" s="198" t="s">
        <v>362</v>
      </c>
      <c r="C1584" s="208">
        <v>97000</v>
      </c>
      <c r="D1584" s="217">
        <v>90000</v>
      </c>
      <c r="E1584" s="208">
        <v>0</v>
      </c>
      <c r="F1584" s="209">
        <f t="shared" si="409"/>
        <v>92.783505154639172</v>
      </c>
    </row>
    <row r="1585" spans="1:6" s="167" customFormat="1" ht="20.25" x14ac:dyDescent="0.2">
      <c r="A1585" s="197">
        <v>412500</v>
      </c>
      <c r="B1585" s="198" t="s">
        <v>364</v>
      </c>
      <c r="C1585" s="208">
        <v>14000</v>
      </c>
      <c r="D1585" s="217">
        <v>15000</v>
      </c>
      <c r="E1585" s="208">
        <v>0</v>
      </c>
      <c r="F1585" s="209">
        <f t="shared" si="409"/>
        <v>107.14285714285714</v>
      </c>
    </row>
    <row r="1586" spans="1:6" s="167" customFormat="1" ht="20.25" x14ac:dyDescent="0.2">
      <c r="A1586" s="197">
        <v>412600</v>
      </c>
      <c r="B1586" s="198" t="s">
        <v>486</v>
      </c>
      <c r="C1586" s="208">
        <v>10000</v>
      </c>
      <c r="D1586" s="217">
        <v>12000</v>
      </c>
      <c r="E1586" s="208">
        <v>0</v>
      </c>
      <c r="F1586" s="209">
        <f t="shared" si="409"/>
        <v>120</v>
      </c>
    </row>
    <row r="1587" spans="1:6" s="167" customFormat="1" ht="20.25" x14ac:dyDescent="0.2">
      <c r="A1587" s="197">
        <v>412700</v>
      </c>
      <c r="B1587" s="198" t="s">
        <v>473</v>
      </c>
      <c r="C1587" s="208">
        <v>25000</v>
      </c>
      <c r="D1587" s="217">
        <v>25000</v>
      </c>
      <c r="E1587" s="208">
        <v>0</v>
      </c>
      <c r="F1587" s="209">
        <f t="shared" si="409"/>
        <v>100</v>
      </c>
    </row>
    <row r="1588" spans="1:6" s="167" customFormat="1" ht="20.25" x14ac:dyDescent="0.2">
      <c r="A1588" s="197">
        <v>412900</v>
      </c>
      <c r="B1588" s="211" t="s">
        <v>582</v>
      </c>
      <c r="C1588" s="208">
        <v>2100</v>
      </c>
      <c r="D1588" s="217">
        <v>2000</v>
      </c>
      <c r="E1588" s="208">
        <v>0</v>
      </c>
      <c r="F1588" s="209">
        <f t="shared" si="409"/>
        <v>95.238095238095227</v>
      </c>
    </row>
    <row r="1589" spans="1:6" s="167" customFormat="1" ht="20.25" x14ac:dyDescent="0.2">
      <c r="A1589" s="197">
        <v>412900</v>
      </c>
      <c r="B1589" s="211" t="s">
        <v>583</v>
      </c>
      <c r="C1589" s="208">
        <v>2200</v>
      </c>
      <c r="D1589" s="217">
        <v>2200</v>
      </c>
      <c r="E1589" s="208">
        <v>0</v>
      </c>
      <c r="F1589" s="209">
        <f t="shared" si="409"/>
        <v>100</v>
      </c>
    </row>
    <row r="1590" spans="1:6" s="167" customFormat="1" ht="20.25" x14ac:dyDescent="0.2">
      <c r="A1590" s="197">
        <v>412900</v>
      </c>
      <c r="B1590" s="198" t="s">
        <v>566</v>
      </c>
      <c r="C1590" s="208">
        <v>3000</v>
      </c>
      <c r="D1590" s="217">
        <v>3000</v>
      </c>
      <c r="E1590" s="208">
        <v>0</v>
      </c>
      <c r="F1590" s="209">
        <f t="shared" si="409"/>
        <v>100</v>
      </c>
    </row>
    <row r="1591" spans="1:6" s="167" customFormat="1" ht="20.25" x14ac:dyDescent="0.2">
      <c r="A1591" s="219">
        <v>510000</v>
      </c>
      <c r="B1591" s="210" t="s">
        <v>422</v>
      </c>
      <c r="C1591" s="220">
        <f>C1592+C1594</f>
        <v>7500</v>
      </c>
      <c r="D1591" s="220">
        <f>D1592+D1594</f>
        <v>12500</v>
      </c>
      <c r="E1591" s="220">
        <f>E1592+E1594</f>
        <v>0</v>
      </c>
      <c r="F1591" s="205">
        <f t="shared" si="409"/>
        <v>166.66666666666669</v>
      </c>
    </row>
    <row r="1592" spans="1:6" s="167" customFormat="1" ht="20.25" x14ac:dyDescent="0.2">
      <c r="A1592" s="219">
        <v>511000</v>
      </c>
      <c r="B1592" s="210" t="s">
        <v>423</v>
      </c>
      <c r="C1592" s="220">
        <f>SUM(C1593:C1593)</f>
        <v>5000</v>
      </c>
      <c r="D1592" s="220">
        <f>SUM(D1593:D1593)</f>
        <v>10000</v>
      </c>
      <c r="E1592" s="220">
        <f>SUM(E1593:E1593)</f>
        <v>0</v>
      </c>
      <c r="F1592" s="205">
        <f t="shared" si="409"/>
        <v>200</v>
      </c>
    </row>
    <row r="1593" spans="1:6" s="167" customFormat="1" ht="20.25" x14ac:dyDescent="0.2">
      <c r="A1593" s="197">
        <v>511300</v>
      </c>
      <c r="B1593" s="198" t="s">
        <v>426</v>
      </c>
      <c r="C1593" s="208">
        <v>5000</v>
      </c>
      <c r="D1593" s="217">
        <v>10000</v>
      </c>
      <c r="E1593" s="208">
        <v>0</v>
      </c>
      <c r="F1593" s="209">
        <f t="shared" si="409"/>
        <v>200</v>
      </c>
    </row>
    <row r="1594" spans="1:6" s="221" customFormat="1" ht="20.25" x14ac:dyDescent="0.2">
      <c r="A1594" s="219">
        <v>516000</v>
      </c>
      <c r="B1594" s="210" t="s">
        <v>433</v>
      </c>
      <c r="C1594" s="220">
        <f t="shared" ref="C1594:D1594" si="411">C1595</f>
        <v>2500</v>
      </c>
      <c r="D1594" s="220">
        <f t="shared" si="411"/>
        <v>2500</v>
      </c>
      <c r="E1594" s="220">
        <f t="shared" ref="E1594" si="412">E1595</f>
        <v>0</v>
      </c>
      <c r="F1594" s="205">
        <f t="shared" si="409"/>
        <v>100</v>
      </c>
    </row>
    <row r="1595" spans="1:6" s="167" customFormat="1" ht="20.25" x14ac:dyDescent="0.2">
      <c r="A1595" s="197">
        <v>516100</v>
      </c>
      <c r="B1595" s="198" t="s">
        <v>433</v>
      </c>
      <c r="C1595" s="208">
        <v>2500</v>
      </c>
      <c r="D1595" s="217">
        <v>2500</v>
      </c>
      <c r="E1595" s="208">
        <v>0</v>
      </c>
      <c r="F1595" s="209">
        <f t="shared" si="409"/>
        <v>100</v>
      </c>
    </row>
    <row r="1596" spans="1:6" s="221" customFormat="1" ht="20.25" x14ac:dyDescent="0.2">
      <c r="A1596" s="219">
        <v>630000</v>
      </c>
      <c r="B1596" s="210" t="s">
        <v>461</v>
      </c>
      <c r="C1596" s="220">
        <f>0+C1597</f>
        <v>39999.999999999993</v>
      </c>
      <c r="D1596" s="220">
        <f>0+D1597</f>
        <v>30000</v>
      </c>
      <c r="E1596" s="220">
        <f>0+E1597</f>
        <v>0</v>
      </c>
      <c r="F1596" s="205">
        <f t="shared" si="409"/>
        <v>75.000000000000014</v>
      </c>
    </row>
    <row r="1597" spans="1:6" s="221" customFormat="1" ht="20.25" x14ac:dyDescent="0.2">
      <c r="A1597" s="219">
        <v>638000</v>
      </c>
      <c r="B1597" s="210" t="s">
        <v>396</v>
      </c>
      <c r="C1597" s="220">
        <f t="shared" ref="C1597:D1597" si="413">C1598</f>
        <v>39999.999999999993</v>
      </c>
      <c r="D1597" s="220">
        <f t="shared" si="413"/>
        <v>30000</v>
      </c>
      <c r="E1597" s="220">
        <f t="shared" ref="E1597" si="414">E1598</f>
        <v>0</v>
      </c>
      <c r="F1597" s="205">
        <f t="shared" si="409"/>
        <v>75.000000000000014</v>
      </c>
    </row>
    <row r="1598" spans="1:6" s="167" customFormat="1" ht="20.25" x14ac:dyDescent="0.2">
      <c r="A1598" s="197">
        <v>638100</v>
      </c>
      <c r="B1598" s="198" t="s">
        <v>466</v>
      </c>
      <c r="C1598" s="208">
        <v>39999.999999999993</v>
      </c>
      <c r="D1598" s="217">
        <v>30000</v>
      </c>
      <c r="E1598" s="208">
        <v>0</v>
      </c>
      <c r="F1598" s="209">
        <f t="shared" si="409"/>
        <v>75.000000000000014</v>
      </c>
    </row>
    <row r="1599" spans="1:6" s="167" customFormat="1" ht="20.25" x14ac:dyDescent="0.2">
      <c r="A1599" s="225"/>
      <c r="B1599" s="214" t="s">
        <v>500</v>
      </c>
      <c r="C1599" s="222">
        <f>C1575+C1591+C1596</f>
        <v>4067800</v>
      </c>
      <c r="D1599" s="222">
        <f>D1575+D1591+D1596</f>
        <v>4460300</v>
      </c>
      <c r="E1599" s="222">
        <f>E1575+E1591+E1596</f>
        <v>0</v>
      </c>
      <c r="F1599" s="172">
        <f t="shared" si="409"/>
        <v>109.64895029254143</v>
      </c>
    </row>
    <row r="1600" spans="1:6" s="167" customFormat="1" ht="20.25" x14ac:dyDescent="0.2">
      <c r="A1600" s="226"/>
      <c r="B1600" s="190"/>
      <c r="C1600" s="200"/>
      <c r="D1600" s="200"/>
      <c r="E1600" s="200"/>
      <c r="F1600" s="201"/>
    </row>
    <row r="1601" spans="1:6" s="167" customFormat="1" ht="20.25" x14ac:dyDescent="0.2">
      <c r="A1601" s="193"/>
      <c r="B1601" s="190"/>
      <c r="C1601" s="217"/>
      <c r="D1601" s="217"/>
      <c r="E1601" s="217"/>
      <c r="F1601" s="218"/>
    </row>
    <row r="1602" spans="1:6" s="167" customFormat="1" ht="20.25" x14ac:dyDescent="0.2">
      <c r="A1602" s="197" t="s">
        <v>867</v>
      </c>
      <c r="B1602" s="210"/>
      <c r="C1602" s="217"/>
      <c r="D1602" s="217"/>
      <c r="E1602" s="217"/>
      <c r="F1602" s="218"/>
    </row>
    <row r="1603" spans="1:6" s="167" customFormat="1" ht="20.25" x14ac:dyDescent="0.2">
      <c r="A1603" s="197" t="s">
        <v>513</v>
      </c>
      <c r="B1603" s="210"/>
      <c r="C1603" s="217"/>
      <c r="D1603" s="217"/>
      <c r="E1603" s="217"/>
      <c r="F1603" s="218"/>
    </row>
    <row r="1604" spans="1:6" s="167" customFormat="1" ht="20.25" x14ac:dyDescent="0.2">
      <c r="A1604" s="197" t="s">
        <v>638</v>
      </c>
      <c r="B1604" s="210"/>
      <c r="C1604" s="217"/>
      <c r="D1604" s="217"/>
      <c r="E1604" s="217"/>
      <c r="F1604" s="218"/>
    </row>
    <row r="1605" spans="1:6" s="167" customFormat="1" ht="20.25" x14ac:dyDescent="0.2">
      <c r="A1605" s="197" t="s">
        <v>796</v>
      </c>
      <c r="B1605" s="210"/>
      <c r="C1605" s="217"/>
      <c r="D1605" s="217"/>
      <c r="E1605" s="217"/>
      <c r="F1605" s="218"/>
    </row>
    <row r="1606" spans="1:6" s="167" customFormat="1" ht="20.25" x14ac:dyDescent="0.2">
      <c r="A1606" s="197"/>
      <c r="B1606" s="199"/>
      <c r="C1606" s="200"/>
      <c r="D1606" s="200"/>
      <c r="E1606" s="200"/>
      <c r="F1606" s="201"/>
    </row>
    <row r="1607" spans="1:6" s="167" customFormat="1" ht="20.25" x14ac:dyDescent="0.2">
      <c r="A1607" s="219">
        <v>410000</v>
      </c>
      <c r="B1607" s="203" t="s">
        <v>357</v>
      </c>
      <c r="C1607" s="220">
        <f>C1608+C1613</f>
        <v>1047600</v>
      </c>
      <c r="D1607" s="220">
        <f t="shared" ref="D1607" si="415">D1608+D1613</f>
        <v>1334400</v>
      </c>
      <c r="E1607" s="220">
        <f>E1608+E1613</f>
        <v>0</v>
      </c>
      <c r="F1607" s="205">
        <f>D1607/C1607*100</f>
        <v>127.37686139747994</v>
      </c>
    </row>
    <row r="1608" spans="1:6" s="167" customFormat="1" ht="20.25" x14ac:dyDescent="0.2">
      <c r="A1608" s="219">
        <v>411000</v>
      </c>
      <c r="B1608" s="203" t="s">
        <v>471</v>
      </c>
      <c r="C1608" s="220">
        <f>SUM(C1609:C1612)</f>
        <v>977300</v>
      </c>
      <c r="D1608" s="220">
        <f t="shared" ref="D1608" si="416">SUM(D1609:D1612)</f>
        <v>1263400</v>
      </c>
      <c r="E1608" s="220">
        <f>SUM(E1609:E1612)</f>
        <v>0</v>
      </c>
      <c r="F1608" s="205">
        <f>D1608/C1608*100</f>
        <v>129.2745318735291</v>
      </c>
    </row>
    <row r="1609" spans="1:6" s="167" customFormat="1" ht="20.25" x14ac:dyDescent="0.2">
      <c r="A1609" s="197">
        <v>411100</v>
      </c>
      <c r="B1609" s="198" t="s">
        <v>358</v>
      </c>
      <c r="C1609" s="208">
        <v>911800</v>
      </c>
      <c r="D1609" s="217">
        <f>1072200+91500+1900</f>
        <v>1165600</v>
      </c>
      <c r="E1609" s="208">
        <v>0</v>
      </c>
      <c r="F1609" s="209">
        <f>D1609/C1609*100</f>
        <v>127.83505154639174</v>
      </c>
    </row>
    <row r="1610" spans="1:6" s="167" customFormat="1" ht="20.25" x14ac:dyDescent="0.2">
      <c r="A1610" s="197">
        <v>411200</v>
      </c>
      <c r="B1610" s="198" t="s">
        <v>484</v>
      </c>
      <c r="C1610" s="208">
        <v>58699.999999999964</v>
      </c>
      <c r="D1610" s="217">
        <v>56400</v>
      </c>
      <c r="E1610" s="208">
        <v>0</v>
      </c>
      <c r="F1610" s="209">
        <f>D1610/C1610*100</f>
        <v>96.081771720613347</v>
      </c>
    </row>
    <row r="1611" spans="1:6" s="167" customFormat="1" ht="40.5" x14ac:dyDescent="0.2">
      <c r="A1611" s="197">
        <v>411300</v>
      </c>
      <c r="B1611" s="198" t="s">
        <v>359</v>
      </c>
      <c r="C1611" s="208">
        <v>4000.0000000000027</v>
      </c>
      <c r="D1611" s="217">
        <v>8000</v>
      </c>
      <c r="E1611" s="208">
        <v>0</v>
      </c>
      <c r="F1611" s="209">
        <f>D1611/C1611*100</f>
        <v>199.99999999999986</v>
      </c>
    </row>
    <row r="1612" spans="1:6" s="167" customFormat="1" ht="20.25" x14ac:dyDescent="0.2">
      <c r="A1612" s="197">
        <v>411400</v>
      </c>
      <c r="B1612" s="198" t="s">
        <v>360</v>
      </c>
      <c r="C1612" s="208">
        <v>2800</v>
      </c>
      <c r="D1612" s="217">
        <v>33400</v>
      </c>
      <c r="E1612" s="208">
        <v>0</v>
      </c>
      <c r="F1612" s="209"/>
    </row>
    <row r="1613" spans="1:6" s="167" customFormat="1" ht="20.25" x14ac:dyDescent="0.2">
      <c r="A1613" s="219">
        <v>412000</v>
      </c>
      <c r="B1613" s="210" t="s">
        <v>476</v>
      </c>
      <c r="C1613" s="220">
        <f>SUM(C1614:C1623)</f>
        <v>70299.999999999971</v>
      </c>
      <c r="D1613" s="220">
        <f>SUM(D1614:D1623)</f>
        <v>71000</v>
      </c>
      <c r="E1613" s="220">
        <f>SUM(E1614:E1623)</f>
        <v>0</v>
      </c>
      <c r="F1613" s="205">
        <f t="shared" ref="F1613:F1623" si="417">D1613/C1613*100</f>
        <v>100.99573257467998</v>
      </c>
    </row>
    <row r="1614" spans="1:6" s="167" customFormat="1" ht="20.25" x14ac:dyDescent="0.2">
      <c r="A1614" s="197">
        <v>412200</v>
      </c>
      <c r="B1614" s="198" t="s">
        <v>485</v>
      </c>
      <c r="C1614" s="208">
        <v>25999.999999999967</v>
      </c>
      <c r="D1614" s="217">
        <v>27000</v>
      </c>
      <c r="E1614" s="208">
        <v>0</v>
      </c>
      <c r="F1614" s="209">
        <f t="shared" si="417"/>
        <v>103.84615384615398</v>
      </c>
    </row>
    <row r="1615" spans="1:6" s="167" customFormat="1" ht="20.25" x14ac:dyDescent="0.2">
      <c r="A1615" s="197">
        <v>412300</v>
      </c>
      <c r="B1615" s="198" t="s">
        <v>362</v>
      </c>
      <c r="C1615" s="208">
        <v>5700</v>
      </c>
      <c r="D1615" s="217">
        <v>6000</v>
      </c>
      <c r="E1615" s="208">
        <v>0</v>
      </c>
      <c r="F1615" s="209">
        <f t="shared" si="417"/>
        <v>105.26315789473684</v>
      </c>
    </row>
    <row r="1616" spans="1:6" s="167" customFormat="1" ht="20.25" x14ac:dyDescent="0.2">
      <c r="A1616" s="197">
        <v>412500</v>
      </c>
      <c r="B1616" s="198" t="s">
        <v>364</v>
      </c>
      <c r="C1616" s="208">
        <v>7900.0000000000027</v>
      </c>
      <c r="D1616" s="217">
        <v>7400</v>
      </c>
      <c r="E1616" s="208">
        <v>0</v>
      </c>
      <c r="F1616" s="209">
        <f t="shared" si="417"/>
        <v>93.67088607594934</v>
      </c>
    </row>
    <row r="1617" spans="1:6" s="167" customFormat="1" ht="20.25" x14ac:dyDescent="0.2">
      <c r="A1617" s="197">
        <v>412600</v>
      </c>
      <c r="B1617" s="198" t="s">
        <v>486</v>
      </c>
      <c r="C1617" s="208">
        <v>15000</v>
      </c>
      <c r="D1617" s="217">
        <v>16000</v>
      </c>
      <c r="E1617" s="208">
        <v>0</v>
      </c>
      <c r="F1617" s="209">
        <f t="shared" si="417"/>
        <v>106.66666666666667</v>
      </c>
    </row>
    <row r="1618" spans="1:6" s="167" customFormat="1" ht="20.25" x14ac:dyDescent="0.2">
      <c r="A1618" s="197">
        <v>412700</v>
      </c>
      <c r="B1618" s="198" t="s">
        <v>473</v>
      </c>
      <c r="C1618" s="208">
        <v>8299.9999999999964</v>
      </c>
      <c r="D1618" s="217">
        <v>9000</v>
      </c>
      <c r="E1618" s="208">
        <v>0</v>
      </c>
      <c r="F1618" s="209">
        <f t="shared" si="417"/>
        <v>108.43373493975908</v>
      </c>
    </row>
    <row r="1619" spans="1:6" s="167" customFormat="1" ht="20.25" x14ac:dyDescent="0.2">
      <c r="A1619" s="197">
        <v>412900</v>
      </c>
      <c r="B1619" s="211" t="s">
        <v>564</v>
      </c>
      <c r="C1619" s="208">
        <v>2200</v>
      </c>
      <c r="D1619" s="217">
        <v>0</v>
      </c>
      <c r="E1619" s="208">
        <v>0</v>
      </c>
      <c r="F1619" s="209">
        <f t="shared" si="417"/>
        <v>0</v>
      </c>
    </row>
    <row r="1620" spans="1:6" s="167" customFormat="1" ht="20.25" x14ac:dyDescent="0.2">
      <c r="A1620" s="197">
        <v>412900</v>
      </c>
      <c r="B1620" s="211" t="s">
        <v>582</v>
      </c>
      <c r="C1620" s="208">
        <v>1799.9999999999995</v>
      </c>
      <c r="D1620" s="217">
        <v>1700</v>
      </c>
      <c r="E1620" s="208">
        <v>0</v>
      </c>
      <c r="F1620" s="209">
        <f t="shared" si="417"/>
        <v>94.444444444444457</v>
      </c>
    </row>
    <row r="1621" spans="1:6" s="167" customFormat="1" ht="20.25" x14ac:dyDescent="0.2">
      <c r="A1621" s="197">
        <v>412900</v>
      </c>
      <c r="B1621" s="211" t="s">
        <v>583</v>
      </c>
      <c r="C1621" s="208">
        <v>1099.9999999999995</v>
      </c>
      <c r="D1621" s="217">
        <v>1400</v>
      </c>
      <c r="E1621" s="208">
        <v>0</v>
      </c>
      <c r="F1621" s="209">
        <f t="shared" si="417"/>
        <v>127.27272727272731</v>
      </c>
    </row>
    <row r="1622" spans="1:6" s="167" customFormat="1" ht="20.25" x14ac:dyDescent="0.2">
      <c r="A1622" s="197">
        <v>412900</v>
      </c>
      <c r="B1622" s="211" t="s">
        <v>584</v>
      </c>
      <c r="C1622" s="208">
        <v>1999.9999999999995</v>
      </c>
      <c r="D1622" s="217">
        <v>2200</v>
      </c>
      <c r="E1622" s="208">
        <v>0</v>
      </c>
      <c r="F1622" s="209">
        <f t="shared" si="417"/>
        <v>110.00000000000003</v>
      </c>
    </row>
    <row r="1623" spans="1:6" s="167" customFormat="1" ht="20.25" x14ac:dyDescent="0.2">
      <c r="A1623" s="197">
        <v>412900</v>
      </c>
      <c r="B1623" s="198" t="s">
        <v>566</v>
      </c>
      <c r="C1623" s="208">
        <v>300</v>
      </c>
      <c r="D1623" s="217">
        <v>300</v>
      </c>
      <c r="E1623" s="208">
        <v>0</v>
      </c>
      <c r="F1623" s="209">
        <f t="shared" si="417"/>
        <v>100</v>
      </c>
    </row>
    <row r="1624" spans="1:6" s="167" customFormat="1" ht="20.25" x14ac:dyDescent="0.2">
      <c r="A1624" s="219">
        <v>510000</v>
      </c>
      <c r="B1624" s="210" t="s">
        <v>422</v>
      </c>
      <c r="C1624" s="220">
        <f>C1625+0</f>
        <v>5000</v>
      </c>
      <c r="D1624" s="220">
        <f>D1625+0</f>
        <v>280000</v>
      </c>
      <c r="E1624" s="220">
        <f>E1625+0</f>
        <v>0</v>
      </c>
      <c r="F1624" s="205"/>
    </row>
    <row r="1625" spans="1:6" s="167" customFormat="1" ht="20.25" x14ac:dyDescent="0.2">
      <c r="A1625" s="219">
        <v>511000</v>
      </c>
      <c r="B1625" s="210" t="s">
        <v>423</v>
      </c>
      <c r="C1625" s="220">
        <f t="shared" ref="C1625" si="418">SUM(C1626:C1626)</f>
        <v>5000</v>
      </c>
      <c r="D1625" s="220">
        <f t="shared" ref="D1625" si="419">SUM(D1626:D1626)</f>
        <v>280000</v>
      </c>
      <c r="E1625" s="220">
        <f t="shared" ref="E1625" si="420">SUM(E1626:E1626)</f>
        <v>0</v>
      </c>
      <c r="F1625" s="205"/>
    </row>
    <row r="1626" spans="1:6" s="167" customFormat="1" ht="20.25" x14ac:dyDescent="0.2">
      <c r="A1626" s="197">
        <v>511300</v>
      </c>
      <c r="B1626" s="198" t="s">
        <v>426</v>
      </c>
      <c r="C1626" s="208">
        <v>5000</v>
      </c>
      <c r="D1626" s="217">
        <v>280000</v>
      </c>
      <c r="E1626" s="208">
        <v>0</v>
      </c>
      <c r="F1626" s="209"/>
    </row>
    <row r="1627" spans="1:6" s="221" customFormat="1" ht="20.25" x14ac:dyDescent="0.2">
      <c r="A1627" s="219">
        <v>630000</v>
      </c>
      <c r="B1627" s="210" t="s">
        <v>461</v>
      </c>
      <c r="C1627" s="220">
        <f>0+C1628</f>
        <v>2000</v>
      </c>
      <c r="D1627" s="220">
        <f>0+D1628</f>
        <v>2000</v>
      </c>
      <c r="E1627" s="220">
        <f>0+E1628</f>
        <v>0</v>
      </c>
      <c r="F1627" s="205">
        <f>D1627/C1627*100</f>
        <v>100</v>
      </c>
    </row>
    <row r="1628" spans="1:6" s="221" customFormat="1" ht="20.25" x14ac:dyDescent="0.2">
      <c r="A1628" s="219">
        <v>638000</v>
      </c>
      <c r="B1628" s="210" t="s">
        <v>396</v>
      </c>
      <c r="C1628" s="220">
        <f t="shared" ref="C1628:D1628" si="421">C1629</f>
        <v>2000</v>
      </c>
      <c r="D1628" s="220">
        <f t="shared" si="421"/>
        <v>2000</v>
      </c>
      <c r="E1628" s="220">
        <f t="shared" ref="E1628" si="422">E1629</f>
        <v>0</v>
      </c>
      <c r="F1628" s="205">
        <f>D1628/C1628*100</f>
        <v>100</v>
      </c>
    </row>
    <row r="1629" spans="1:6" s="167" customFormat="1" ht="20.25" x14ac:dyDescent="0.2">
      <c r="A1629" s="197">
        <v>638100</v>
      </c>
      <c r="B1629" s="198" t="s">
        <v>466</v>
      </c>
      <c r="C1629" s="208">
        <v>2000</v>
      </c>
      <c r="D1629" s="217">
        <v>2000</v>
      </c>
      <c r="E1629" s="208">
        <v>0</v>
      </c>
      <c r="F1629" s="209">
        <f>D1629/C1629*100</f>
        <v>100</v>
      </c>
    </row>
    <row r="1630" spans="1:6" s="221" customFormat="1" ht="20.25" x14ac:dyDescent="0.2">
      <c r="A1630" s="224"/>
      <c r="B1630" s="210" t="s">
        <v>868</v>
      </c>
      <c r="C1630" s="220">
        <f>C1607+C1624+C1627</f>
        <v>1054600</v>
      </c>
      <c r="D1630" s="220">
        <f>D1607+D1624+D1627</f>
        <v>1616400</v>
      </c>
      <c r="E1630" s="220">
        <f>E1607+E1624+E1627</f>
        <v>0</v>
      </c>
      <c r="F1630" s="172">
        <f>D1630/C1630*100</f>
        <v>153.27138251469751</v>
      </c>
    </row>
    <row r="1631" spans="1:6" s="167" customFormat="1" ht="20.25" x14ac:dyDescent="0.2">
      <c r="A1631" s="197"/>
      <c r="B1631" s="198"/>
      <c r="C1631" s="217"/>
      <c r="D1631" s="217"/>
      <c r="E1631" s="217"/>
      <c r="F1631" s="218"/>
    </row>
    <row r="1632" spans="1:6" s="167" customFormat="1" ht="20.25" x14ac:dyDescent="0.2">
      <c r="A1632" s="197" t="s">
        <v>869</v>
      </c>
      <c r="B1632" s="198"/>
      <c r="C1632" s="217"/>
      <c r="D1632" s="217"/>
      <c r="E1632" s="217"/>
      <c r="F1632" s="218"/>
    </row>
    <row r="1633" spans="1:6" s="167" customFormat="1" ht="20.25" x14ac:dyDescent="0.2">
      <c r="A1633" s="197" t="s">
        <v>513</v>
      </c>
      <c r="B1633" s="198"/>
      <c r="C1633" s="217"/>
      <c r="D1633" s="217"/>
      <c r="E1633" s="217"/>
      <c r="F1633" s="218"/>
    </row>
    <row r="1634" spans="1:6" s="167" customFormat="1" ht="20.25" x14ac:dyDescent="0.2">
      <c r="A1634" s="197" t="s">
        <v>638</v>
      </c>
      <c r="B1634" s="198"/>
      <c r="C1634" s="217"/>
      <c r="D1634" s="217"/>
      <c r="E1634" s="217"/>
      <c r="F1634" s="218"/>
    </row>
    <row r="1635" spans="1:6" s="167" customFormat="1" ht="20.25" x14ac:dyDescent="0.2">
      <c r="A1635" s="197" t="s">
        <v>870</v>
      </c>
      <c r="B1635" s="198"/>
      <c r="C1635" s="217"/>
      <c r="D1635" s="217"/>
      <c r="E1635" s="217"/>
      <c r="F1635" s="218"/>
    </row>
    <row r="1636" spans="1:6" s="167" customFormat="1" ht="20.25" x14ac:dyDescent="0.2">
      <c r="A1636" s="197"/>
      <c r="B1636" s="198"/>
      <c r="C1636" s="217"/>
      <c r="D1636" s="217"/>
      <c r="E1636" s="217"/>
      <c r="F1636" s="218"/>
    </row>
    <row r="1637" spans="1:6" s="167" customFormat="1" ht="20.25" x14ac:dyDescent="0.2">
      <c r="A1637" s="219">
        <v>410000</v>
      </c>
      <c r="B1637" s="203" t="s">
        <v>357</v>
      </c>
      <c r="C1637" s="220">
        <f>C1638+C1643</f>
        <v>2078600</v>
      </c>
      <c r="D1637" s="220">
        <f t="shared" ref="D1637" si="423">D1638+D1643</f>
        <v>2160800</v>
      </c>
      <c r="E1637" s="220">
        <f>E1638+E1643</f>
        <v>0</v>
      </c>
      <c r="F1637" s="205">
        <f t="shared" ref="F1637:F1663" si="424">D1637/C1637*100</f>
        <v>103.95458481670354</v>
      </c>
    </row>
    <row r="1638" spans="1:6" s="167" customFormat="1" ht="20.25" x14ac:dyDescent="0.2">
      <c r="A1638" s="219">
        <v>411000</v>
      </c>
      <c r="B1638" s="203" t="s">
        <v>471</v>
      </c>
      <c r="C1638" s="220">
        <f>SUM(C1639:C1642)</f>
        <v>1817900</v>
      </c>
      <c r="D1638" s="220">
        <f t="shared" ref="D1638" si="425">SUM(D1639:D1642)</f>
        <v>1899400</v>
      </c>
      <c r="E1638" s="220">
        <f>SUM(E1639:E1642)</f>
        <v>0</v>
      </c>
      <c r="F1638" s="205">
        <f t="shared" si="424"/>
        <v>104.48319489520877</v>
      </c>
    </row>
    <row r="1639" spans="1:6" s="167" customFormat="1" ht="20.25" x14ac:dyDescent="0.2">
      <c r="A1639" s="197">
        <v>411100</v>
      </c>
      <c r="B1639" s="198" t="s">
        <v>358</v>
      </c>
      <c r="C1639" s="208">
        <v>1707000</v>
      </c>
      <c r="D1639" s="217">
        <f>1710000+77500+1900</f>
        <v>1789400</v>
      </c>
      <c r="E1639" s="208">
        <v>0</v>
      </c>
      <c r="F1639" s="209">
        <f t="shared" si="424"/>
        <v>104.82718219097833</v>
      </c>
    </row>
    <row r="1640" spans="1:6" s="167" customFormat="1" ht="20.25" x14ac:dyDescent="0.2">
      <c r="A1640" s="197">
        <v>411200</v>
      </c>
      <c r="B1640" s="198" t="s">
        <v>484</v>
      </c>
      <c r="C1640" s="208">
        <v>77999.999999999971</v>
      </c>
      <c r="D1640" s="217">
        <v>79000</v>
      </c>
      <c r="E1640" s="208">
        <v>0</v>
      </c>
      <c r="F1640" s="209">
        <f t="shared" si="424"/>
        <v>101.28205128205133</v>
      </c>
    </row>
    <row r="1641" spans="1:6" s="167" customFormat="1" ht="40.5" x14ac:dyDescent="0.2">
      <c r="A1641" s="197">
        <v>411300</v>
      </c>
      <c r="B1641" s="198" t="s">
        <v>359</v>
      </c>
      <c r="C1641" s="208">
        <v>17000</v>
      </c>
      <c r="D1641" s="217">
        <v>15000</v>
      </c>
      <c r="E1641" s="208">
        <v>0</v>
      </c>
      <c r="F1641" s="209">
        <f t="shared" si="424"/>
        <v>88.235294117647058</v>
      </c>
    </row>
    <row r="1642" spans="1:6" s="167" customFormat="1" ht="20.25" x14ac:dyDescent="0.2">
      <c r="A1642" s="197">
        <v>411400</v>
      </c>
      <c r="B1642" s="198" t="s">
        <v>360</v>
      </c>
      <c r="C1642" s="208">
        <v>15899.999999999967</v>
      </c>
      <c r="D1642" s="217">
        <v>16000</v>
      </c>
      <c r="E1642" s="208">
        <v>0</v>
      </c>
      <c r="F1642" s="209">
        <f t="shared" si="424"/>
        <v>100.62893081761027</v>
      </c>
    </row>
    <row r="1643" spans="1:6" s="167" customFormat="1" ht="20.25" x14ac:dyDescent="0.2">
      <c r="A1643" s="219">
        <v>412000</v>
      </c>
      <c r="B1643" s="210" t="s">
        <v>476</v>
      </c>
      <c r="C1643" s="220">
        <f>SUM(C1644:C1653)</f>
        <v>260700</v>
      </c>
      <c r="D1643" s="220">
        <f>SUM(D1644:D1653)</f>
        <v>261400</v>
      </c>
      <c r="E1643" s="220">
        <f>SUM(E1644:E1653)</f>
        <v>0</v>
      </c>
      <c r="F1643" s="205">
        <f t="shared" si="424"/>
        <v>100.26850786344457</v>
      </c>
    </row>
    <row r="1644" spans="1:6" s="167" customFormat="1" ht="20.25" x14ac:dyDescent="0.2">
      <c r="A1644" s="197">
        <v>412200</v>
      </c>
      <c r="B1644" s="198" t="s">
        <v>485</v>
      </c>
      <c r="C1644" s="208">
        <v>66500</v>
      </c>
      <c r="D1644" s="217">
        <v>67000</v>
      </c>
      <c r="E1644" s="208">
        <v>0</v>
      </c>
      <c r="F1644" s="209">
        <f t="shared" si="424"/>
        <v>100.75187969924812</v>
      </c>
    </row>
    <row r="1645" spans="1:6" s="167" customFormat="1" ht="20.25" x14ac:dyDescent="0.2">
      <c r="A1645" s="197">
        <v>412300</v>
      </c>
      <c r="B1645" s="198" t="s">
        <v>362</v>
      </c>
      <c r="C1645" s="208">
        <v>12000</v>
      </c>
      <c r="D1645" s="217">
        <v>13000</v>
      </c>
      <c r="E1645" s="208">
        <v>0</v>
      </c>
      <c r="F1645" s="209">
        <f t="shared" si="424"/>
        <v>108.33333333333333</v>
      </c>
    </row>
    <row r="1646" spans="1:6" s="167" customFormat="1" ht="20.25" x14ac:dyDescent="0.2">
      <c r="A1646" s="197">
        <v>412500</v>
      </c>
      <c r="B1646" s="198" t="s">
        <v>364</v>
      </c>
      <c r="C1646" s="208">
        <v>20000</v>
      </c>
      <c r="D1646" s="217">
        <v>20000</v>
      </c>
      <c r="E1646" s="208">
        <v>0</v>
      </c>
      <c r="F1646" s="209">
        <f t="shared" si="424"/>
        <v>100</v>
      </c>
    </row>
    <row r="1647" spans="1:6" s="167" customFormat="1" ht="20.25" x14ac:dyDescent="0.2">
      <c r="A1647" s="197">
        <v>412600</v>
      </c>
      <c r="B1647" s="198" t="s">
        <v>486</v>
      </c>
      <c r="C1647" s="208">
        <v>49500</v>
      </c>
      <c r="D1647" s="217">
        <v>50000</v>
      </c>
      <c r="E1647" s="208">
        <v>0</v>
      </c>
      <c r="F1647" s="209">
        <f t="shared" si="424"/>
        <v>101.01010101010101</v>
      </c>
    </row>
    <row r="1648" spans="1:6" s="167" customFormat="1" ht="20.25" x14ac:dyDescent="0.2">
      <c r="A1648" s="197">
        <v>412700</v>
      </c>
      <c r="B1648" s="198" t="s">
        <v>473</v>
      </c>
      <c r="C1648" s="208">
        <v>100000</v>
      </c>
      <c r="D1648" s="217">
        <v>100000</v>
      </c>
      <c r="E1648" s="208">
        <v>0</v>
      </c>
      <c r="F1648" s="209">
        <f t="shared" si="424"/>
        <v>100</v>
      </c>
    </row>
    <row r="1649" spans="1:6" s="167" customFormat="1" ht="20.25" x14ac:dyDescent="0.2">
      <c r="A1649" s="197">
        <v>412900</v>
      </c>
      <c r="B1649" s="211" t="s">
        <v>797</v>
      </c>
      <c r="C1649" s="208">
        <v>500</v>
      </c>
      <c r="D1649" s="217">
        <v>500</v>
      </c>
      <c r="E1649" s="208">
        <v>0</v>
      </c>
      <c r="F1649" s="209">
        <f t="shared" si="424"/>
        <v>100</v>
      </c>
    </row>
    <row r="1650" spans="1:6" s="167" customFormat="1" ht="20.25" x14ac:dyDescent="0.2">
      <c r="A1650" s="197">
        <v>412900</v>
      </c>
      <c r="B1650" s="211" t="s">
        <v>564</v>
      </c>
      <c r="C1650" s="208">
        <v>5000</v>
      </c>
      <c r="D1650" s="217">
        <v>4000</v>
      </c>
      <c r="E1650" s="208">
        <v>0</v>
      </c>
      <c r="F1650" s="209">
        <f t="shared" si="424"/>
        <v>80</v>
      </c>
    </row>
    <row r="1651" spans="1:6" s="167" customFormat="1" ht="20.25" x14ac:dyDescent="0.2">
      <c r="A1651" s="197">
        <v>412900</v>
      </c>
      <c r="B1651" s="211" t="s">
        <v>582</v>
      </c>
      <c r="C1651" s="208">
        <v>1700</v>
      </c>
      <c r="D1651" s="217">
        <v>1700</v>
      </c>
      <c r="E1651" s="208">
        <v>0</v>
      </c>
      <c r="F1651" s="209">
        <f t="shared" si="424"/>
        <v>100</v>
      </c>
    </row>
    <row r="1652" spans="1:6" s="167" customFormat="1" ht="20.25" x14ac:dyDescent="0.2">
      <c r="A1652" s="197">
        <v>412900</v>
      </c>
      <c r="B1652" s="211" t="s">
        <v>583</v>
      </c>
      <c r="C1652" s="208">
        <v>1500</v>
      </c>
      <c r="D1652" s="217">
        <v>1200</v>
      </c>
      <c r="E1652" s="208">
        <v>0</v>
      </c>
      <c r="F1652" s="209">
        <f t="shared" si="424"/>
        <v>80</v>
      </c>
    </row>
    <row r="1653" spans="1:6" s="167" customFormat="1" ht="20.25" x14ac:dyDescent="0.2">
      <c r="A1653" s="197">
        <v>412900</v>
      </c>
      <c r="B1653" s="211" t="s">
        <v>584</v>
      </c>
      <c r="C1653" s="208">
        <v>4000</v>
      </c>
      <c r="D1653" s="217">
        <v>4000</v>
      </c>
      <c r="E1653" s="208">
        <v>0</v>
      </c>
      <c r="F1653" s="209">
        <f t="shared" si="424"/>
        <v>100</v>
      </c>
    </row>
    <row r="1654" spans="1:6" s="167" customFormat="1" ht="20.25" x14ac:dyDescent="0.2">
      <c r="A1654" s="219">
        <v>510000</v>
      </c>
      <c r="B1654" s="210" t="s">
        <v>422</v>
      </c>
      <c r="C1654" s="220">
        <f>C1655+C1657</f>
        <v>103000</v>
      </c>
      <c r="D1654" s="220">
        <f>D1655+D1657</f>
        <v>28000</v>
      </c>
      <c r="E1654" s="220">
        <f>E1655+E1657</f>
        <v>0</v>
      </c>
      <c r="F1654" s="205">
        <f t="shared" si="424"/>
        <v>27.184466019417474</v>
      </c>
    </row>
    <row r="1655" spans="1:6" s="167" customFormat="1" ht="20.25" x14ac:dyDescent="0.2">
      <c r="A1655" s="219">
        <v>511000</v>
      </c>
      <c r="B1655" s="210" t="s">
        <v>423</v>
      </c>
      <c r="C1655" s="220">
        <f t="shared" ref="C1655" si="426">SUM(C1656:C1656)</f>
        <v>100000</v>
      </c>
      <c r="D1655" s="220">
        <f>SUM(D1656:D1656)</f>
        <v>25000</v>
      </c>
      <c r="E1655" s="220">
        <f t="shared" ref="E1655" si="427">SUM(E1656:E1656)</f>
        <v>0</v>
      </c>
      <c r="F1655" s="205">
        <f t="shared" si="424"/>
        <v>25</v>
      </c>
    </row>
    <row r="1656" spans="1:6" s="167" customFormat="1" ht="20.25" x14ac:dyDescent="0.2">
      <c r="A1656" s="197">
        <v>511300</v>
      </c>
      <c r="B1656" s="198" t="s">
        <v>426</v>
      </c>
      <c r="C1656" s="208">
        <v>100000</v>
      </c>
      <c r="D1656" s="217">
        <v>25000</v>
      </c>
      <c r="E1656" s="208">
        <v>0</v>
      </c>
      <c r="F1656" s="209">
        <f t="shared" si="424"/>
        <v>25</v>
      </c>
    </row>
    <row r="1657" spans="1:6" s="221" customFormat="1" ht="20.25" x14ac:dyDescent="0.2">
      <c r="A1657" s="219">
        <v>516000</v>
      </c>
      <c r="B1657" s="210" t="s">
        <v>433</v>
      </c>
      <c r="C1657" s="220">
        <f t="shared" ref="C1657" si="428">C1658</f>
        <v>3000</v>
      </c>
      <c r="D1657" s="220">
        <f t="shared" ref="D1657" si="429">D1658</f>
        <v>3000</v>
      </c>
      <c r="E1657" s="220">
        <f t="shared" ref="E1657" si="430">E1658</f>
        <v>0</v>
      </c>
      <c r="F1657" s="205">
        <f t="shared" si="424"/>
        <v>100</v>
      </c>
    </row>
    <row r="1658" spans="1:6" s="167" customFormat="1" ht="20.25" x14ac:dyDescent="0.2">
      <c r="A1658" s="197">
        <v>516100</v>
      </c>
      <c r="B1658" s="198" t="s">
        <v>433</v>
      </c>
      <c r="C1658" s="208">
        <v>3000</v>
      </c>
      <c r="D1658" s="217">
        <v>3000</v>
      </c>
      <c r="E1658" s="208">
        <v>0</v>
      </c>
      <c r="F1658" s="209">
        <f t="shared" si="424"/>
        <v>100</v>
      </c>
    </row>
    <row r="1659" spans="1:6" s="221" customFormat="1" ht="20.25" x14ac:dyDescent="0.2">
      <c r="A1659" s="219">
        <v>630000</v>
      </c>
      <c r="B1659" s="210" t="s">
        <v>461</v>
      </c>
      <c r="C1659" s="220">
        <f>0+C1660</f>
        <v>15000</v>
      </c>
      <c r="D1659" s="220">
        <f>0+D1660</f>
        <v>15000</v>
      </c>
      <c r="E1659" s="220">
        <f>0+E1660</f>
        <v>0</v>
      </c>
      <c r="F1659" s="205">
        <f t="shared" si="424"/>
        <v>100</v>
      </c>
    </row>
    <row r="1660" spans="1:6" s="221" customFormat="1" ht="20.25" x14ac:dyDescent="0.2">
      <c r="A1660" s="219">
        <v>638000</v>
      </c>
      <c r="B1660" s="210" t="s">
        <v>396</v>
      </c>
      <c r="C1660" s="220">
        <f t="shared" ref="C1660" si="431">C1661</f>
        <v>15000</v>
      </c>
      <c r="D1660" s="220">
        <f t="shared" ref="D1660" si="432">D1661</f>
        <v>15000</v>
      </c>
      <c r="E1660" s="220">
        <f t="shared" ref="E1660" si="433">E1661</f>
        <v>0</v>
      </c>
      <c r="F1660" s="205">
        <f t="shared" si="424"/>
        <v>100</v>
      </c>
    </row>
    <row r="1661" spans="1:6" s="167" customFormat="1" ht="20.25" x14ac:dyDescent="0.2">
      <c r="A1661" s="197">
        <v>638100</v>
      </c>
      <c r="B1661" s="198" t="s">
        <v>466</v>
      </c>
      <c r="C1661" s="208">
        <v>15000</v>
      </c>
      <c r="D1661" s="217">
        <v>15000</v>
      </c>
      <c r="E1661" s="208">
        <v>0</v>
      </c>
      <c r="F1661" s="209">
        <f t="shared" si="424"/>
        <v>100</v>
      </c>
    </row>
    <row r="1662" spans="1:6" s="167" customFormat="1" ht="40.5" x14ac:dyDescent="0.2">
      <c r="A1662" s="224"/>
      <c r="B1662" s="210" t="s">
        <v>871</v>
      </c>
      <c r="C1662" s="220">
        <f>C1637+C1654+C1659</f>
        <v>2196600</v>
      </c>
      <c r="D1662" s="220">
        <f>D1637+D1654+D1659</f>
        <v>2203800</v>
      </c>
      <c r="E1662" s="220">
        <f>E1637+E1654+E1659</f>
        <v>0</v>
      </c>
      <c r="F1662" s="242">
        <f t="shared" si="424"/>
        <v>100.32777929527452</v>
      </c>
    </row>
    <row r="1663" spans="1:6" s="167" customFormat="1" ht="20.25" x14ac:dyDescent="0.2">
      <c r="A1663" s="225"/>
      <c r="B1663" s="214" t="s">
        <v>500</v>
      </c>
      <c r="C1663" s="222">
        <f>C1630+C1662</f>
        <v>3251200</v>
      </c>
      <c r="D1663" s="222">
        <f>D1630+D1662</f>
        <v>3820200</v>
      </c>
      <c r="E1663" s="222">
        <f>E1630+E1662</f>
        <v>0</v>
      </c>
      <c r="F1663" s="172">
        <f t="shared" si="424"/>
        <v>117.50123031496062</v>
      </c>
    </row>
    <row r="1664" spans="1:6" s="167" customFormat="1" ht="20.25" x14ac:dyDescent="0.2">
      <c r="A1664" s="226"/>
      <c r="B1664" s="190"/>
      <c r="C1664" s="200"/>
      <c r="D1664" s="200"/>
      <c r="E1664" s="200"/>
      <c r="F1664" s="201"/>
    </row>
    <row r="1665" spans="1:6" s="167" customFormat="1" ht="20.25" x14ac:dyDescent="0.2">
      <c r="A1665" s="193"/>
      <c r="B1665" s="190"/>
      <c r="C1665" s="217"/>
      <c r="D1665" s="217"/>
      <c r="E1665" s="217"/>
      <c r="F1665" s="218"/>
    </row>
    <row r="1666" spans="1:6" s="167" customFormat="1" ht="20.25" x14ac:dyDescent="0.2">
      <c r="A1666" s="197" t="s">
        <v>872</v>
      </c>
      <c r="B1666" s="210"/>
      <c r="C1666" s="217"/>
      <c r="D1666" s="217"/>
      <c r="E1666" s="217"/>
      <c r="F1666" s="218"/>
    </row>
    <row r="1667" spans="1:6" s="167" customFormat="1" ht="20.25" x14ac:dyDescent="0.2">
      <c r="A1667" s="197" t="s">
        <v>513</v>
      </c>
      <c r="B1667" s="210"/>
      <c r="C1667" s="217"/>
      <c r="D1667" s="217"/>
      <c r="E1667" s="217"/>
      <c r="F1667" s="218"/>
    </row>
    <row r="1668" spans="1:6" s="167" customFormat="1" ht="20.25" x14ac:dyDescent="0.2">
      <c r="A1668" s="197" t="s">
        <v>639</v>
      </c>
      <c r="B1668" s="210"/>
      <c r="C1668" s="217"/>
      <c r="D1668" s="217"/>
      <c r="E1668" s="217"/>
      <c r="F1668" s="218"/>
    </row>
    <row r="1669" spans="1:6" s="167" customFormat="1" ht="20.25" x14ac:dyDescent="0.2">
      <c r="A1669" s="197" t="s">
        <v>796</v>
      </c>
      <c r="B1669" s="210"/>
      <c r="C1669" s="217"/>
      <c r="D1669" s="217"/>
      <c r="E1669" s="217"/>
      <c r="F1669" s="218"/>
    </row>
    <row r="1670" spans="1:6" s="167" customFormat="1" ht="20.25" x14ac:dyDescent="0.2">
      <c r="A1670" s="197"/>
      <c r="B1670" s="199"/>
      <c r="C1670" s="200"/>
      <c r="D1670" s="200"/>
      <c r="E1670" s="200"/>
      <c r="F1670" s="201"/>
    </row>
    <row r="1671" spans="1:6" s="167" customFormat="1" ht="20.25" x14ac:dyDescent="0.2">
      <c r="A1671" s="219">
        <v>410000</v>
      </c>
      <c r="B1671" s="203" t="s">
        <v>357</v>
      </c>
      <c r="C1671" s="220">
        <f>C1672+C1677+C1689</f>
        <v>5557400</v>
      </c>
      <c r="D1671" s="220">
        <f>D1672+D1677+D1689</f>
        <v>5594400</v>
      </c>
      <c r="E1671" s="220">
        <f>E1672+E1677+E1689</f>
        <v>0</v>
      </c>
      <c r="F1671" s="205">
        <f t="shared" ref="F1671:F1699" si="434">D1671/C1671*100</f>
        <v>100.66577896138482</v>
      </c>
    </row>
    <row r="1672" spans="1:6" s="167" customFormat="1" ht="20.25" x14ac:dyDescent="0.2">
      <c r="A1672" s="219">
        <v>411000</v>
      </c>
      <c r="B1672" s="203" t="s">
        <v>471</v>
      </c>
      <c r="C1672" s="220">
        <f>SUM(C1673:C1676)</f>
        <v>5092000</v>
      </c>
      <c r="D1672" s="220">
        <f t="shared" ref="D1672" si="435">SUM(D1673:D1676)</f>
        <v>5119200</v>
      </c>
      <c r="E1672" s="220">
        <f>SUM(E1673:E1676)</f>
        <v>0</v>
      </c>
      <c r="F1672" s="205">
        <f t="shared" si="434"/>
        <v>100.53417124901807</v>
      </c>
    </row>
    <row r="1673" spans="1:6" s="167" customFormat="1" ht="20.25" x14ac:dyDescent="0.2">
      <c r="A1673" s="197">
        <v>411100</v>
      </c>
      <c r="B1673" s="198" t="s">
        <v>358</v>
      </c>
      <c r="C1673" s="208">
        <v>4740000</v>
      </c>
      <c r="D1673" s="217">
        <f>4740000+1200</f>
        <v>4741200</v>
      </c>
      <c r="E1673" s="208">
        <v>0</v>
      </c>
      <c r="F1673" s="209">
        <f t="shared" si="434"/>
        <v>100.02531645569621</v>
      </c>
    </row>
    <row r="1674" spans="1:6" s="167" customFormat="1" ht="20.25" x14ac:dyDescent="0.2">
      <c r="A1674" s="197">
        <v>411200</v>
      </c>
      <c r="B1674" s="198" t="s">
        <v>484</v>
      </c>
      <c r="C1674" s="208">
        <v>127000</v>
      </c>
      <c r="D1674" s="217">
        <v>140000</v>
      </c>
      <c r="E1674" s="208">
        <v>0</v>
      </c>
      <c r="F1674" s="209">
        <f t="shared" si="434"/>
        <v>110.23622047244095</v>
      </c>
    </row>
    <row r="1675" spans="1:6" s="167" customFormat="1" ht="40.5" x14ac:dyDescent="0.2">
      <c r="A1675" s="197">
        <v>411300</v>
      </c>
      <c r="B1675" s="198" t="s">
        <v>359</v>
      </c>
      <c r="C1675" s="208">
        <v>140000</v>
      </c>
      <c r="D1675" s="217">
        <v>150000</v>
      </c>
      <c r="E1675" s="208">
        <v>0</v>
      </c>
      <c r="F1675" s="209">
        <f t="shared" si="434"/>
        <v>107.14285714285714</v>
      </c>
    </row>
    <row r="1676" spans="1:6" s="167" customFormat="1" ht="20.25" x14ac:dyDescent="0.2">
      <c r="A1676" s="197">
        <v>411400</v>
      </c>
      <c r="B1676" s="198" t="s">
        <v>360</v>
      </c>
      <c r="C1676" s="208">
        <v>85000.000000000029</v>
      </c>
      <c r="D1676" s="217">
        <v>88000</v>
      </c>
      <c r="E1676" s="208">
        <v>0</v>
      </c>
      <c r="F1676" s="209">
        <f t="shared" si="434"/>
        <v>103.52941176470584</v>
      </c>
    </row>
    <row r="1677" spans="1:6" s="167" customFormat="1" ht="20.25" x14ac:dyDescent="0.2">
      <c r="A1677" s="219">
        <v>412000</v>
      </c>
      <c r="B1677" s="210" t="s">
        <v>476</v>
      </c>
      <c r="C1677" s="220">
        <f>SUM(C1678:C1688)</f>
        <v>461400</v>
      </c>
      <c r="D1677" s="220">
        <f>SUM(D1678:D1688)</f>
        <v>471200</v>
      </c>
      <c r="E1677" s="220">
        <f>SUM(E1678:E1688)</f>
        <v>0</v>
      </c>
      <c r="F1677" s="205">
        <f t="shared" si="434"/>
        <v>102.12397052449067</v>
      </c>
    </row>
    <row r="1678" spans="1:6" s="167" customFormat="1" ht="20.25" x14ac:dyDescent="0.2">
      <c r="A1678" s="197">
        <v>412100</v>
      </c>
      <c r="B1678" s="198" t="s">
        <v>361</v>
      </c>
      <c r="C1678" s="208">
        <v>50000</v>
      </c>
      <c r="D1678" s="217">
        <v>50000</v>
      </c>
      <c r="E1678" s="208">
        <v>0</v>
      </c>
      <c r="F1678" s="209">
        <f t="shared" si="434"/>
        <v>100</v>
      </c>
    </row>
    <row r="1679" spans="1:6" s="167" customFormat="1" ht="20.25" x14ac:dyDescent="0.2">
      <c r="A1679" s="197">
        <v>412200</v>
      </c>
      <c r="B1679" s="198" t="s">
        <v>485</v>
      </c>
      <c r="C1679" s="208">
        <v>191000</v>
      </c>
      <c r="D1679" s="217">
        <v>192000</v>
      </c>
      <c r="E1679" s="208">
        <v>0</v>
      </c>
      <c r="F1679" s="209">
        <f t="shared" si="434"/>
        <v>100.52356020942408</v>
      </c>
    </row>
    <row r="1680" spans="1:6" s="167" customFormat="1" ht="20.25" x14ac:dyDescent="0.2">
      <c r="A1680" s="197">
        <v>412300</v>
      </c>
      <c r="B1680" s="198" t="s">
        <v>362</v>
      </c>
      <c r="C1680" s="208">
        <v>65000</v>
      </c>
      <c r="D1680" s="217">
        <v>65000</v>
      </c>
      <c r="E1680" s="208">
        <v>0</v>
      </c>
      <c r="F1680" s="209">
        <f t="shared" si="434"/>
        <v>100</v>
      </c>
    </row>
    <row r="1681" spans="1:6" s="167" customFormat="1" ht="20.25" x14ac:dyDescent="0.2">
      <c r="A1681" s="197">
        <v>412500</v>
      </c>
      <c r="B1681" s="198" t="s">
        <v>364</v>
      </c>
      <c r="C1681" s="208">
        <v>35000</v>
      </c>
      <c r="D1681" s="217">
        <v>37000</v>
      </c>
      <c r="E1681" s="208">
        <v>0</v>
      </c>
      <c r="F1681" s="209">
        <f t="shared" si="434"/>
        <v>105.71428571428572</v>
      </c>
    </row>
    <row r="1682" spans="1:6" s="167" customFormat="1" ht="20.25" x14ac:dyDescent="0.2">
      <c r="A1682" s="197">
        <v>412600</v>
      </c>
      <c r="B1682" s="198" t="s">
        <v>486</v>
      </c>
      <c r="C1682" s="208">
        <v>60000</v>
      </c>
      <c r="D1682" s="217">
        <v>65000</v>
      </c>
      <c r="E1682" s="208">
        <v>0</v>
      </c>
      <c r="F1682" s="209">
        <f t="shared" si="434"/>
        <v>108.33333333333333</v>
      </c>
    </row>
    <row r="1683" spans="1:6" s="167" customFormat="1" ht="20.25" x14ac:dyDescent="0.2">
      <c r="A1683" s="197">
        <v>412700</v>
      </c>
      <c r="B1683" s="198" t="s">
        <v>473</v>
      </c>
      <c r="C1683" s="208">
        <v>30000</v>
      </c>
      <c r="D1683" s="217">
        <v>30000</v>
      </c>
      <c r="E1683" s="208">
        <v>0</v>
      </c>
      <c r="F1683" s="209">
        <f t="shared" si="434"/>
        <v>100</v>
      </c>
    </row>
    <row r="1684" spans="1:6" s="167" customFormat="1" ht="20.25" x14ac:dyDescent="0.2">
      <c r="A1684" s="197">
        <v>412900</v>
      </c>
      <c r="B1684" s="211" t="s">
        <v>564</v>
      </c>
      <c r="C1684" s="208">
        <v>13000</v>
      </c>
      <c r="D1684" s="217">
        <v>13000</v>
      </c>
      <c r="E1684" s="208">
        <v>0</v>
      </c>
      <c r="F1684" s="209">
        <f t="shared" si="434"/>
        <v>100</v>
      </c>
    </row>
    <row r="1685" spans="1:6" s="167" customFormat="1" ht="20.25" x14ac:dyDescent="0.2">
      <c r="A1685" s="197">
        <v>412900</v>
      </c>
      <c r="B1685" s="211" t="s">
        <v>582</v>
      </c>
      <c r="C1685" s="208">
        <v>1200</v>
      </c>
      <c r="D1685" s="217">
        <v>1200</v>
      </c>
      <c r="E1685" s="208">
        <v>0</v>
      </c>
      <c r="F1685" s="209">
        <f t="shared" si="434"/>
        <v>100</v>
      </c>
    </row>
    <row r="1686" spans="1:6" s="167" customFormat="1" ht="20.25" x14ac:dyDescent="0.2">
      <c r="A1686" s="197">
        <v>412900</v>
      </c>
      <c r="B1686" s="211" t="s">
        <v>583</v>
      </c>
      <c r="C1686" s="208">
        <v>5200</v>
      </c>
      <c r="D1686" s="217">
        <v>8000</v>
      </c>
      <c r="E1686" s="208">
        <v>0</v>
      </c>
      <c r="F1686" s="209">
        <f t="shared" si="434"/>
        <v>153.84615384615387</v>
      </c>
    </row>
    <row r="1687" spans="1:6" s="167" customFormat="1" ht="20.25" x14ac:dyDescent="0.2">
      <c r="A1687" s="197">
        <v>412900</v>
      </c>
      <c r="B1687" s="211" t="s">
        <v>584</v>
      </c>
      <c r="C1687" s="208">
        <v>9000</v>
      </c>
      <c r="D1687" s="217">
        <v>10000</v>
      </c>
      <c r="E1687" s="208">
        <v>0</v>
      </c>
      <c r="F1687" s="209">
        <f t="shared" si="434"/>
        <v>111.11111111111111</v>
      </c>
    </row>
    <row r="1688" spans="1:6" s="167" customFormat="1" ht="20.25" x14ac:dyDescent="0.2">
      <c r="A1688" s="197">
        <v>412900</v>
      </c>
      <c r="B1688" s="211" t="s">
        <v>566</v>
      </c>
      <c r="C1688" s="208">
        <v>2000</v>
      </c>
      <c r="D1688" s="217">
        <v>0</v>
      </c>
      <c r="E1688" s="208">
        <v>0</v>
      </c>
      <c r="F1688" s="209">
        <f t="shared" si="434"/>
        <v>0</v>
      </c>
    </row>
    <row r="1689" spans="1:6" s="221" customFormat="1" ht="40.5" x14ac:dyDescent="0.2">
      <c r="A1689" s="219">
        <v>418000</v>
      </c>
      <c r="B1689" s="210" t="s">
        <v>480</v>
      </c>
      <c r="C1689" s="220">
        <f t="shared" ref="C1689:D1689" si="436">C1690</f>
        <v>4000</v>
      </c>
      <c r="D1689" s="220">
        <f t="shared" si="436"/>
        <v>4000</v>
      </c>
      <c r="E1689" s="220">
        <f t="shared" ref="E1689" si="437">E1690</f>
        <v>0</v>
      </c>
      <c r="F1689" s="205">
        <f t="shared" si="434"/>
        <v>100</v>
      </c>
    </row>
    <row r="1690" spans="1:6" s="167" customFormat="1" ht="20.25" x14ac:dyDescent="0.2">
      <c r="A1690" s="197">
        <v>418400</v>
      </c>
      <c r="B1690" s="198" t="s">
        <v>417</v>
      </c>
      <c r="C1690" s="208">
        <v>4000</v>
      </c>
      <c r="D1690" s="217">
        <v>4000</v>
      </c>
      <c r="E1690" s="208">
        <v>0</v>
      </c>
      <c r="F1690" s="209">
        <f t="shared" si="434"/>
        <v>100</v>
      </c>
    </row>
    <row r="1691" spans="1:6" s="167" customFormat="1" ht="20.25" x14ac:dyDescent="0.2">
      <c r="A1691" s="219">
        <v>510000</v>
      </c>
      <c r="B1691" s="210" t="s">
        <v>422</v>
      </c>
      <c r="C1691" s="220">
        <f>C1692+C1694</f>
        <v>16500</v>
      </c>
      <c r="D1691" s="220">
        <f>D1692+D1694</f>
        <v>16500</v>
      </c>
      <c r="E1691" s="220">
        <f>E1692+E1694</f>
        <v>0</v>
      </c>
      <c r="F1691" s="205">
        <f t="shared" si="434"/>
        <v>100</v>
      </c>
    </row>
    <row r="1692" spans="1:6" s="167" customFormat="1" ht="20.25" x14ac:dyDescent="0.2">
      <c r="A1692" s="219">
        <v>511000</v>
      </c>
      <c r="B1692" s="210" t="s">
        <v>423</v>
      </c>
      <c r="C1692" s="220">
        <f>SUM(C1693:C1693)</f>
        <v>10000</v>
      </c>
      <c r="D1692" s="220">
        <f>SUM(D1693:D1693)</f>
        <v>10000</v>
      </c>
      <c r="E1692" s="220">
        <f>SUM(E1693:E1693)</f>
        <v>0</v>
      </c>
      <c r="F1692" s="205">
        <f t="shared" si="434"/>
        <v>100</v>
      </c>
    </row>
    <row r="1693" spans="1:6" s="167" customFormat="1" ht="20.25" x14ac:dyDescent="0.2">
      <c r="A1693" s="197">
        <v>511300</v>
      </c>
      <c r="B1693" s="198" t="s">
        <v>426</v>
      </c>
      <c r="C1693" s="208">
        <v>10000</v>
      </c>
      <c r="D1693" s="217">
        <v>10000</v>
      </c>
      <c r="E1693" s="208">
        <v>0</v>
      </c>
      <c r="F1693" s="209">
        <f t="shared" si="434"/>
        <v>100</v>
      </c>
    </row>
    <row r="1694" spans="1:6" s="167" customFormat="1" ht="20.25" x14ac:dyDescent="0.2">
      <c r="A1694" s="219">
        <v>516000</v>
      </c>
      <c r="B1694" s="210" t="s">
        <v>433</v>
      </c>
      <c r="C1694" s="237">
        <f t="shared" ref="C1694:D1694" si="438">C1695</f>
        <v>6500</v>
      </c>
      <c r="D1694" s="237">
        <f t="shared" si="438"/>
        <v>6500</v>
      </c>
      <c r="E1694" s="237">
        <f t="shared" ref="E1694" si="439">E1695</f>
        <v>0</v>
      </c>
      <c r="F1694" s="205">
        <f t="shared" si="434"/>
        <v>100</v>
      </c>
    </row>
    <row r="1695" spans="1:6" s="167" customFormat="1" ht="20.25" x14ac:dyDescent="0.2">
      <c r="A1695" s="197">
        <v>516100</v>
      </c>
      <c r="B1695" s="198" t="s">
        <v>433</v>
      </c>
      <c r="C1695" s="208">
        <v>6500</v>
      </c>
      <c r="D1695" s="217">
        <v>6500</v>
      </c>
      <c r="E1695" s="208">
        <v>0</v>
      </c>
      <c r="F1695" s="209">
        <f t="shared" si="434"/>
        <v>100</v>
      </c>
    </row>
    <row r="1696" spans="1:6" s="221" customFormat="1" ht="20.25" x14ac:dyDescent="0.2">
      <c r="A1696" s="219">
        <v>630000</v>
      </c>
      <c r="B1696" s="210" t="s">
        <v>461</v>
      </c>
      <c r="C1696" s="220">
        <f>0+C1697</f>
        <v>188400</v>
      </c>
      <c r="D1696" s="220">
        <f>0+D1697</f>
        <v>181000</v>
      </c>
      <c r="E1696" s="220">
        <f>0+E1697</f>
        <v>0</v>
      </c>
      <c r="F1696" s="205">
        <f t="shared" si="434"/>
        <v>96.072186836518043</v>
      </c>
    </row>
    <row r="1697" spans="1:6" s="221" customFormat="1" ht="20.25" x14ac:dyDescent="0.2">
      <c r="A1697" s="219">
        <v>638000</v>
      </c>
      <c r="B1697" s="210" t="s">
        <v>396</v>
      </c>
      <c r="C1697" s="220">
        <f t="shared" ref="C1697:D1697" si="440">C1698</f>
        <v>188400</v>
      </c>
      <c r="D1697" s="220">
        <f t="shared" si="440"/>
        <v>181000</v>
      </c>
      <c r="E1697" s="220">
        <f t="shared" ref="E1697" si="441">E1698</f>
        <v>0</v>
      </c>
      <c r="F1697" s="205">
        <f t="shared" si="434"/>
        <v>96.072186836518043</v>
      </c>
    </row>
    <row r="1698" spans="1:6" s="167" customFormat="1" ht="20.25" x14ac:dyDescent="0.2">
      <c r="A1698" s="197">
        <v>638100</v>
      </c>
      <c r="B1698" s="198" t="s">
        <v>466</v>
      </c>
      <c r="C1698" s="208">
        <v>188400</v>
      </c>
      <c r="D1698" s="217">
        <v>181000</v>
      </c>
      <c r="E1698" s="208">
        <v>0</v>
      </c>
      <c r="F1698" s="209">
        <f t="shared" si="434"/>
        <v>96.072186836518043</v>
      </c>
    </row>
    <row r="1699" spans="1:6" s="167" customFormat="1" ht="20.25" x14ac:dyDescent="0.2">
      <c r="A1699" s="225"/>
      <c r="B1699" s="214" t="s">
        <v>500</v>
      </c>
      <c r="C1699" s="222">
        <f>C1671+C1691+C1696+0</f>
        <v>5762300</v>
      </c>
      <c r="D1699" s="222">
        <f>D1671+D1691+D1696+0</f>
        <v>5791900</v>
      </c>
      <c r="E1699" s="222">
        <f>E1671+E1691+E1696+0</f>
        <v>0</v>
      </c>
      <c r="F1699" s="172">
        <f t="shared" si="434"/>
        <v>100.51368377210488</v>
      </c>
    </row>
    <row r="1700" spans="1:6" s="167" customFormat="1" ht="20.25" x14ac:dyDescent="0.2">
      <c r="A1700" s="178"/>
      <c r="B1700" s="210"/>
      <c r="C1700" s="217"/>
      <c r="D1700" s="217"/>
      <c r="E1700" s="217"/>
      <c r="F1700" s="218"/>
    </row>
    <row r="1701" spans="1:6" s="167" customFormat="1" ht="20.25" x14ac:dyDescent="0.2">
      <c r="A1701" s="193"/>
      <c r="B1701" s="190"/>
      <c r="C1701" s="217"/>
      <c r="D1701" s="217"/>
      <c r="E1701" s="217"/>
      <c r="F1701" s="218"/>
    </row>
    <row r="1702" spans="1:6" s="167" customFormat="1" ht="20.25" x14ac:dyDescent="0.2">
      <c r="A1702" s="197" t="s">
        <v>873</v>
      </c>
      <c r="B1702" s="210"/>
      <c r="C1702" s="217"/>
      <c r="D1702" s="217"/>
      <c r="E1702" s="217"/>
      <c r="F1702" s="218"/>
    </row>
    <row r="1703" spans="1:6" s="167" customFormat="1" ht="20.25" x14ac:dyDescent="0.2">
      <c r="A1703" s="197" t="s">
        <v>513</v>
      </c>
      <c r="B1703" s="210"/>
      <c r="C1703" s="217"/>
      <c r="D1703" s="217"/>
      <c r="E1703" s="217"/>
      <c r="F1703" s="218"/>
    </row>
    <row r="1704" spans="1:6" s="167" customFormat="1" ht="20.25" x14ac:dyDescent="0.2">
      <c r="A1704" s="197" t="s">
        <v>635</v>
      </c>
      <c r="B1704" s="210"/>
      <c r="C1704" s="217"/>
      <c r="D1704" s="217"/>
      <c r="E1704" s="217"/>
      <c r="F1704" s="218"/>
    </row>
    <row r="1705" spans="1:6" s="167" customFormat="1" ht="20.25" x14ac:dyDescent="0.2">
      <c r="A1705" s="197" t="s">
        <v>796</v>
      </c>
      <c r="B1705" s="210"/>
      <c r="C1705" s="217"/>
      <c r="D1705" s="217"/>
      <c r="E1705" s="217"/>
      <c r="F1705" s="218"/>
    </row>
    <row r="1706" spans="1:6" s="167" customFormat="1" ht="20.25" x14ac:dyDescent="0.2">
      <c r="A1706" s="197"/>
      <c r="B1706" s="199"/>
      <c r="C1706" s="200"/>
      <c r="D1706" s="200"/>
      <c r="E1706" s="200"/>
      <c r="F1706" s="201"/>
    </row>
    <row r="1707" spans="1:6" s="167" customFormat="1" ht="20.25" x14ac:dyDescent="0.2">
      <c r="A1707" s="219">
        <v>410000</v>
      </c>
      <c r="B1707" s="203" t="s">
        <v>357</v>
      </c>
      <c r="C1707" s="220">
        <f t="shared" ref="C1707" si="442">C1708+C1713</f>
        <v>573500</v>
      </c>
      <c r="D1707" s="220">
        <f t="shared" ref="D1707" si="443">D1708+D1713</f>
        <v>615400</v>
      </c>
      <c r="E1707" s="220">
        <f t="shared" ref="E1707" si="444">E1708+E1713</f>
        <v>0</v>
      </c>
      <c r="F1707" s="205">
        <f t="shared" ref="F1707:F1733" si="445">D1707/C1707*100</f>
        <v>107.30601569311247</v>
      </c>
    </row>
    <row r="1708" spans="1:6" s="167" customFormat="1" ht="20.25" x14ac:dyDescent="0.2">
      <c r="A1708" s="219">
        <v>411000</v>
      </c>
      <c r="B1708" s="203" t="s">
        <v>471</v>
      </c>
      <c r="C1708" s="220">
        <f t="shared" ref="C1708" si="446">SUM(C1709:C1712)</f>
        <v>466200</v>
      </c>
      <c r="D1708" s="220">
        <f>SUM(D1709:D1712)</f>
        <v>502700</v>
      </c>
      <c r="E1708" s="220">
        <f t="shared" ref="E1708" si="447">SUM(E1709:E1712)</f>
        <v>0</v>
      </c>
      <c r="F1708" s="205">
        <f t="shared" si="445"/>
        <v>107.82925782925783</v>
      </c>
    </row>
    <row r="1709" spans="1:6" s="167" customFormat="1" ht="20.25" x14ac:dyDescent="0.2">
      <c r="A1709" s="197">
        <v>411100</v>
      </c>
      <c r="B1709" s="198" t="s">
        <v>358</v>
      </c>
      <c r="C1709" s="208">
        <v>422200</v>
      </c>
      <c r="D1709" s="217">
        <f>466800+2800</f>
        <v>469600</v>
      </c>
      <c r="E1709" s="208">
        <v>0</v>
      </c>
      <c r="F1709" s="209">
        <f t="shared" si="445"/>
        <v>111.22690667929891</v>
      </c>
    </row>
    <row r="1710" spans="1:6" s="167" customFormat="1" ht="20.25" x14ac:dyDescent="0.2">
      <c r="A1710" s="197">
        <v>411200</v>
      </c>
      <c r="B1710" s="198" t="s">
        <v>484</v>
      </c>
      <c r="C1710" s="208">
        <v>15500</v>
      </c>
      <c r="D1710" s="217">
        <v>14400</v>
      </c>
      <c r="E1710" s="208">
        <v>0</v>
      </c>
      <c r="F1710" s="209">
        <f t="shared" si="445"/>
        <v>92.903225806451616</v>
      </c>
    </row>
    <row r="1711" spans="1:6" s="167" customFormat="1" ht="40.5" x14ac:dyDescent="0.2">
      <c r="A1711" s="197">
        <v>411300</v>
      </c>
      <c r="B1711" s="198" t="s">
        <v>359</v>
      </c>
      <c r="C1711" s="208">
        <v>20000</v>
      </c>
      <c r="D1711" s="217">
        <v>8700</v>
      </c>
      <c r="E1711" s="208">
        <v>0</v>
      </c>
      <c r="F1711" s="209">
        <f t="shared" si="445"/>
        <v>43.5</v>
      </c>
    </row>
    <row r="1712" spans="1:6" s="167" customFormat="1" ht="20.25" x14ac:dyDescent="0.2">
      <c r="A1712" s="197">
        <v>411400</v>
      </c>
      <c r="B1712" s="198" t="s">
        <v>360</v>
      </c>
      <c r="C1712" s="208">
        <v>8500</v>
      </c>
      <c r="D1712" s="217">
        <v>10000</v>
      </c>
      <c r="E1712" s="208">
        <v>0</v>
      </c>
      <c r="F1712" s="209">
        <f t="shared" si="445"/>
        <v>117.64705882352942</v>
      </c>
    </row>
    <row r="1713" spans="1:6" s="167" customFormat="1" ht="20.25" x14ac:dyDescent="0.2">
      <c r="A1713" s="219">
        <v>412000</v>
      </c>
      <c r="B1713" s="210" t="s">
        <v>476</v>
      </c>
      <c r="C1713" s="220">
        <f>SUM(C1714:C1724)</f>
        <v>107300</v>
      </c>
      <c r="D1713" s="220">
        <f>SUM(D1714:D1724)</f>
        <v>112700</v>
      </c>
      <c r="E1713" s="220">
        <f>SUM(E1714:E1724)</f>
        <v>0</v>
      </c>
      <c r="F1713" s="205">
        <f t="shared" si="445"/>
        <v>105.03261882572228</v>
      </c>
    </row>
    <row r="1714" spans="1:6" s="167" customFormat="1" ht="20.25" x14ac:dyDescent="0.2">
      <c r="A1714" s="197">
        <v>412100</v>
      </c>
      <c r="B1714" s="198" t="s">
        <v>361</v>
      </c>
      <c r="C1714" s="208">
        <v>999.99999999999977</v>
      </c>
      <c r="D1714" s="217">
        <v>1000</v>
      </c>
      <c r="E1714" s="208">
        <v>0</v>
      </c>
      <c r="F1714" s="209">
        <f t="shared" si="445"/>
        <v>100.00000000000003</v>
      </c>
    </row>
    <row r="1715" spans="1:6" s="167" customFormat="1" ht="20.25" x14ac:dyDescent="0.2">
      <c r="A1715" s="197">
        <v>412200</v>
      </c>
      <c r="B1715" s="198" t="s">
        <v>485</v>
      </c>
      <c r="C1715" s="208">
        <v>33000</v>
      </c>
      <c r="D1715" s="217">
        <v>34000</v>
      </c>
      <c r="E1715" s="208">
        <v>0</v>
      </c>
      <c r="F1715" s="209">
        <f t="shared" si="445"/>
        <v>103.03030303030303</v>
      </c>
    </row>
    <row r="1716" spans="1:6" s="167" customFormat="1" ht="20.25" x14ac:dyDescent="0.2">
      <c r="A1716" s="197">
        <v>412300</v>
      </c>
      <c r="B1716" s="198" t="s">
        <v>362</v>
      </c>
      <c r="C1716" s="208">
        <v>5500</v>
      </c>
      <c r="D1716" s="217">
        <v>6000</v>
      </c>
      <c r="E1716" s="208">
        <v>0</v>
      </c>
      <c r="F1716" s="209">
        <f t="shared" si="445"/>
        <v>109.09090909090908</v>
      </c>
    </row>
    <row r="1717" spans="1:6" s="167" customFormat="1" ht="20.25" x14ac:dyDescent="0.2">
      <c r="A1717" s="197">
        <v>412500</v>
      </c>
      <c r="B1717" s="198" t="s">
        <v>364</v>
      </c>
      <c r="C1717" s="208">
        <v>4000</v>
      </c>
      <c r="D1717" s="217">
        <v>5000</v>
      </c>
      <c r="E1717" s="208">
        <v>0</v>
      </c>
      <c r="F1717" s="209">
        <f t="shared" si="445"/>
        <v>125</v>
      </c>
    </row>
    <row r="1718" spans="1:6" s="167" customFormat="1" ht="20.25" x14ac:dyDescent="0.2">
      <c r="A1718" s="197">
        <v>412600</v>
      </c>
      <c r="B1718" s="198" t="s">
        <v>486</v>
      </c>
      <c r="C1718" s="208">
        <v>7500</v>
      </c>
      <c r="D1718" s="217">
        <v>8500</v>
      </c>
      <c r="E1718" s="208">
        <v>0</v>
      </c>
      <c r="F1718" s="209">
        <f t="shared" si="445"/>
        <v>113.33333333333333</v>
      </c>
    </row>
    <row r="1719" spans="1:6" s="167" customFormat="1" ht="20.25" x14ac:dyDescent="0.2">
      <c r="A1719" s="197">
        <v>412700</v>
      </c>
      <c r="B1719" s="198" t="s">
        <v>473</v>
      </c>
      <c r="C1719" s="208">
        <v>10500</v>
      </c>
      <c r="D1719" s="217">
        <v>11000</v>
      </c>
      <c r="E1719" s="208">
        <v>0</v>
      </c>
      <c r="F1719" s="209">
        <f t="shared" si="445"/>
        <v>104.76190476190477</v>
      </c>
    </row>
    <row r="1720" spans="1:6" s="167" customFormat="1" ht="20.25" x14ac:dyDescent="0.2">
      <c r="A1720" s="197">
        <v>412900</v>
      </c>
      <c r="B1720" s="211" t="s">
        <v>797</v>
      </c>
      <c r="C1720" s="208">
        <v>500</v>
      </c>
      <c r="D1720" s="217">
        <v>500</v>
      </c>
      <c r="E1720" s="208">
        <v>0</v>
      </c>
      <c r="F1720" s="209">
        <f t="shared" si="445"/>
        <v>100</v>
      </c>
    </row>
    <row r="1721" spans="1:6" s="167" customFormat="1" ht="20.25" x14ac:dyDescent="0.2">
      <c r="A1721" s="197">
        <v>412900</v>
      </c>
      <c r="B1721" s="211" t="s">
        <v>564</v>
      </c>
      <c r="C1721" s="208">
        <v>42000</v>
      </c>
      <c r="D1721" s="217">
        <v>43000</v>
      </c>
      <c r="E1721" s="208">
        <v>0</v>
      </c>
      <c r="F1721" s="209">
        <f t="shared" si="445"/>
        <v>102.38095238095238</v>
      </c>
    </row>
    <row r="1722" spans="1:6" s="167" customFormat="1" ht="20.25" x14ac:dyDescent="0.2">
      <c r="A1722" s="197">
        <v>412900</v>
      </c>
      <c r="B1722" s="211" t="s">
        <v>582</v>
      </c>
      <c r="C1722" s="208">
        <v>1000</v>
      </c>
      <c r="D1722" s="217">
        <v>1000</v>
      </c>
      <c r="E1722" s="208">
        <v>0</v>
      </c>
      <c r="F1722" s="209">
        <f t="shared" si="445"/>
        <v>100</v>
      </c>
    </row>
    <row r="1723" spans="1:6" s="167" customFormat="1" ht="20.25" x14ac:dyDescent="0.2">
      <c r="A1723" s="197">
        <v>412900</v>
      </c>
      <c r="B1723" s="211" t="s">
        <v>583</v>
      </c>
      <c r="C1723" s="208">
        <v>1500</v>
      </c>
      <c r="D1723" s="217">
        <v>1700</v>
      </c>
      <c r="E1723" s="208">
        <v>0</v>
      </c>
      <c r="F1723" s="209">
        <f t="shared" si="445"/>
        <v>113.33333333333333</v>
      </c>
    </row>
    <row r="1724" spans="1:6" s="167" customFormat="1" ht="20.25" x14ac:dyDescent="0.2">
      <c r="A1724" s="197">
        <v>412900</v>
      </c>
      <c r="B1724" s="211" t="s">
        <v>584</v>
      </c>
      <c r="C1724" s="208">
        <v>800</v>
      </c>
      <c r="D1724" s="217">
        <v>1000</v>
      </c>
      <c r="E1724" s="208">
        <v>0</v>
      </c>
      <c r="F1724" s="209">
        <f t="shared" si="445"/>
        <v>125</v>
      </c>
    </row>
    <row r="1725" spans="1:6" s="221" customFormat="1" ht="20.25" x14ac:dyDescent="0.2">
      <c r="A1725" s="219">
        <v>510000</v>
      </c>
      <c r="B1725" s="210" t="s">
        <v>422</v>
      </c>
      <c r="C1725" s="220">
        <f>C1726+C1728</f>
        <v>3500</v>
      </c>
      <c r="D1725" s="220">
        <f>D1726+D1728</f>
        <v>4000</v>
      </c>
      <c r="E1725" s="220">
        <f>E1726+E1728</f>
        <v>0</v>
      </c>
      <c r="F1725" s="205">
        <f t="shared" si="445"/>
        <v>114.28571428571428</v>
      </c>
    </row>
    <row r="1726" spans="1:6" s="221" customFormat="1" ht="20.25" x14ac:dyDescent="0.2">
      <c r="A1726" s="219">
        <v>511000</v>
      </c>
      <c r="B1726" s="210" t="s">
        <v>423</v>
      </c>
      <c r="C1726" s="220">
        <f>C1727+0</f>
        <v>3000</v>
      </c>
      <c r="D1726" s="220">
        <f>D1727+0</f>
        <v>3000</v>
      </c>
      <c r="E1726" s="220">
        <f>E1727+0</f>
        <v>0</v>
      </c>
      <c r="F1726" s="205">
        <f t="shared" si="445"/>
        <v>100</v>
      </c>
    </row>
    <row r="1727" spans="1:6" s="167" customFormat="1" ht="20.25" x14ac:dyDescent="0.2">
      <c r="A1727" s="197">
        <v>511300</v>
      </c>
      <c r="B1727" s="198" t="s">
        <v>426</v>
      </c>
      <c r="C1727" s="208">
        <v>3000</v>
      </c>
      <c r="D1727" s="217">
        <v>3000</v>
      </c>
      <c r="E1727" s="208">
        <v>0</v>
      </c>
      <c r="F1727" s="209">
        <f t="shared" si="445"/>
        <v>100</v>
      </c>
    </row>
    <row r="1728" spans="1:6" s="221" customFormat="1" ht="20.25" x14ac:dyDescent="0.2">
      <c r="A1728" s="219">
        <v>516000</v>
      </c>
      <c r="B1728" s="210" t="s">
        <v>433</v>
      </c>
      <c r="C1728" s="220">
        <f>C1729</f>
        <v>500</v>
      </c>
      <c r="D1728" s="220">
        <f t="shared" ref="D1728" si="448">D1729</f>
        <v>1000</v>
      </c>
      <c r="E1728" s="220">
        <f>E1729</f>
        <v>0</v>
      </c>
      <c r="F1728" s="205">
        <f t="shared" si="445"/>
        <v>200</v>
      </c>
    </row>
    <row r="1729" spans="1:6" s="167" customFormat="1" ht="20.25" x14ac:dyDescent="0.2">
      <c r="A1729" s="197">
        <v>516100</v>
      </c>
      <c r="B1729" s="198" t="s">
        <v>433</v>
      </c>
      <c r="C1729" s="208">
        <v>500</v>
      </c>
      <c r="D1729" s="217">
        <v>1000</v>
      </c>
      <c r="E1729" s="208">
        <v>0</v>
      </c>
      <c r="F1729" s="209">
        <f t="shared" si="445"/>
        <v>200</v>
      </c>
    </row>
    <row r="1730" spans="1:6" s="221" customFormat="1" ht="20.25" x14ac:dyDescent="0.2">
      <c r="A1730" s="219">
        <v>630000</v>
      </c>
      <c r="B1730" s="210" t="s">
        <v>461</v>
      </c>
      <c r="C1730" s="220">
        <f>0+C1731</f>
        <v>30000</v>
      </c>
      <c r="D1730" s="220">
        <f>0+D1731</f>
        <v>0</v>
      </c>
      <c r="E1730" s="220">
        <f>0+E1731</f>
        <v>0</v>
      </c>
      <c r="F1730" s="205">
        <f t="shared" si="445"/>
        <v>0</v>
      </c>
    </row>
    <row r="1731" spans="1:6" s="221" customFormat="1" ht="20.25" x14ac:dyDescent="0.2">
      <c r="A1731" s="219">
        <v>638000</v>
      </c>
      <c r="B1731" s="210" t="s">
        <v>396</v>
      </c>
      <c r="C1731" s="220">
        <f>C1732</f>
        <v>30000</v>
      </c>
      <c r="D1731" s="220">
        <f t="shared" ref="D1731" si="449">D1732</f>
        <v>0</v>
      </c>
      <c r="E1731" s="220">
        <f>E1732</f>
        <v>0</v>
      </c>
      <c r="F1731" s="205">
        <f t="shared" si="445"/>
        <v>0</v>
      </c>
    </row>
    <row r="1732" spans="1:6" s="167" customFormat="1" ht="20.25" x14ac:dyDescent="0.2">
      <c r="A1732" s="197">
        <v>638100</v>
      </c>
      <c r="B1732" s="198" t="s">
        <v>466</v>
      </c>
      <c r="C1732" s="208">
        <v>30000</v>
      </c>
      <c r="D1732" s="217">
        <v>0</v>
      </c>
      <c r="E1732" s="208">
        <v>0</v>
      </c>
      <c r="F1732" s="209">
        <f t="shared" si="445"/>
        <v>0</v>
      </c>
    </row>
    <row r="1733" spans="1:6" s="167" customFormat="1" ht="20.25" x14ac:dyDescent="0.2">
      <c r="A1733" s="225"/>
      <c r="B1733" s="214" t="s">
        <v>500</v>
      </c>
      <c r="C1733" s="222">
        <f>C1707+C1725+C1730</f>
        <v>607000</v>
      </c>
      <c r="D1733" s="222">
        <f>D1707+D1725+D1730</f>
        <v>619400</v>
      </c>
      <c r="E1733" s="222">
        <f>E1707+E1725+E1730</f>
        <v>0</v>
      </c>
      <c r="F1733" s="172">
        <f t="shared" si="445"/>
        <v>102.04283360790774</v>
      </c>
    </row>
    <row r="1734" spans="1:6" s="167" customFormat="1" ht="20.25" x14ac:dyDescent="0.2">
      <c r="A1734" s="226"/>
      <c r="B1734" s="190"/>
      <c r="C1734" s="200"/>
      <c r="D1734" s="200"/>
      <c r="E1734" s="200"/>
      <c r="F1734" s="201"/>
    </row>
    <row r="1735" spans="1:6" s="167" customFormat="1" ht="20.25" x14ac:dyDescent="0.2">
      <c r="A1735" s="193"/>
      <c r="B1735" s="190"/>
      <c r="C1735" s="217"/>
      <c r="D1735" s="217"/>
      <c r="E1735" s="217"/>
      <c r="F1735" s="218"/>
    </row>
    <row r="1736" spans="1:6" s="167" customFormat="1" ht="20.25" x14ac:dyDescent="0.2">
      <c r="A1736" s="197" t="s">
        <v>874</v>
      </c>
      <c r="B1736" s="198"/>
      <c r="C1736" s="217"/>
      <c r="D1736" s="217"/>
      <c r="E1736" s="217"/>
      <c r="F1736" s="218"/>
    </row>
    <row r="1737" spans="1:6" s="167" customFormat="1" ht="20.25" x14ac:dyDescent="0.2">
      <c r="A1737" s="197" t="s">
        <v>513</v>
      </c>
      <c r="B1737" s="198"/>
      <c r="C1737" s="217" t="s">
        <v>2</v>
      </c>
      <c r="D1737" s="217"/>
      <c r="E1737" s="217"/>
      <c r="F1737" s="218"/>
    </row>
    <row r="1738" spans="1:6" s="167" customFormat="1" ht="20.25" x14ac:dyDescent="0.2">
      <c r="A1738" s="197" t="s">
        <v>640</v>
      </c>
      <c r="B1738" s="210"/>
      <c r="C1738" s="217"/>
      <c r="D1738" s="217"/>
      <c r="E1738" s="217"/>
      <c r="F1738" s="218"/>
    </row>
    <row r="1739" spans="1:6" s="167" customFormat="1" ht="20.25" x14ac:dyDescent="0.2">
      <c r="A1739" s="197" t="s">
        <v>796</v>
      </c>
      <c r="B1739" s="210"/>
      <c r="C1739" s="217"/>
      <c r="D1739" s="217"/>
      <c r="E1739" s="217"/>
      <c r="F1739" s="218"/>
    </row>
    <row r="1740" spans="1:6" s="167" customFormat="1" ht="20.25" x14ac:dyDescent="0.2">
      <c r="A1740" s="197"/>
      <c r="B1740" s="199"/>
      <c r="C1740" s="200"/>
      <c r="D1740" s="200"/>
      <c r="E1740" s="200"/>
      <c r="F1740" s="201"/>
    </row>
    <row r="1741" spans="1:6" s="167" customFormat="1" ht="20.25" x14ac:dyDescent="0.2">
      <c r="A1741" s="219">
        <v>410000</v>
      </c>
      <c r="B1741" s="203" t="s">
        <v>357</v>
      </c>
      <c r="C1741" s="220">
        <f>C1742+C1747</f>
        <v>8183300</v>
      </c>
      <c r="D1741" s="220">
        <f t="shared" ref="D1741" si="450">D1742+D1747</f>
        <v>8203800</v>
      </c>
      <c r="E1741" s="220">
        <f>E1742+E1747</f>
        <v>0</v>
      </c>
      <c r="F1741" s="205">
        <f t="shared" ref="F1741:F1765" si="451">D1741/C1741*100</f>
        <v>100.25051018537754</v>
      </c>
    </row>
    <row r="1742" spans="1:6" s="167" customFormat="1" ht="20.25" x14ac:dyDescent="0.2">
      <c r="A1742" s="219">
        <v>411000</v>
      </c>
      <c r="B1742" s="203" t="s">
        <v>471</v>
      </c>
      <c r="C1742" s="220">
        <f>SUM(C1743:C1746)</f>
        <v>7790000</v>
      </c>
      <c r="D1742" s="220">
        <f t="shared" ref="D1742" si="452">SUM(D1743:D1746)</f>
        <v>7810000</v>
      </c>
      <c r="E1742" s="220">
        <f>SUM(E1743:E1746)</f>
        <v>0</v>
      </c>
      <c r="F1742" s="205">
        <f t="shared" si="451"/>
        <v>100.25673940949935</v>
      </c>
    </row>
    <row r="1743" spans="1:6" s="167" customFormat="1" ht="20.25" x14ac:dyDescent="0.2">
      <c r="A1743" s="197">
        <v>411100</v>
      </c>
      <c r="B1743" s="198" t="s">
        <v>358</v>
      </c>
      <c r="C1743" s="208">
        <v>7205000</v>
      </c>
      <c r="D1743" s="217">
        <v>7250000</v>
      </c>
      <c r="E1743" s="208">
        <v>0</v>
      </c>
      <c r="F1743" s="209">
        <f t="shared" si="451"/>
        <v>100.62456627342125</v>
      </c>
    </row>
    <row r="1744" spans="1:6" s="167" customFormat="1" ht="20.25" x14ac:dyDescent="0.2">
      <c r="A1744" s="197">
        <v>411200</v>
      </c>
      <c r="B1744" s="198" t="s">
        <v>484</v>
      </c>
      <c r="C1744" s="208">
        <v>340000</v>
      </c>
      <c r="D1744" s="217">
        <v>305000</v>
      </c>
      <c r="E1744" s="208">
        <v>0</v>
      </c>
      <c r="F1744" s="209">
        <f t="shared" si="451"/>
        <v>89.705882352941174</v>
      </c>
    </row>
    <row r="1745" spans="1:6" s="167" customFormat="1" ht="40.5" x14ac:dyDescent="0.2">
      <c r="A1745" s="197">
        <v>411300</v>
      </c>
      <c r="B1745" s="198" t="s">
        <v>359</v>
      </c>
      <c r="C1745" s="208">
        <v>125000</v>
      </c>
      <c r="D1745" s="217">
        <v>130000</v>
      </c>
      <c r="E1745" s="208">
        <v>0</v>
      </c>
      <c r="F1745" s="209">
        <f t="shared" si="451"/>
        <v>104</v>
      </c>
    </row>
    <row r="1746" spans="1:6" s="167" customFormat="1" ht="20.25" x14ac:dyDescent="0.2">
      <c r="A1746" s="197">
        <v>411400</v>
      </c>
      <c r="B1746" s="198" t="s">
        <v>360</v>
      </c>
      <c r="C1746" s="208">
        <v>120000</v>
      </c>
      <c r="D1746" s="217">
        <v>125000</v>
      </c>
      <c r="E1746" s="208">
        <v>0</v>
      </c>
      <c r="F1746" s="209">
        <f t="shared" si="451"/>
        <v>104.16666666666667</v>
      </c>
    </row>
    <row r="1747" spans="1:6" s="167" customFormat="1" ht="20.25" x14ac:dyDescent="0.2">
      <c r="A1747" s="219">
        <v>412000</v>
      </c>
      <c r="B1747" s="210" t="s">
        <v>476</v>
      </c>
      <c r="C1747" s="220">
        <f>SUM(C1748:C1756)</f>
        <v>393300</v>
      </c>
      <c r="D1747" s="220">
        <f>SUM(D1748:D1756)</f>
        <v>393800</v>
      </c>
      <c r="E1747" s="220">
        <f>SUM(E1748:E1756)</f>
        <v>0</v>
      </c>
      <c r="F1747" s="205">
        <f t="shared" si="451"/>
        <v>100.12712941774726</v>
      </c>
    </row>
    <row r="1748" spans="1:6" s="167" customFormat="1" ht="20.25" x14ac:dyDescent="0.2">
      <c r="A1748" s="197">
        <v>412100</v>
      </c>
      <c r="B1748" s="198" t="s">
        <v>361</v>
      </c>
      <c r="C1748" s="208">
        <v>4000</v>
      </c>
      <c r="D1748" s="217">
        <v>6000</v>
      </c>
      <c r="E1748" s="208">
        <v>0</v>
      </c>
      <c r="F1748" s="209">
        <f t="shared" si="451"/>
        <v>150</v>
      </c>
    </row>
    <row r="1749" spans="1:6" s="167" customFormat="1" ht="20.25" x14ac:dyDescent="0.2">
      <c r="A1749" s="197">
        <v>412200</v>
      </c>
      <c r="B1749" s="198" t="s">
        <v>485</v>
      </c>
      <c r="C1749" s="208">
        <v>29000</v>
      </c>
      <c r="D1749" s="217">
        <v>30000</v>
      </c>
      <c r="E1749" s="208">
        <v>0</v>
      </c>
      <c r="F1749" s="209">
        <f t="shared" si="451"/>
        <v>103.44827586206897</v>
      </c>
    </row>
    <row r="1750" spans="1:6" s="167" customFormat="1" ht="20.25" x14ac:dyDescent="0.2">
      <c r="A1750" s="197">
        <v>412300</v>
      </c>
      <c r="B1750" s="198" t="s">
        <v>362</v>
      </c>
      <c r="C1750" s="208">
        <v>27000</v>
      </c>
      <c r="D1750" s="217">
        <v>28000</v>
      </c>
      <c r="E1750" s="208">
        <v>0</v>
      </c>
      <c r="F1750" s="209">
        <f t="shared" si="451"/>
        <v>103.7037037037037</v>
      </c>
    </row>
    <row r="1751" spans="1:6" s="167" customFormat="1" ht="20.25" x14ac:dyDescent="0.2">
      <c r="A1751" s="197">
        <v>412500</v>
      </c>
      <c r="B1751" s="198" t="s">
        <v>364</v>
      </c>
      <c r="C1751" s="208">
        <v>75000</v>
      </c>
      <c r="D1751" s="217">
        <v>75000</v>
      </c>
      <c r="E1751" s="208">
        <v>0</v>
      </c>
      <c r="F1751" s="209">
        <f t="shared" si="451"/>
        <v>100</v>
      </c>
    </row>
    <row r="1752" spans="1:6" s="167" customFormat="1" ht="20.25" x14ac:dyDescent="0.2">
      <c r="A1752" s="197">
        <v>412600</v>
      </c>
      <c r="B1752" s="198" t="s">
        <v>486</v>
      </c>
      <c r="C1752" s="208">
        <v>180000</v>
      </c>
      <c r="D1752" s="217">
        <v>182000</v>
      </c>
      <c r="E1752" s="208">
        <v>0</v>
      </c>
      <c r="F1752" s="209">
        <f t="shared" si="451"/>
        <v>101.11111111111111</v>
      </c>
    </row>
    <row r="1753" spans="1:6" s="167" customFormat="1" ht="20.25" x14ac:dyDescent="0.2">
      <c r="A1753" s="197">
        <v>412700</v>
      </c>
      <c r="B1753" s="198" t="s">
        <v>473</v>
      </c>
      <c r="C1753" s="208">
        <v>52000</v>
      </c>
      <c r="D1753" s="217">
        <v>52000</v>
      </c>
      <c r="E1753" s="208">
        <v>0</v>
      </c>
      <c r="F1753" s="209">
        <f t="shared" si="451"/>
        <v>100</v>
      </c>
    </row>
    <row r="1754" spans="1:6" s="167" customFormat="1" ht="20.25" x14ac:dyDescent="0.2">
      <c r="A1754" s="197">
        <v>412900</v>
      </c>
      <c r="B1754" s="198" t="s">
        <v>582</v>
      </c>
      <c r="C1754" s="208">
        <v>800</v>
      </c>
      <c r="D1754" s="217">
        <v>800</v>
      </c>
      <c r="E1754" s="208">
        <v>0</v>
      </c>
      <c r="F1754" s="209">
        <f t="shared" si="451"/>
        <v>100</v>
      </c>
    </row>
    <row r="1755" spans="1:6" s="167" customFormat="1" ht="20.25" x14ac:dyDescent="0.2">
      <c r="A1755" s="197">
        <v>412900</v>
      </c>
      <c r="B1755" s="211" t="s">
        <v>583</v>
      </c>
      <c r="C1755" s="208">
        <v>12000</v>
      </c>
      <c r="D1755" s="217">
        <v>12000</v>
      </c>
      <c r="E1755" s="208">
        <v>0</v>
      </c>
      <c r="F1755" s="209">
        <f t="shared" si="451"/>
        <v>100</v>
      </c>
    </row>
    <row r="1756" spans="1:6" s="167" customFormat="1" ht="20.25" x14ac:dyDescent="0.2">
      <c r="A1756" s="197">
        <v>412900</v>
      </c>
      <c r="B1756" s="198" t="s">
        <v>566</v>
      </c>
      <c r="C1756" s="208">
        <v>13500</v>
      </c>
      <c r="D1756" s="217">
        <v>8000</v>
      </c>
      <c r="E1756" s="208">
        <v>0</v>
      </c>
      <c r="F1756" s="209">
        <f t="shared" si="451"/>
        <v>59.259259259259252</v>
      </c>
    </row>
    <row r="1757" spans="1:6" s="167" customFormat="1" ht="20.25" x14ac:dyDescent="0.2">
      <c r="A1757" s="219">
        <v>510000</v>
      </c>
      <c r="B1757" s="210" t="s">
        <v>422</v>
      </c>
      <c r="C1757" s="220">
        <f>C1758+C1760</f>
        <v>235000</v>
      </c>
      <c r="D1757" s="220">
        <f t="shared" ref="D1757" si="453">D1758+D1760</f>
        <v>240000</v>
      </c>
      <c r="E1757" s="220">
        <f>E1758+E1760</f>
        <v>0</v>
      </c>
      <c r="F1757" s="205">
        <f t="shared" si="451"/>
        <v>102.12765957446808</v>
      </c>
    </row>
    <row r="1758" spans="1:6" s="167" customFormat="1" ht="20.25" x14ac:dyDescent="0.2">
      <c r="A1758" s="219">
        <v>511000</v>
      </c>
      <c r="B1758" s="210" t="s">
        <v>423</v>
      </c>
      <c r="C1758" s="220">
        <f t="shared" ref="C1758" si="454">SUM(C1759:C1759)</f>
        <v>70000</v>
      </c>
      <c r="D1758" s="220">
        <f t="shared" ref="D1758" si="455">SUM(D1759:D1759)</f>
        <v>70000</v>
      </c>
      <c r="E1758" s="220">
        <f t="shared" ref="E1758" si="456">SUM(E1759:E1759)</f>
        <v>0</v>
      </c>
      <c r="F1758" s="205">
        <f t="shared" si="451"/>
        <v>100</v>
      </c>
    </row>
    <row r="1759" spans="1:6" s="167" customFormat="1" ht="20.25" x14ac:dyDescent="0.2">
      <c r="A1759" s="197">
        <v>511300</v>
      </c>
      <c r="B1759" s="198" t="s">
        <v>426</v>
      </c>
      <c r="C1759" s="208">
        <v>70000</v>
      </c>
      <c r="D1759" s="217">
        <v>70000</v>
      </c>
      <c r="E1759" s="208">
        <v>0</v>
      </c>
      <c r="F1759" s="209">
        <f t="shared" si="451"/>
        <v>100</v>
      </c>
    </row>
    <row r="1760" spans="1:6" s="221" customFormat="1" ht="20.25" x14ac:dyDescent="0.2">
      <c r="A1760" s="219">
        <v>516000</v>
      </c>
      <c r="B1760" s="210" t="s">
        <v>433</v>
      </c>
      <c r="C1760" s="220">
        <f t="shared" ref="C1760" si="457">C1761</f>
        <v>165000</v>
      </c>
      <c r="D1760" s="220">
        <f t="shared" ref="D1760" si="458">D1761</f>
        <v>170000</v>
      </c>
      <c r="E1760" s="220">
        <f t="shared" ref="E1760" si="459">E1761</f>
        <v>0</v>
      </c>
      <c r="F1760" s="205">
        <f t="shared" si="451"/>
        <v>103.03030303030303</v>
      </c>
    </row>
    <row r="1761" spans="1:6" s="167" customFormat="1" ht="20.25" x14ac:dyDescent="0.2">
      <c r="A1761" s="197">
        <v>516100</v>
      </c>
      <c r="B1761" s="198" t="s">
        <v>433</v>
      </c>
      <c r="C1761" s="208">
        <v>165000</v>
      </c>
      <c r="D1761" s="217">
        <v>170000</v>
      </c>
      <c r="E1761" s="208">
        <v>0</v>
      </c>
      <c r="F1761" s="209">
        <f t="shared" si="451"/>
        <v>103.03030303030303</v>
      </c>
    </row>
    <row r="1762" spans="1:6" s="221" customFormat="1" ht="20.25" x14ac:dyDescent="0.2">
      <c r="A1762" s="219">
        <v>630000</v>
      </c>
      <c r="B1762" s="210" t="s">
        <v>461</v>
      </c>
      <c r="C1762" s="220">
        <f>0+C1763</f>
        <v>50000.000000000007</v>
      </c>
      <c r="D1762" s="220">
        <f>0+D1763</f>
        <v>60000</v>
      </c>
      <c r="E1762" s="220">
        <f>0+E1763</f>
        <v>0</v>
      </c>
      <c r="F1762" s="205">
        <f t="shared" si="451"/>
        <v>119.99999999999997</v>
      </c>
    </row>
    <row r="1763" spans="1:6" s="221" customFormat="1" ht="20.25" x14ac:dyDescent="0.2">
      <c r="A1763" s="219">
        <v>638000</v>
      </c>
      <c r="B1763" s="210" t="s">
        <v>396</v>
      </c>
      <c r="C1763" s="220">
        <f t="shared" ref="C1763" si="460">C1764</f>
        <v>50000.000000000007</v>
      </c>
      <c r="D1763" s="220">
        <f t="shared" ref="D1763" si="461">D1764</f>
        <v>60000</v>
      </c>
      <c r="E1763" s="220">
        <f t="shared" ref="E1763" si="462">E1764</f>
        <v>0</v>
      </c>
      <c r="F1763" s="205">
        <f t="shared" si="451"/>
        <v>119.99999999999997</v>
      </c>
    </row>
    <row r="1764" spans="1:6" s="167" customFormat="1" ht="20.25" x14ac:dyDescent="0.2">
      <c r="A1764" s="197">
        <v>638100</v>
      </c>
      <c r="B1764" s="198" t="s">
        <v>466</v>
      </c>
      <c r="C1764" s="208">
        <v>50000.000000000007</v>
      </c>
      <c r="D1764" s="217">
        <v>60000</v>
      </c>
      <c r="E1764" s="208">
        <v>0</v>
      </c>
      <c r="F1764" s="209">
        <f t="shared" si="451"/>
        <v>119.99999999999997</v>
      </c>
    </row>
    <row r="1765" spans="1:6" s="167" customFormat="1" ht="20.25" x14ac:dyDescent="0.2">
      <c r="A1765" s="225"/>
      <c r="B1765" s="214" t="s">
        <v>500</v>
      </c>
      <c r="C1765" s="222">
        <f>C1741+C1757+C1762</f>
        <v>8468300</v>
      </c>
      <c r="D1765" s="222">
        <f>D1741+D1757+D1762</f>
        <v>8503800</v>
      </c>
      <c r="E1765" s="222">
        <f>E1741+E1757+E1762</f>
        <v>0</v>
      </c>
      <c r="F1765" s="172">
        <f t="shared" si="451"/>
        <v>100.41921046727207</v>
      </c>
    </row>
    <row r="1766" spans="1:6" s="167" customFormat="1" ht="20.25" x14ac:dyDescent="0.2">
      <c r="A1766" s="226"/>
      <c r="B1766" s="190"/>
      <c r="C1766" s="200"/>
      <c r="D1766" s="200"/>
      <c r="E1766" s="200"/>
      <c r="F1766" s="201"/>
    </row>
    <row r="1767" spans="1:6" s="167" customFormat="1" ht="20.25" x14ac:dyDescent="0.2">
      <c r="A1767" s="193"/>
      <c r="B1767" s="190"/>
      <c r="C1767" s="217"/>
      <c r="D1767" s="217"/>
      <c r="E1767" s="217"/>
      <c r="F1767" s="218"/>
    </row>
    <row r="1768" spans="1:6" s="167" customFormat="1" ht="20.25" x14ac:dyDescent="0.2">
      <c r="A1768" s="197" t="s">
        <v>875</v>
      </c>
      <c r="B1768" s="210"/>
      <c r="C1768" s="217"/>
      <c r="D1768" s="217"/>
      <c r="E1768" s="217"/>
      <c r="F1768" s="218"/>
    </row>
    <row r="1769" spans="1:6" s="167" customFormat="1" ht="20.25" x14ac:dyDescent="0.2">
      <c r="A1769" s="197" t="s">
        <v>513</v>
      </c>
      <c r="B1769" s="210"/>
      <c r="C1769" s="217"/>
      <c r="D1769" s="217"/>
      <c r="E1769" s="217"/>
      <c r="F1769" s="218"/>
    </row>
    <row r="1770" spans="1:6" s="167" customFormat="1" ht="20.25" x14ac:dyDescent="0.2">
      <c r="A1770" s="197" t="s">
        <v>641</v>
      </c>
      <c r="B1770" s="210"/>
      <c r="C1770" s="217"/>
      <c r="D1770" s="217"/>
      <c r="E1770" s="217"/>
      <c r="F1770" s="218"/>
    </row>
    <row r="1771" spans="1:6" s="167" customFormat="1" ht="20.25" x14ac:dyDescent="0.2">
      <c r="A1771" s="197" t="s">
        <v>796</v>
      </c>
      <c r="B1771" s="210"/>
      <c r="C1771" s="217"/>
      <c r="D1771" s="217"/>
      <c r="E1771" s="217"/>
      <c r="F1771" s="218"/>
    </row>
    <row r="1772" spans="1:6" s="167" customFormat="1" ht="20.25" x14ac:dyDescent="0.2">
      <c r="A1772" s="197"/>
      <c r="B1772" s="199"/>
      <c r="C1772" s="200"/>
      <c r="D1772" s="200"/>
      <c r="E1772" s="200"/>
      <c r="F1772" s="201"/>
    </row>
    <row r="1773" spans="1:6" s="167" customFormat="1" ht="20.25" x14ac:dyDescent="0.2">
      <c r="A1773" s="219">
        <v>410000</v>
      </c>
      <c r="B1773" s="203" t="s">
        <v>357</v>
      </c>
      <c r="C1773" s="220">
        <f>C1774+C1779+0</f>
        <v>4640700</v>
      </c>
      <c r="D1773" s="220">
        <f>D1774+D1779+0</f>
        <v>4985200</v>
      </c>
      <c r="E1773" s="220">
        <f>E1774+E1779+0</f>
        <v>0</v>
      </c>
      <c r="F1773" s="205">
        <f t="shared" ref="F1773:F1796" si="463">D1773/C1773*100</f>
        <v>107.42344904863489</v>
      </c>
    </row>
    <row r="1774" spans="1:6" s="167" customFormat="1" ht="20.25" x14ac:dyDescent="0.2">
      <c r="A1774" s="219">
        <v>411000</v>
      </c>
      <c r="B1774" s="203" t="s">
        <v>471</v>
      </c>
      <c r="C1774" s="220">
        <f>SUM(C1775:C1778)</f>
        <v>4197700</v>
      </c>
      <c r="D1774" s="220">
        <f t="shared" ref="D1774" si="464">SUM(D1775:D1778)</f>
        <v>4517200</v>
      </c>
      <c r="E1774" s="220">
        <f>SUM(E1775:E1778)</f>
        <v>0</v>
      </c>
      <c r="F1774" s="205">
        <f t="shared" si="463"/>
        <v>107.61131095599971</v>
      </c>
    </row>
    <row r="1775" spans="1:6" s="167" customFormat="1" ht="20.25" x14ac:dyDescent="0.2">
      <c r="A1775" s="197">
        <v>411100</v>
      </c>
      <c r="B1775" s="198" t="s">
        <v>358</v>
      </c>
      <c r="C1775" s="208">
        <v>3874200</v>
      </c>
      <c r="D1775" s="217">
        <f>3880000+288200+3500</f>
        <v>4171700</v>
      </c>
      <c r="E1775" s="208">
        <v>0</v>
      </c>
      <c r="F1775" s="209">
        <f t="shared" si="463"/>
        <v>107.67900469774405</v>
      </c>
    </row>
    <row r="1776" spans="1:6" s="167" customFormat="1" ht="20.25" x14ac:dyDescent="0.2">
      <c r="A1776" s="197">
        <v>411200</v>
      </c>
      <c r="B1776" s="198" t="s">
        <v>484</v>
      </c>
      <c r="C1776" s="208">
        <v>189200</v>
      </c>
      <c r="D1776" s="217">
        <v>190000</v>
      </c>
      <c r="E1776" s="208">
        <v>0</v>
      </c>
      <c r="F1776" s="209">
        <f t="shared" si="463"/>
        <v>100.42283298097252</v>
      </c>
    </row>
    <row r="1777" spans="1:6" s="167" customFormat="1" ht="40.5" x14ac:dyDescent="0.2">
      <c r="A1777" s="197">
        <v>411300</v>
      </c>
      <c r="B1777" s="198" t="s">
        <v>359</v>
      </c>
      <c r="C1777" s="208">
        <v>108700</v>
      </c>
      <c r="D1777" s="217">
        <v>130000</v>
      </c>
      <c r="E1777" s="208">
        <v>0</v>
      </c>
      <c r="F1777" s="209">
        <f t="shared" si="463"/>
        <v>119.59521619135234</v>
      </c>
    </row>
    <row r="1778" spans="1:6" s="167" customFormat="1" ht="20.25" x14ac:dyDescent="0.2">
      <c r="A1778" s="197">
        <v>411400</v>
      </c>
      <c r="B1778" s="198" t="s">
        <v>360</v>
      </c>
      <c r="C1778" s="208">
        <v>25600</v>
      </c>
      <c r="D1778" s="217">
        <v>25500</v>
      </c>
      <c r="E1778" s="208">
        <v>0</v>
      </c>
      <c r="F1778" s="209">
        <f t="shared" si="463"/>
        <v>99.609375</v>
      </c>
    </row>
    <row r="1779" spans="1:6" s="167" customFormat="1" ht="20.25" x14ac:dyDescent="0.2">
      <c r="A1779" s="219">
        <v>412000</v>
      </c>
      <c r="B1779" s="210" t="s">
        <v>476</v>
      </c>
      <c r="C1779" s="220">
        <f>SUM(C1780:C1789)</f>
        <v>443000</v>
      </c>
      <c r="D1779" s="220">
        <f>SUM(D1780:D1789)</f>
        <v>468000</v>
      </c>
      <c r="E1779" s="220">
        <f>SUM(E1780:E1789)</f>
        <v>0</v>
      </c>
      <c r="F1779" s="205">
        <f t="shared" si="463"/>
        <v>105.64334085778782</v>
      </c>
    </row>
    <row r="1780" spans="1:6" s="167" customFormat="1" ht="20.25" x14ac:dyDescent="0.2">
      <c r="A1780" s="197">
        <v>412200</v>
      </c>
      <c r="B1780" s="198" t="s">
        <v>485</v>
      </c>
      <c r="C1780" s="208">
        <v>145000</v>
      </c>
      <c r="D1780" s="217">
        <v>145000</v>
      </c>
      <c r="E1780" s="208">
        <v>0</v>
      </c>
      <c r="F1780" s="209">
        <f t="shared" si="463"/>
        <v>100</v>
      </c>
    </row>
    <row r="1781" spans="1:6" s="167" customFormat="1" ht="20.25" x14ac:dyDescent="0.2">
      <c r="A1781" s="197">
        <v>412300</v>
      </c>
      <c r="B1781" s="198" t="s">
        <v>362</v>
      </c>
      <c r="C1781" s="208">
        <v>29000.000000000004</v>
      </c>
      <c r="D1781" s="217">
        <v>29000</v>
      </c>
      <c r="E1781" s="208">
        <v>0</v>
      </c>
      <c r="F1781" s="209">
        <f t="shared" si="463"/>
        <v>99.999999999999986</v>
      </c>
    </row>
    <row r="1782" spans="1:6" s="167" customFormat="1" ht="20.25" x14ac:dyDescent="0.2">
      <c r="A1782" s="197">
        <v>412500</v>
      </c>
      <c r="B1782" s="198" t="s">
        <v>364</v>
      </c>
      <c r="C1782" s="208">
        <v>21000</v>
      </c>
      <c r="D1782" s="217">
        <v>25000</v>
      </c>
      <c r="E1782" s="208">
        <v>0</v>
      </c>
      <c r="F1782" s="209">
        <f t="shared" si="463"/>
        <v>119.04761904761905</v>
      </c>
    </row>
    <row r="1783" spans="1:6" s="167" customFormat="1" ht="20.25" x14ac:dyDescent="0.2">
      <c r="A1783" s="197">
        <v>412600</v>
      </c>
      <c r="B1783" s="198" t="s">
        <v>486</v>
      </c>
      <c r="C1783" s="208">
        <v>19000</v>
      </c>
      <c r="D1783" s="217">
        <v>21000</v>
      </c>
      <c r="E1783" s="208">
        <v>0</v>
      </c>
      <c r="F1783" s="209">
        <f t="shared" si="463"/>
        <v>110.5263157894737</v>
      </c>
    </row>
    <row r="1784" spans="1:6" s="167" customFormat="1" ht="20.25" x14ac:dyDescent="0.2">
      <c r="A1784" s="197">
        <v>412700</v>
      </c>
      <c r="B1784" s="198" t="s">
        <v>473</v>
      </c>
      <c r="C1784" s="208">
        <v>210000</v>
      </c>
      <c r="D1784" s="217">
        <v>230000</v>
      </c>
      <c r="E1784" s="208">
        <v>0</v>
      </c>
      <c r="F1784" s="209">
        <f t="shared" si="463"/>
        <v>109.52380952380953</v>
      </c>
    </row>
    <row r="1785" spans="1:6" s="167" customFormat="1" ht="20.25" x14ac:dyDescent="0.2">
      <c r="A1785" s="197">
        <v>412900</v>
      </c>
      <c r="B1785" s="198" t="s">
        <v>564</v>
      </c>
      <c r="C1785" s="208">
        <v>2000</v>
      </c>
      <c r="D1785" s="217">
        <v>2000</v>
      </c>
      <c r="E1785" s="208">
        <v>0</v>
      </c>
      <c r="F1785" s="209">
        <f t="shared" si="463"/>
        <v>100</v>
      </c>
    </row>
    <row r="1786" spans="1:6" s="167" customFormat="1" ht="20.25" x14ac:dyDescent="0.2">
      <c r="A1786" s="197">
        <v>412900</v>
      </c>
      <c r="B1786" s="198" t="s">
        <v>582</v>
      </c>
      <c r="C1786" s="208">
        <v>4000</v>
      </c>
      <c r="D1786" s="217">
        <v>4000</v>
      </c>
      <c r="E1786" s="208">
        <v>0</v>
      </c>
      <c r="F1786" s="209">
        <f t="shared" si="463"/>
        <v>100</v>
      </c>
    </row>
    <row r="1787" spans="1:6" s="167" customFormat="1" ht="20.25" x14ac:dyDescent="0.2">
      <c r="A1787" s="197">
        <v>412900</v>
      </c>
      <c r="B1787" s="198" t="s">
        <v>583</v>
      </c>
      <c r="C1787" s="208">
        <v>2500</v>
      </c>
      <c r="D1787" s="217">
        <v>0</v>
      </c>
      <c r="E1787" s="208">
        <v>0</v>
      </c>
      <c r="F1787" s="209">
        <f t="shared" si="463"/>
        <v>0</v>
      </c>
    </row>
    <row r="1788" spans="1:6" s="167" customFormat="1" ht="20.25" x14ac:dyDescent="0.2">
      <c r="A1788" s="197">
        <v>412900</v>
      </c>
      <c r="B1788" s="198" t="s">
        <v>584</v>
      </c>
      <c r="C1788" s="208">
        <v>8500</v>
      </c>
      <c r="D1788" s="217">
        <v>9000</v>
      </c>
      <c r="E1788" s="208">
        <v>0</v>
      </c>
      <c r="F1788" s="209">
        <f t="shared" si="463"/>
        <v>105.88235294117648</v>
      </c>
    </row>
    <row r="1789" spans="1:6" s="167" customFormat="1" ht="20.25" x14ac:dyDescent="0.2">
      <c r="A1789" s="197">
        <v>412900</v>
      </c>
      <c r="B1789" s="198" t="s">
        <v>566</v>
      </c>
      <c r="C1789" s="208">
        <v>2000</v>
      </c>
      <c r="D1789" s="217">
        <v>3000</v>
      </c>
      <c r="E1789" s="208">
        <v>0</v>
      </c>
      <c r="F1789" s="209">
        <f t="shared" si="463"/>
        <v>150</v>
      </c>
    </row>
    <row r="1790" spans="1:6" s="167" customFormat="1" ht="20.25" x14ac:dyDescent="0.2">
      <c r="A1790" s="219">
        <v>510000</v>
      </c>
      <c r="B1790" s="210" t="s">
        <v>422</v>
      </c>
      <c r="C1790" s="220">
        <f t="shared" ref="C1790" si="465">C1791</f>
        <v>20000</v>
      </c>
      <c r="D1790" s="220">
        <f>D1791+0</f>
        <v>20000</v>
      </c>
      <c r="E1790" s="220">
        <f t="shared" ref="E1790" si="466">E1791</f>
        <v>0</v>
      </c>
      <c r="F1790" s="205">
        <f t="shared" si="463"/>
        <v>100</v>
      </c>
    </row>
    <row r="1791" spans="1:6" s="167" customFormat="1" ht="20.25" x14ac:dyDescent="0.2">
      <c r="A1791" s="219">
        <v>511000</v>
      </c>
      <c r="B1791" s="210" t="s">
        <v>423</v>
      </c>
      <c r="C1791" s="220">
        <f>SUM(C1792:C1792)</f>
        <v>20000</v>
      </c>
      <c r="D1791" s="220">
        <f>SUM(D1792:D1792)</f>
        <v>20000</v>
      </c>
      <c r="E1791" s="220">
        <f>SUM(E1792:E1792)</f>
        <v>0</v>
      </c>
      <c r="F1791" s="205">
        <f t="shared" si="463"/>
        <v>100</v>
      </c>
    </row>
    <row r="1792" spans="1:6" s="167" customFormat="1" ht="20.25" x14ac:dyDescent="0.2">
      <c r="A1792" s="197">
        <v>511300</v>
      </c>
      <c r="B1792" s="198" t="s">
        <v>426</v>
      </c>
      <c r="C1792" s="208">
        <v>20000</v>
      </c>
      <c r="D1792" s="217">
        <v>20000</v>
      </c>
      <c r="E1792" s="208">
        <v>0</v>
      </c>
      <c r="F1792" s="209">
        <f t="shared" si="463"/>
        <v>100</v>
      </c>
    </row>
    <row r="1793" spans="1:6" s="221" customFormat="1" ht="20.25" x14ac:dyDescent="0.2">
      <c r="A1793" s="219">
        <v>630000</v>
      </c>
      <c r="B1793" s="210" t="s">
        <v>461</v>
      </c>
      <c r="C1793" s="220">
        <f>0+C1794</f>
        <v>100000</v>
      </c>
      <c r="D1793" s="220">
        <f>0+D1794</f>
        <v>100000</v>
      </c>
      <c r="E1793" s="220">
        <f>0+E1794</f>
        <v>0</v>
      </c>
      <c r="F1793" s="205">
        <f t="shared" si="463"/>
        <v>100</v>
      </c>
    </row>
    <row r="1794" spans="1:6" s="221" customFormat="1" ht="20.25" x14ac:dyDescent="0.2">
      <c r="A1794" s="219">
        <v>638000</v>
      </c>
      <c r="B1794" s="210" t="s">
        <v>396</v>
      </c>
      <c r="C1794" s="220">
        <f t="shared" ref="C1794:D1794" si="467">C1795</f>
        <v>100000</v>
      </c>
      <c r="D1794" s="220">
        <f t="shared" si="467"/>
        <v>100000</v>
      </c>
      <c r="E1794" s="220">
        <f t="shared" ref="E1794" si="468">E1795</f>
        <v>0</v>
      </c>
      <c r="F1794" s="205">
        <f t="shared" si="463"/>
        <v>100</v>
      </c>
    </row>
    <row r="1795" spans="1:6" s="167" customFormat="1" ht="20.25" x14ac:dyDescent="0.2">
      <c r="A1795" s="197">
        <v>638100</v>
      </c>
      <c r="B1795" s="198" t="s">
        <v>466</v>
      </c>
      <c r="C1795" s="208">
        <v>100000</v>
      </c>
      <c r="D1795" s="217">
        <v>100000</v>
      </c>
      <c r="E1795" s="208">
        <v>0</v>
      </c>
      <c r="F1795" s="209">
        <f t="shared" si="463"/>
        <v>100</v>
      </c>
    </row>
    <row r="1796" spans="1:6" s="167" customFormat="1" ht="20.25" x14ac:dyDescent="0.2">
      <c r="A1796" s="225"/>
      <c r="B1796" s="214" t="s">
        <v>500</v>
      </c>
      <c r="C1796" s="222">
        <f>C1773+C1790+C1793</f>
        <v>4760700</v>
      </c>
      <c r="D1796" s="222">
        <f>D1773+D1790+D1793</f>
        <v>5105200</v>
      </c>
      <c r="E1796" s="222">
        <f>E1773+E1790+E1793</f>
        <v>0</v>
      </c>
      <c r="F1796" s="172">
        <f t="shared" si="463"/>
        <v>107.23633079169031</v>
      </c>
    </row>
    <row r="1797" spans="1:6" s="167" customFormat="1" ht="20.25" x14ac:dyDescent="0.2">
      <c r="A1797" s="226"/>
      <c r="B1797" s="190"/>
      <c r="C1797" s="200"/>
      <c r="D1797" s="200"/>
      <c r="E1797" s="200"/>
      <c r="F1797" s="201"/>
    </row>
    <row r="1798" spans="1:6" s="167" customFormat="1" ht="20.25" x14ac:dyDescent="0.2">
      <c r="A1798" s="193"/>
      <c r="B1798" s="190"/>
      <c r="C1798" s="217"/>
      <c r="D1798" s="217"/>
      <c r="E1798" s="217"/>
      <c r="F1798" s="218"/>
    </row>
    <row r="1799" spans="1:6" s="167" customFormat="1" ht="20.25" x14ac:dyDescent="0.2">
      <c r="A1799" s="197" t="s">
        <v>876</v>
      </c>
      <c r="B1799" s="210"/>
      <c r="C1799" s="217"/>
      <c r="D1799" s="217"/>
      <c r="E1799" s="217"/>
      <c r="F1799" s="218"/>
    </row>
    <row r="1800" spans="1:6" s="167" customFormat="1" ht="20.25" x14ac:dyDescent="0.2">
      <c r="A1800" s="197" t="s">
        <v>513</v>
      </c>
      <c r="B1800" s="210"/>
      <c r="C1800" s="217"/>
      <c r="D1800" s="217"/>
      <c r="E1800" s="217"/>
      <c r="F1800" s="218"/>
    </row>
    <row r="1801" spans="1:6" s="167" customFormat="1" ht="20.25" x14ac:dyDescent="0.2">
      <c r="A1801" s="197" t="s">
        <v>642</v>
      </c>
      <c r="B1801" s="210"/>
      <c r="C1801" s="217"/>
      <c r="D1801" s="217"/>
      <c r="E1801" s="217"/>
      <c r="F1801" s="218"/>
    </row>
    <row r="1802" spans="1:6" s="167" customFormat="1" ht="20.25" x14ac:dyDescent="0.2">
      <c r="A1802" s="197" t="s">
        <v>796</v>
      </c>
      <c r="B1802" s="210"/>
      <c r="C1802" s="217"/>
      <c r="D1802" s="217"/>
      <c r="E1802" s="217"/>
      <c r="F1802" s="218"/>
    </row>
    <row r="1803" spans="1:6" s="167" customFormat="1" ht="20.25" x14ac:dyDescent="0.2">
      <c r="A1803" s="197"/>
      <c r="B1803" s="199"/>
      <c r="C1803" s="200"/>
      <c r="D1803" s="200"/>
      <c r="E1803" s="200"/>
      <c r="F1803" s="201"/>
    </row>
    <row r="1804" spans="1:6" s="167" customFormat="1" ht="20.25" x14ac:dyDescent="0.2">
      <c r="A1804" s="219">
        <v>410000</v>
      </c>
      <c r="B1804" s="203" t="s">
        <v>357</v>
      </c>
      <c r="C1804" s="220">
        <f>C1805+C1810+C1819</f>
        <v>1883000</v>
      </c>
      <c r="D1804" s="220">
        <f>D1805+D1810+D1819</f>
        <v>1983100</v>
      </c>
      <c r="E1804" s="220">
        <f>E1805+E1810+E1819</f>
        <v>0</v>
      </c>
      <c r="F1804" s="205">
        <f t="shared" ref="F1804:F1820" si="469">D1804/C1804*100</f>
        <v>105.31598513011153</v>
      </c>
    </row>
    <row r="1805" spans="1:6" s="167" customFormat="1" ht="20.25" x14ac:dyDescent="0.2">
      <c r="A1805" s="219">
        <v>411000</v>
      </c>
      <c r="B1805" s="203" t="s">
        <v>471</v>
      </c>
      <c r="C1805" s="220">
        <f>SUM(C1806:C1809)</f>
        <v>1700600</v>
      </c>
      <c r="D1805" s="220">
        <f t="shared" ref="D1805" si="470">SUM(D1806:D1809)</f>
        <v>1794400</v>
      </c>
      <c r="E1805" s="220">
        <f>SUM(E1806:E1809)</f>
        <v>0</v>
      </c>
      <c r="F1805" s="205">
        <f t="shared" si="469"/>
        <v>105.5157003410561</v>
      </c>
    </row>
    <row r="1806" spans="1:6" s="167" customFormat="1" ht="20.25" x14ac:dyDescent="0.2">
      <c r="A1806" s="197">
        <v>411100</v>
      </c>
      <c r="B1806" s="198" t="s">
        <v>358</v>
      </c>
      <c r="C1806" s="208">
        <v>1555000</v>
      </c>
      <c r="D1806" s="217">
        <f>1580000+92000+2900</f>
        <v>1674900</v>
      </c>
      <c r="E1806" s="208">
        <v>0</v>
      </c>
      <c r="F1806" s="209">
        <f t="shared" si="469"/>
        <v>107.71061093247589</v>
      </c>
    </row>
    <row r="1807" spans="1:6" s="167" customFormat="1" ht="20.25" x14ac:dyDescent="0.2">
      <c r="A1807" s="197">
        <v>411200</v>
      </c>
      <c r="B1807" s="198" t="s">
        <v>484</v>
      </c>
      <c r="C1807" s="208">
        <v>86500</v>
      </c>
      <c r="D1807" s="217">
        <v>88000</v>
      </c>
      <c r="E1807" s="208">
        <v>0</v>
      </c>
      <c r="F1807" s="209">
        <f t="shared" si="469"/>
        <v>101.73410404624276</v>
      </c>
    </row>
    <row r="1808" spans="1:6" s="167" customFormat="1" ht="40.5" x14ac:dyDescent="0.2">
      <c r="A1808" s="197">
        <v>411300</v>
      </c>
      <c r="B1808" s="198" t="s">
        <v>359</v>
      </c>
      <c r="C1808" s="208">
        <v>23200</v>
      </c>
      <c r="D1808" s="217">
        <v>9500</v>
      </c>
      <c r="E1808" s="208">
        <v>0</v>
      </c>
      <c r="F1808" s="209">
        <f t="shared" si="469"/>
        <v>40.948275862068968</v>
      </c>
    </row>
    <row r="1809" spans="1:6" s="167" customFormat="1" ht="20.25" x14ac:dyDescent="0.2">
      <c r="A1809" s="197">
        <v>411400</v>
      </c>
      <c r="B1809" s="198" t="s">
        <v>360</v>
      </c>
      <c r="C1809" s="208">
        <v>35900</v>
      </c>
      <c r="D1809" s="217">
        <v>22000</v>
      </c>
      <c r="E1809" s="208">
        <v>0</v>
      </c>
      <c r="F1809" s="209">
        <f t="shared" si="469"/>
        <v>61.281337047353759</v>
      </c>
    </row>
    <row r="1810" spans="1:6" s="167" customFormat="1" ht="20.25" x14ac:dyDescent="0.2">
      <c r="A1810" s="219">
        <v>412000</v>
      </c>
      <c r="B1810" s="210" t="s">
        <v>476</v>
      </c>
      <c r="C1810" s="220">
        <f>SUM(C1811:C1818)</f>
        <v>182200</v>
      </c>
      <c r="D1810" s="220">
        <f>SUM(D1811:D1818)</f>
        <v>188500</v>
      </c>
      <c r="E1810" s="220">
        <f>SUM(E1811:E1818)</f>
        <v>0</v>
      </c>
      <c r="F1810" s="205">
        <f t="shared" si="469"/>
        <v>103.45773874862789</v>
      </c>
    </row>
    <row r="1811" spans="1:6" s="167" customFormat="1" ht="20.25" x14ac:dyDescent="0.2">
      <c r="A1811" s="197">
        <v>412200</v>
      </c>
      <c r="B1811" s="198" t="s">
        <v>485</v>
      </c>
      <c r="C1811" s="208">
        <v>49900</v>
      </c>
      <c r="D1811" s="217">
        <v>51000</v>
      </c>
      <c r="E1811" s="208">
        <v>0</v>
      </c>
      <c r="F1811" s="209">
        <f t="shared" si="469"/>
        <v>102.20440881763525</v>
      </c>
    </row>
    <row r="1812" spans="1:6" s="167" customFormat="1" ht="20.25" x14ac:dyDescent="0.2">
      <c r="A1812" s="197">
        <v>412300</v>
      </c>
      <c r="B1812" s="198" t="s">
        <v>362</v>
      </c>
      <c r="C1812" s="208">
        <v>10000</v>
      </c>
      <c r="D1812" s="217">
        <v>11000</v>
      </c>
      <c r="E1812" s="208">
        <v>0</v>
      </c>
      <c r="F1812" s="209">
        <f t="shared" si="469"/>
        <v>110.00000000000001</v>
      </c>
    </row>
    <row r="1813" spans="1:6" s="167" customFormat="1" ht="20.25" x14ac:dyDescent="0.2">
      <c r="A1813" s="197">
        <v>412500</v>
      </c>
      <c r="B1813" s="198" t="s">
        <v>364</v>
      </c>
      <c r="C1813" s="208">
        <v>6000</v>
      </c>
      <c r="D1813" s="217">
        <v>8000</v>
      </c>
      <c r="E1813" s="208">
        <v>0</v>
      </c>
      <c r="F1813" s="209">
        <f t="shared" si="469"/>
        <v>133.33333333333331</v>
      </c>
    </row>
    <row r="1814" spans="1:6" s="167" customFormat="1" ht="20.25" x14ac:dyDescent="0.2">
      <c r="A1814" s="197">
        <v>412600</v>
      </c>
      <c r="B1814" s="198" t="s">
        <v>486</v>
      </c>
      <c r="C1814" s="208">
        <v>8300</v>
      </c>
      <c r="D1814" s="217">
        <v>10000</v>
      </c>
      <c r="E1814" s="208">
        <v>0</v>
      </c>
      <c r="F1814" s="209">
        <f t="shared" si="469"/>
        <v>120.48192771084338</v>
      </c>
    </row>
    <row r="1815" spans="1:6" s="167" customFormat="1" ht="20.25" x14ac:dyDescent="0.2">
      <c r="A1815" s="197">
        <v>412700</v>
      </c>
      <c r="B1815" s="198" t="s">
        <v>473</v>
      </c>
      <c r="C1815" s="208">
        <v>102000</v>
      </c>
      <c r="D1815" s="217">
        <v>102000</v>
      </c>
      <c r="E1815" s="208">
        <v>0</v>
      </c>
      <c r="F1815" s="209">
        <f t="shared" si="469"/>
        <v>100</v>
      </c>
    </row>
    <row r="1816" spans="1:6" s="167" customFormat="1" ht="20.25" x14ac:dyDescent="0.2">
      <c r="A1816" s="197">
        <v>412900</v>
      </c>
      <c r="B1816" s="211" t="s">
        <v>564</v>
      </c>
      <c r="C1816" s="208">
        <v>2000</v>
      </c>
      <c r="D1816" s="217">
        <v>2000</v>
      </c>
      <c r="E1816" s="208">
        <v>0</v>
      </c>
      <c r="F1816" s="209">
        <f t="shared" si="469"/>
        <v>100</v>
      </c>
    </row>
    <row r="1817" spans="1:6" s="167" customFormat="1" ht="20.25" x14ac:dyDescent="0.2">
      <c r="A1817" s="197">
        <v>412900</v>
      </c>
      <c r="B1817" s="211" t="s">
        <v>584</v>
      </c>
      <c r="C1817" s="208">
        <v>2700</v>
      </c>
      <c r="D1817" s="217">
        <v>3000</v>
      </c>
      <c r="E1817" s="208">
        <v>0</v>
      </c>
      <c r="F1817" s="209">
        <f t="shared" si="469"/>
        <v>111.11111111111111</v>
      </c>
    </row>
    <row r="1818" spans="1:6" s="167" customFormat="1" ht="20.25" x14ac:dyDescent="0.2">
      <c r="A1818" s="197">
        <v>412900</v>
      </c>
      <c r="B1818" s="211" t="s">
        <v>566</v>
      </c>
      <c r="C1818" s="208">
        <v>1300</v>
      </c>
      <c r="D1818" s="217">
        <v>1500</v>
      </c>
      <c r="E1818" s="208">
        <v>0</v>
      </c>
      <c r="F1818" s="209">
        <f t="shared" si="469"/>
        <v>115.38461538461537</v>
      </c>
    </row>
    <row r="1819" spans="1:6" s="221" customFormat="1" ht="20.25" x14ac:dyDescent="0.2">
      <c r="A1819" s="219">
        <v>413000</v>
      </c>
      <c r="B1819" s="210" t="s">
        <v>477</v>
      </c>
      <c r="C1819" s="220">
        <f t="shared" ref="C1819:D1819" si="471">C1820</f>
        <v>200</v>
      </c>
      <c r="D1819" s="220">
        <f t="shared" si="471"/>
        <v>200</v>
      </c>
      <c r="E1819" s="220">
        <f t="shared" ref="E1819" si="472">E1820</f>
        <v>0</v>
      </c>
      <c r="F1819" s="205">
        <f t="shared" si="469"/>
        <v>100</v>
      </c>
    </row>
    <row r="1820" spans="1:6" s="167" customFormat="1" ht="20.25" x14ac:dyDescent="0.2">
      <c r="A1820" s="197">
        <v>413900</v>
      </c>
      <c r="B1820" s="198" t="s">
        <v>369</v>
      </c>
      <c r="C1820" s="208">
        <v>200</v>
      </c>
      <c r="D1820" s="217">
        <v>200</v>
      </c>
      <c r="E1820" s="208">
        <v>0</v>
      </c>
      <c r="F1820" s="209">
        <f t="shared" si="469"/>
        <v>100</v>
      </c>
    </row>
    <row r="1821" spans="1:6" s="167" customFormat="1" ht="20.25" x14ac:dyDescent="0.2">
      <c r="A1821" s="219">
        <v>510000</v>
      </c>
      <c r="B1821" s="210" t="s">
        <v>422</v>
      </c>
      <c r="C1821" s="220">
        <f>C1822+C1826</f>
        <v>556100</v>
      </c>
      <c r="D1821" s="220">
        <f>D1822+D1826</f>
        <v>16000</v>
      </c>
      <c r="E1821" s="220">
        <f>E1822+E1826</f>
        <v>0</v>
      </c>
      <c r="F1821" s="205"/>
    </row>
    <row r="1822" spans="1:6" s="167" customFormat="1" ht="20.25" x14ac:dyDescent="0.2">
      <c r="A1822" s="219">
        <v>511000</v>
      </c>
      <c r="B1822" s="210" t="s">
        <v>423</v>
      </c>
      <c r="C1822" s="220">
        <f>SUM(C1823:C1825)</f>
        <v>555100</v>
      </c>
      <c r="D1822" s="220">
        <f>SUM(D1823:D1825)</f>
        <v>15000</v>
      </c>
      <c r="E1822" s="220">
        <f>SUM(E1823:E1825)</f>
        <v>0</v>
      </c>
      <c r="F1822" s="205"/>
    </row>
    <row r="1823" spans="1:6" s="167" customFormat="1" ht="20.25" x14ac:dyDescent="0.2">
      <c r="A1823" s="223">
        <v>511100</v>
      </c>
      <c r="B1823" s="198" t="s">
        <v>424</v>
      </c>
      <c r="C1823" s="208">
        <v>186000</v>
      </c>
      <c r="D1823" s="217">
        <v>0</v>
      </c>
      <c r="E1823" s="208">
        <v>0</v>
      </c>
      <c r="F1823" s="209">
        <f>D1823/C1823*100</f>
        <v>0</v>
      </c>
    </row>
    <row r="1824" spans="1:6" s="167" customFormat="1" ht="20.25" x14ac:dyDescent="0.2">
      <c r="A1824" s="197">
        <v>511300</v>
      </c>
      <c r="B1824" s="198" t="s">
        <v>426</v>
      </c>
      <c r="C1824" s="208">
        <v>355000</v>
      </c>
      <c r="D1824" s="217">
        <v>15000</v>
      </c>
      <c r="E1824" s="208">
        <v>0</v>
      </c>
      <c r="F1824" s="209"/>
    </row>
    <row r="1825" spans="1:6" s="167" customFormat="1" ht="20.25" x14ac:dyDescent="0.2">
      <c r="A1825" s="197">
        <v>511700</v>
      </c>
      <c r="B1825" s="198" t="s">
        <v>429</v>
      </c>
      <c r="C1825" s="208">
        <v>14100</v>
      </c>
      <c r="D1825" s="217">
        <v>0</v>
      </c>
      <c r="E1825" s="208">
        <v>0</v>
      </c>
      <c r="F1825" s="209">
        <f t="shared" ref="F1825:F1831" si="473">D1825/C1825*100</f>
        <v>0</v>
      </c>
    </row>
    <row r="1826" spans="1:6" s="221" customFormat="1" ht="20.25" x14ac:dyDescent="0.2">
      <c r="A1826" s="219">
        <v>516000</v>
      </c>
      <c r="B1826" s="210" t="s">
        <v>433</v>
      </c>
      <c r="C1826" s="220">
        <f t="shared" ref="C1826:D1826" si="474">C1827</f>
        <v>1000</v>
      </c>
      <c r="D1826" s="220">
        <f t="shared" si="474"/>
        <v>1000</v>
      </c>
      <c r="E1826" s="220">
        <f t="shared" ref="E1826" si="475">E1827</f>
        <v>0</v>
      </c>
      <c r="F1826" s="205">
        <f t="shared" si="473"/>
        <v>100</v>
      </c>
    </row>
    <row r="1827" spans="1:6" s="167" customFormat="1" ht="20.25" x14ac:dyDescent="0.2">
      <c r="A1827" s="197">
        <v>516100</v>
      </c>
      <c r="B1827" s="198" t="s">
        <v>433</v>
      </c>
      <c r="C1827" s="208">
        <v>1000</v>
      </c>
      <c r="D1827" s="217">
        <v>1000</v>
      </c>
      <c r="E1827" s="208">
        <v>0</v>
      </c>
      <c r="F1827" s="209">
        <f t="shared" si="473"/>
        <v>100</v>
      </c>
    </row>
    <row r="1828" spans="1:6" s="221" customFormat="1" ht="20.25" x14ac:dyDescent="0.2">
      <c r="A1828" s="219">
        <v>630000</v>
      </c>
      <c r="B1828" s="210" t="s">
        <v>461</v>
      </c>
      <c r="C1828" s="220">
        <f>0+C1829</f>
        <v>12999.999999999998</v>
      </c>
      <c r="D1828" s="220">
        <f>0+D1829</f>
        <v>10000</v>
      </c>
      <c r="E1828" s="220">
        <f>0+E1829</f>
        <v>0</v>
      </c>
      <c r="F1828" s="205">
        <f t="shared" si="473"/>
        <v>76.923076923076934</v>
      </c>
    </row>
    <row r="1829" spans="1:6" s="221" customFormat="1" ht="20.25" x14ac:dyDescent="0.2">
      <c r="A1829" s="219">
        <v>638000</v>
      </c>
      <c r="B1829" s="210" t="s">
        <v>396</v>
      </c>
      <c r="C1829" s="220">
        <f t="shared" ref="C1829:D1829" si="476">C1830</f>
        <v>12999.999999999998</v>
      </c>
      <c r="D1829" s="220">
        <f t="shared" si="476"/>
        <v>10000</v>
      </c>
      <c r="E1829" s="220">
        <f t="shared" ref="E1829" si="477">E1830</f>
        <v>0</v>
      </c>
      <c r="F1829" s="205">
        <f t="shared" si="473"/>
        <v>76.923076923076934</v>
      </c>
    </row>
    <row r="1830" spans="1:6" s="167" customFormat="1" ht="20.25" x14ac:dyDescent="0.2">
      <c r="A1830" s="197">
        <v>638100</v>
      </c>
      <c r="B1830" s="198" t="s">
        <v>466</v>
      </c>
      <c r="C1830" s="208">
        <v>12999.999999999998</v>
      </c>
      <c r="D1830" s="217">
        <v>10000</v>
      </c>
      <c r="E1830" s="208">
        <v>0</v>
      </c>
      <c r="F1830" s="209">
        <f t="shared" si="473"/>
        <v>76.923076923076934</v>
      </c>
    </row>
    <row r="1831" spans="1:6" s="167" customFormat="1" ht="20.25" x14ac:dyDescent="0.2">
      <c r="A1831" s="225"/>
      <c r="B1831" s="214" t="s">
        <v>500</v>
      </c>
      <c r="C1831" s="222">
        <f>C1804+C1821+C1828</f>
        <v>2452100</v>
      </c>
      <c r="D1831" s="222">
        <f>D1804+D1821+D1828</f>
        <v>2009100</v>
      </c>
      <c r="E1831" s="222">
        <f>E1804+E1821+E1828</f>
        <v>0</v>
      </c>
      <c r="F1831" s="172">
        <f t="shared" si="473"/>
        <v>81.933852616124952</v>
      </c>
    </row>
    <row r="1832" spans="1:6" s="167" customFormat="1" ht="20.25" x14ac:dyDescent="0.2">
      <c r="A1832" s="226"/>
      <c r="B1832" s="190"/>
      <c r="C1832" s="200"/>
      <c r="D1832" s="200"/>
      <c r="E1832" s="200"/>
      <c r="F1832" s="201"/>
    </row>
    <row r="1833" spans="1:6" s="167" customFormat="1" ht="20.25" x14ac:dyDescent="0.2">
      <c r="A1833" s="193"/>
      <c r="B1833" s="190"/>
      <c r="C1833" s="217"/>
      <c r="D1833" s="217"/>
      <c r="E1833" s="217"/>
      <c r="F1833" s="218"/>
    </row>
    <row r="1834" spans="1:6" s="167" customFormat="1" ht="20.25" x14ac:dyDescent="0.2">
      <c r="A1834" s="197" t="s">
        <v>877</v>
      </c>
      <c r="B1834" s="210"/>
      <c r="C1834" s="217"/>
      <c r="D1834" s="217"/>
      <c r="E1834" s="217"/>
      <c r="F1834" s="218"/>
    </row>
    <row r="1835" spans="1:6" s="167" customFormat="1" ht="20.25" x14ac:dyDescent="0.2">
      <c r="A1835" s="197" t="s">
        <v>513</v>
      </c>
      <c r="B1835" s="210"/>
      <c r="C1835" s="217"/>
      <c r="D1835" s="217"/>
      <c r="E1835" s="217"/>
      <c r="F1835" s="218"/>
    </row>
    <row r="1836" spans="1:6" s="167" customFormat="1" ht="20.25" x14ac:dyDescent="0.2">
      <c r="A1836" s="197" t="s">
        <v>643</v>
      </c>
      <c r="B1836" s="210"/>
      <c r="C1836" s="217"/>
      <c r="D1836" s="217"/>
      <c r="E1836" s="217"/>
      <c r="F1836" s="218"/>
    </row>
    <row r="1837" spans="1:6" s="167" customFormat="1" ht="20.25" x14ac:dyDescent="0.2">
      <c r="A1837" s="197" t="s">
        <v>796</v>
      </c>
      <c r="B1837" s="210"/>
      <c r="C1837" s="217"/>
      <c r="D1837" s="217"/>
      <c r="E1837" s="217"/>
      <c r="F1837" s="218"/>
    </row>
    <row r="1838" spans="1:6" s="167" customFormat="1" ht="20.25" x14ac:dyDescent="0.2">
      <c r="A1838" s="197"/>
      <c r="B1838" s="199"/>
      <c r="C1838" s="200"/>
      <c r="D1838" s="200"/>
      <c r="E1838" s="200"/>
      <c r="F1838" s="201"/>
    </row>
    <row r="1839" spans="1:6" s="167" customFormat="1" ht="20.25" x14ac:dyDescent="0.2">
      <c r="A1839" s="219">
        <v>410000</v>
      </c>
      <c r="B1839" s="203" t="s">
        <v>357</v>
      </c>
      <c r="C1839" s="220">
        <f t="shared" ref="C1839" si="478">C1840+C1845</f>
        <v>2364000</v>
      </c>
      <c r="D1839" s="220">
        <f t="shared" ref="D1839" si="479">D1840+D1845</f>
        <v>2568700</v>
      </c>
      <c r="E1839" s="220">
        <f t="shared" ref="E1839" si="480">E1840+E1845</f>
        <v>0</v>
      </c>
      <c r="F1839" s="205">
        <f t="shared" ref="F1839:F1861" si="481">D1839/C1839*100</f>
        <v>108.65905245346869</v>
      </c>
    </row>
    <row r="1840" spans="1:6" s="167" customFormat="1" ht="20.25" x14ac:dyDescent="0.2">
      <c r="A1840" s="219">
        <v>411000</v>
      </c>
      <c r="B1840" s="203" t="s">
        <v>471</v>
      </c>
      <c r="C1840" s="220">
        <f t="shared" ref="C1840" si="482">SUM(C1841:C1844)</f>
        <v>2130000</v>
      </c>
      <c r="D1840" s="220">
        <f t="shared" ref="D1840" si="483">SUM(D1841:D1844)</f>
        <v>2336700</v>
      </c>
      <c r="E1840" s="220">
        <f t="shared" ref="E1840" si="484">SUM(E1841:E1844)</f>
        <v>0</v>
      </c>
      <c r="F1840" s="205">
        <f t="shared" si="481"/>
        <v>109.70422535211269</v>
      </c>
    </row>
    <row r="1841" spans="1:6" s="167" customFormat="1" ht="20.25" x14ac:dyDescent="0.2">
      <c r="A1841" s="197">
        <v>411100</v>
      </c>
      <c r="B1841" s="198" t="s">
        <v>358</v>
      </c>
      <c r="C1841" s="208">
        <v>1917100</v>
      </c>
      <c r="D1841" s="217">
        <f>2010000+156100+2400</f>
        <v>2168500</v>
      </c>
      <c r="E1841" s="208">
        <v>0</v>
      </c>
      <c r="F1841" s="209">
        <f t="shared" si="481"/>
        <v>113.11355693495383</v>
      </c>
    </row>
    <row r="1842" spans="1:6" s="167" customFormat="1" ht="20.25" x14ac:dyDescent="0.2">
      <c r="A1842" s="197">
        <v>411200</v>
      </c>
      <c r="B1842" s="198" t="s">
        <v>484</v>
      </c>
      <c r="C1842" s="208">
        <v>100000</v>
      </c>
      <c r="D1842" s="217">
        <v>110000</v>
      </c>
      <c r="E1842" s="208">
        <v>0</v>
      </c>
      <c r="F1842" s="209">
        <f t="shared" si="481"/>
        <v>110.00000000000001</v>
      </c>
    </row>
    <row r="1843" spans="1:6" s="167" customFormat="1" ht="40.5" x14ac:dyDescent="0.2">
      <c r="A1843" s="197">
        <v>411300</v>
      </c>
      <c r="B1843" s="198" t="s">
        <v>359</v>
      </c>
      <c r="C1843" s="208">
        <v>100000</v>
      </c>
      <c r="D1843" s="217">
        <v>45300</v>
      </c>
      <c r="E1843" s="208">
        <v>0</v>
      </c>
      <c r="F1843" s="209">
        <f t="shared" si="481"/>
        <v>45.300000000000004</v>
      </c>
    </row>
    <row r="1844" spans="1:6" s="167" customFormat="1" ht="20.25" x14ac:dyDescent="0.2">
      <c r="A1844" s="197">
        <v>411400</v>
      </c>
      <c r="B1844" s="198" t="s">
        <v>360</v>
      </c>
      <c r="C1844" s="208">
        <v>12900</v>
      </c>
      <c r="D1844" s="217">
        <v>12900</v>
      </c>
      <c r="E1844" s="208">
        <v>0</v>
      </c>
      <c r="F1844" s="209">
        <f t="shared" si="481"/>
        <v>100</v>
      </c>
    </row>
    <row r="1845" spans="1:6" s="167" customFormat="1" ht="20.25" x14ac:dyDescent="0.2">
      <c r="A1845" s="219">
        <v>412000</v>
      </c>
      <c r="B1845" s="210" t="s">
        <v>476</v>
      </c>
      <c r="C1845" s="220">
        <f>SUM(C1846:C1854)</f>
        <v>233999.99999999997</v>
      </c>
      <c r="D1845" s="220">
        <f>SUM(D1846:D1854)</f>
        <v>232000</v>
      </c>
      <c r="E1845" s="220">
        <f>SUM(E1846:E1854)</f>
        <v>0</v>
      </c>
      <c r="F1845" s="205">
        <f t="shared" si="481"/>
        <v>99.145299145299163</v>
      </c>
    </row>
    <row r="1846" spans="1:6" s="167" customFormat="1" ht="20.25" x14ac:dyDescent="0.2">
      <c r="A1846" s="197">
        <v>412200</v>
      </c>
      <c r="B1846" s="198" t="s">
        <v>485</v>
      </c>
      <c r="C1846" s="208">
        <v>57999.999999999964</v>
      </c>
      <c r="D1846" s="217">
        <v>52500</v>
      </c>
      <c r="E1846" s="208">
        <v>0</v>
      </c>
      <c r="F1846" s="209">
        <f t="shared" si="481"/>
        <v>90.517241379310391</v>
      </c>
    </row>
    <row r="1847" spans="1:6" s="167" customFormat="1" ht="20.25" x14ac:dyDescent="0.2">
      <c r="A1847" s="197">
        <v>412300</v>
      </c>
      <c r="B1847" s="198" t="s">
        <v>362</v>
      </c>
      <c r="C1847" s="208">
        <v>18000.000000000004</v>
      </c>
      <c r="D1847" s="217">
        <v>20000</v>
      </c>
      <c r="E1847" s="208">
        <v>0</v>
      </c>
      <c r="F1847" s="209">
        <f t="shared" si="481"/>
        <v>111.1111111111111</v>
      </c>
    </row>
    <row r="1848" spans="1:6" s="167" customFormat="1" ht="20.25" x14ac:dyDescent="0.2">
      <c r="A1848" s="197">
        <v>412500</v>
      </c>
      <c r="B1848" s="198" t="s">
        <v>364</v>
      </c>
      <c r="C1848" s="208">
        <v>10500</v>
      </c>
      <c r="D1848" s="217">
        <v>11000</v>
      </c>
      <c r="E1848" s="208">
        <v>0</v>
      </c>
      <c r="F1848" s="209">
        <f t="shared" si="481"/>
        <v>104.76190476190477</v>
      </c>
    </row>
    <row r="1849" spans="1:6" s="167" customFormat="1" ht="20.25" x14ac:dyDescent="0.2">
      <c r="A1849" s="197">
        <v>412600</v>
      </c>
      <c r="B1849" s="198" t="s">
        <v>486</v>
      </c>
      <c r="C1849" s="208">
        <v>16500</v>
      </c>
      <c r="D1849" s="217">
        <v>17000</v>
      </c>
      <c r="E1849" s="208">
        <v>0</v>
      </c>
      <c r="F1849" s="209">
        <f t="shared" si="481"/>
        <v>103.03030303030303</v>
      </c>
    </row>
    <row r="1850" spans="1:6" s="167" customFormat="1" ht="20.25" x14ac:dyDescent="0.2">
      <c r="A1850" s="197">
        <v>412700</v>
      </c>
      <c r="B1850" s="198" t="s">
        <v>473</v>
      </c>
      <c r="C1850" s="208">
        <v>122000</v>
      </c>
      <c r="D1850" s="217">
        <v>122000</v>
      </c>
      <c r="E1850" s="208">
        <v>0</v>
      </c>
      <c r="F1850" s="209">
        <f t="shared" si="481"/>
        <v>100</v>
      </c>
    </row>
    <row r="1851" spans="1:6" s="167" customFormat="1" ht="20.25" x14ac:dyDescent="0.2">
      <c r="A1851" s="197">
        <v>412900</v>
      </c>
      <c r="B1851" s="211" t="s">
        <v>564</v>
      </c>
      <c r="C1851" s="208">
        <v>2500</v>
      </c>
      <c r="D1851" s="217">
        <v>2500</v>
      </c>
      <c r="E1851" s="208">
        <v>0</v>
      </c>
      <c r="F1851" s="209">
        <f t="shared" si="481"/>
        <v>100</v>
      </c>
    </row>
    <row r="1852" spans="1:6" s="167" customFormat="1" ht="20.25" x14ac:dyDescent="0.2">
      <c r="A1852" s="197">
        <v>412900</v>
      </c>
      <c r="B1852" s="211" t="s">
        <v>583</v>
      </c>
      <c r="C1852" s="208">
        <v>1599.9999999999995</v>
      </c>
      <c r="D1852" s="217">
        <v>2000</v>
      </c>
      <c r="E1852" s="208">
        <v>0</v>
      </c>
      <c r="F1852" s="209">
        <f t="shared" si="481"/>
        <v>125.00000000000004</v>
      </c>
    </row>
    <row r="1853" spans="1:6" s="167" customFormat="1" ht="20.25" x14ac:dyDescent="0.2">
      <c r="A1853" s="197">
        <v>412900</v>
      </c>
      <c r="B1853" s="211" t="s">
        <v>584</v>
      </c>
      <c r="C1853" s="208">
        <v>4399.9999999999991</v>
      </c>
      <c r="D1853" s="217">
        <v>4000</v>
      </c>
      <c r="E1853" s="208">
        <v>0</v>
      </c>
      <c r="F1853" s="209">
        <f t="shared" si="481"/>
        <v>90.909090909090935</v>
      </c>
    </row>
    <row r="1854" spans="1:6" s="167" customFormat="1" ht="20.25" x14ac:dyDescent="0.2">
      <c r="A1854" s="197">
        <v>412900</v>
      </c>
      <c r="B1854" s="198" t="s">
        <v>566</v>
      </c>
      <c r="C1854" s="208">
        <v>500</v>
      </c>
      <c r="D1854" s="217">
        <v>1000</v>
      </c>
      <c r="E1854" s="208">
        <v>0</v>
      </c>
      <c r="F1854" s="209">
        <f t="shared" si="481"/>
        <v>200</v>
      </c>
    </row>
    <row r="1855" spans="1:6" s="221" customFormat="1" ht="20.25" x14ac:dyDescent="0.2">
      <c r="A1855" s="219">
        <v>510000</v>
      </c>
      <c r="B1855" s="210" t="s">
        <v>422</v>
      </c>
      <c r="C1855" s="220">
        <f>C1856+0+0</f>
        <v>20000</v>
      </c>
      <c r="D1855" s="220">
        <f>D1856+0+0</f>
        <v>20000</v>
      </c>
      <c r="E1855" s="220">
        <f>E1856+0+0</f>
        <v>0</v>
      </c>
      <c r="F1855" s="205">
        <f t="shared" si="481"/>
        <v>100</v>
      </c>
    </row>
    <row r="1856" spans="1:6" s="221" customFormat="1" ht="20.25" x14ac:dyDescent="0.2">
      <c r="A1856" s="219">
        <v>511000</v>
      </c>
      <c r="B1856" s="210" t="s">
        <v>423</v>
      </c>
      <c r="C1856" s="220">
        <f>0+C1857</f>
        <v>20000</v>
      </c>
      <c r="D1856" s="220">
        <f>0+D1857</f>
        <v>20000</v>
      </c>
      <c r="E1856" s="220">
        <f>0+E1857</f>
        <v>0</v>
      </c>
      <c r="F1856" s="205">
        <f t="shared" si="481"/>
        <v>100</v>
      </c>
    </row>
    <row r="1857" spans="1:6" s="167" customFormat="1" ht="20.25" x14ac:dyDescent="0.2">
      <c r="A1857" s="197">
        <v>511300</v>
      </c>
      <c r="B1857" s="198" t="s">
        <v>426</v>
      </c>
      <c r="C1857" s="208">
        <v>20000</v>
      </c>
      <c r="D1857" s="217">
        <v>20000</v>
      </c>
      <c r="E1857" s="208">
        <v>0</v>
      </c>
      <c r="F1857" s="209">
        <f t="shared" si="481"/>
        <v>100</v>
      </c>
    </row>
    <row r="1858" spans="1:6" s="221" customFormat="1" ht="20.25" x14ac:dyDescent="0.2">
      <c r="A1858" s="219">
        <v>630000</v>
      </c>
      <c r="B1858" s="210" t="s">
        <v>461</v>
      </c>
      <c r="C1858" s="220">
        <f>0+C1859</f>
        <v>112900</v>
      </c>
      <c r="D1858" s="220">
        <f>0+D1859</f>
        <v>50000</v>
      </c>
      <c r="E1858" s="220">
        <f>0+E1859</f>
        <v>0</v>
      </c>
      <c r="F1858" s="205">
        <f t="shared" si="481"/>
        <v>44.286979627989368</v>
      </c>
    </row>
    <row r="1859" spans="1:6" s="221" customFormat="1" ht="20.25" x14ac:dyDescent="0.2">
      <c r="A1859" s="219">
        <v>638000</v>
      </c>
      <c r="B1859" s="210" t="s">
        <v>396</v>
      </c>
      <c r="C1859" s="220">
        <f>C1860</f>
        <v>112900</v>
      </c>
      <c r="D1859" s="220">
        <f t="shared" ref="D1859" si="485">D1860</f>
        <v>50000</v>
      </c>
      <c r="E1859" s="220">
        <f>E1860</f>
        <v>0</v>
      </c>
      <c r="F1859" s="205">
        <f t="shared" si="481"/>
        <v>44.286979627989368</v>
      </c>
    </row>
    <row r="1860" spans="1:6" s="167" customFormat="1" ht="20.25" x14ac:dyDescent="0.2">
      <c r="A1860" s="197">
        <v>638100</v>
      </c>
      <c r="B1860" s="198" t="s">
        <v>466</v>
      </c>
      <c r="C1860" s="208">
        <v>112900</v>
      </c>
      <c r="D1860" s="217">
        <v>50000</v>
      </c>
      <c r="E1860" s="208">
        <v>0</v>
      </c>
      <c r="F1860" s="209">
        <f t="shared" si="481"/>
        <v>44.286979627989368</v>
      </c>
    </row>
    <row r="1861" spans="1:6" s="167" customFormat="1" ht="20.25" x14ac:dyDescent="0.2">
      <c r="A1861" s="225"/>
      <c r="B1861" s="214" t="s">
        <v>500</v>
      </c>
      <c r="C1861" s="222">
        <f>C1839+C1855+C1858</f>
        <v>2496900</v>
      </c>
      <c r="D1861" s="222">
        <f>D1839+D1855+D1858</f>
        <v>2638700</v>
      </c>
      <c r="E1861" s="222">
        <f>E1839+E1855+E1858</f>
        <v>0</v>
      </c>
      <c r="F1861" s="172">
        <f t="shared" si="481"/>
        <v>105.679042012095</v>
      </c>
    </row>
    <row r="1862" spans="1:6" s="167" customFormat="1" ht="20.25" x14ac:dyDescent="0.2">
      <c r="A1862" s="226"/>
      <c r="B1862" s="190"/>
      <c r="C1862" s="200"/>
      <c r="D1862" s="200"/>
      <c r="E1862" s="200"/>
      <c r="F1862" s="201"/>
    </row>
    <row r="1863" spans="1:6" s="167" customFormat="1" ht="20.25" x14ac:dyDescent="0.2">
      <c r="A1863" s="193"/>
      <c r="B1863" s="190"/>
      <c r="C1863" s="217"/>
      <c r="D1863" s="217"/>
      <c r="E1863" s="217"/>
      <c r="F1863" s="218"/>
    </row>
    <row r="1864" spans="1:6" s="167" customFormat="1" ht="20.25" x14ac:dyDescent="0.2">
      <c r="A1864" s="197" t="s">
        <v>878</v>
      </c>
      <c r="B1864" s="210"/>
      <c r="C1864" s="217"/>
      <c r="D1864" s="217"/>
      <c r="E1864" s="217"/>
      <c r="F1864" s="218"/>
    </row>
    <row r="1865" spans="1:6" s="167" customFormat="1" ht="20.25" x14ac:dyDescent="0.2">
      <c r="A1865" s="197" t="s">
        <v>513</v>
      </c>
      <c r="B1865" s="210"/>
      <c r="C1865" s="217"/>
      <c r="D1865" s="217"/>
      <c r="E1865" s="217"/>
      <c r="F1865" s="218"/>
    </row>
    <row r="1866" spans="1:6" s="167" customFormat="1" ht="20.25" x14ac:dyDescent="0.2">
      <c r="A1866" s="197" t="s">
        <v>644</v>
      </c>
      <c r="B1866" s="210"/>
      <c r="C1866" s="217"/>
      <c r="D1866" s="217"/>
      <c r="E1866" s="217"/>
      <c r="F1866" s="218"/>
    </row>
    <row r="1867" spans="1:6" s="167" customFormat="1" ht="20.25" x14ac:dyDescent="0.2">
      <c r="A1867" s="197" t="s">
        <v>796</v>
      </c>
      <c r="B1867" s="210"/>
      <c r="C1867" s="217"/>
      <c r="D1867" s="217"/>
      <c r="E1867" s="217"/>
      <c r="F1867" s="218"/>
    </row>
    <row r="1868" spans="1:6" s="167" customFormat="1" ht="20.25" x14ac:dyDescent="0.2">
      <c r="A1868" s="197"/>
      <c r="B1868" s="199"/>
      <c r="C1868" s="200"/>
      <c r="D1868" s="200"/>
      <c r="E1868" s="200"/>
      <c r="F1868" s="201"/>
    </row>
    <row r="1869" spans="1:6" s="167" customFormat="1" ht="20.25" x14ac:dyDescent="0.2">
      <c r="A1869" s="219">
        <v>410000</v>
      </c>
      <c r="B1869" s="203" t="s">
        <v>357</v>
      </c>
      <c r="C1869" s="220">
        <f>C1870+C1875</f>
        <v>2020500</v>
      </c>
      <c r="D1869" s="220">
        <f t="shared" ref="D1869" si="486">D1870+D1875</f>
        <v>2138200</v>
      </c>
      <c r="E1869" s="220">
        <f>E1870+E1875</f>
        <v>0</v>
      </c>
      <c r="F1869" s="205">
        <f t="shared" ref="F1869:F1880" si="487">D1869/C1869*100</f>
        <v>105.82529076961148</v>
      </c>
    </row>
    <row r="1870" spans="1:6" s="167" customFormat="1" ht="20.25" x14ac:dyDescent="0.2">
      <c r="A1870" s="219">
        <v>411000</v>
      </c>
      <c r="B1870" s="203" t="s">
        <v>471</v>
      </c>
      <c r="C1870" s="220">
        <f>SUM(C1871:C1874)</f>
        <v>1728500</v>
      </c>
      <c r="D1870" s="220">
        <f t="shared" ref="D1870" si="488">SUM(D1871:D1874)</f>
        <v>1828200</v>
      </c>
      <c r="E1870" s="220">
        <f>SUM(E1871:E1874)</f>
        <v>0</v>
      </c>
      <c r="F1870" s="205">
        <f t="shared" si="487"/>
        <v>105.76800694243565</v>
      </c>
    </row>
    <row r="1871" spans="1:6" s="167" customFormat="1" ht="20.25" x14ac:dyDescent="0.2">
      <c r="A1871" s="197">
        <v>411100</v>
      </c>
      <c r="B1871" s="198" t="s">
        <v>358</v>
      </c>
      <c r="C1871" s="208">
        <v>1606400</v>
      </c>
      <c r="D1871" s="217">
        <f>1623000+84000+1200</f>
        <v>1708200</v>
      </c>
      <c r="E1871" s="208">
        <v>0</v>
      </c>
      <c r="F1871" s="209">
        <f t="shared" si="487"/>
        <v>106.33715139442231</v>
      </c>
    </row>
    <row r="1872" spans="1:6" s="167" customFormat="1" ht="20.25" x14ac:dyDescent="0.2">
      <c r="A1872" s="197">
        <v>411200</v>
      </c>
      <c r="B1872" s="198" t="s">
        <v>484</v>
      </c>
      <c r="C1872" s="208">
        <v>96500</v>
      </c>
      <c r="D1872" s="217">
        <v>98000</v>
      </c>
      <c r="E1872" s="208">
        <v>0</v>
      </c>
      <c r="F1872" s="209">
        <f t="shared" si="487"/>
        <v>101.55440414507773</v>
      </c>
    </row>
    <row r="1873" spans="1:6" s="167" customFormat="1" ht="40.5" x14ac:dyDescent="0.2">
      <c r="A1873" s="197">
        <v>411300</v>
      </c>
      <c r="B1873" s="198" t="s">
        <v>359</v>
      </c>
      <c r="C1873" s="208">
        <v>15600</v>
      </c>
      <c r="D1873" s="217">
        <v>12000</v>
      </c>
      <c r="E1873" s="208">
        <v>0</v>
      </c>
      <c r="F1873" s="209">
        <f t="shared" si="487"/>
        <v>76.923076923076934</v>
      </c>
    </row>
    <row r="1874" spans="1:6" s="167" customFormat="1" ht="20.25" x14ac:dyDescent="0.2">
      <c r="A1874" s="197">
        <v>411400</v>
      </c>
      <c r="B1874" s="198" t="s">
        <v>360</v>
      </c>
      <c r="C1874" s="208">
        <v>9999.9999999999982</v>
      </c>
      <c r="D1874" s="217">
        <v>10000</v>
      </c>
      <c r="E1874" s="208">
        <v>0</v>
      </c>
      <c r="F1874" s="209">
        <f t="shared" si="487"/>
        <v>100.00000000000003</v>
      </c>
    </row>
    <row r="1875" spans="1:6" s="167" customFormat="1" ht="20.25" x14ac:dyDescent="0.2">
      <c r="A1875" s="219">
        <v>412000</v>
      </c>
      <c r="B1875" s="210" t="s">
        <v>476</v>
      </c>
      <c r="C1875" s="220">
        <f>SUM(C1876:C1884)</f>
        <v>292000</v>
      </c>
      <c r="D1875" s="220">
        <f>SUM(D1876:D1884)</f>
        <v>310000</v>
      </c>
      <c r="E1875" s="220">
        <f>SUM(E1876:E1884)</f>
        <v>0</v>
      </c>
      <c r="F1875" s="205">
        <f t="shared" si="487"/>
        <v>106.16438356164383</v>
      </c>
    </row>
    <row r="1876" spans="1:6" s="167" customFormat="1" ht="20.25" x14ac:dyDescent="0.2">
      <c r="A1876" s="197">
        <v>412200</v>
      </c>
      <c r="B1876" s="198" t="s">
        <v>485</v>
      </c>
      <c r="C1876" s="208">
        <v>110500</v>
      </c>
      <c r="D1876" s="217">
        <v>120000</v>
      </c>
      <c r="E1876" s="208">
        <v>0</v>
      </c>
      <c r="F1876" s="209">
        <f t="shared" si="487"/>
        <v>108.5972850678733</v>
      </c>
    </row>
    <row r="1877" spans="1:6" s="167" customFormat="1" ht="20.25" x14ac:dyDescent="0.2">
      <c r="A1877" s="197">
        <v>412300</v>
      </c>
      <c r="B1877" s="198" t="s">
        <v>362</v>
      </c>
      <c r="C1877" s="208">
        <v>16500</v>
      </c>
      <c r="D1877" s="217">
        <v>18000</v>
      </c>
      <c r="E1877" s="208">
        <v>0</v>
      </c>
      <c r="F1877" s="209">
        <f t="shared" si="487"/>
        <v>109.09090909090908</v>
      </c>
    </row>
    <row r="1878" spans="1:6" s="167" customFormat="1" ht="20.25" x14ac:dyDescent="0.2">
      <c r="A1878" s="197">
        <v>412500</v>
      </c>
      <c r="B1878" s="198" t="s">
        <v>364</v>
      </c>
      <c r="C1878" s="208">
        <v>7500</v>
      </c>
      <c r="D1878" s="217">
        <v>8000</v>
      </c>
      <c r="E1878" s="208">
        <v>0</v>
      </c>
      <c r="F1878" s="209">
        <f t="shared" si="487"/>
        <v>106.66666666666667</v>
      </c>
    </row>
    <row r="1879" spans="1:6" s="167" customFormat="1" ht="20.25" x14ac:dyDescent="0.2">
      <c r="A1879" s="197">
        <v>412600</v>
      </c>
      <c r="B1879" s="198" t="s">
        <v>486</v>
      </c>
      <c r="C1879" s="208">
        <v>20000.000000000015</v>
      </c>
      <c r="D1879" s="217">
        <v>22000</v>
      </c>
      <c r="E1879" s="208">
        <v>0</v>
      </c>
      <c r="F1879" s="209">
        <f t="shared" si="487"/>
        <v>109.99999999999991</v>
      </c>
    </row>
    <row r="1880" spans="1:6" s="167" customFormat="1" ht="20.25" x14ac:dyDescent="0.2">
      <c r="A1880" s="197">
        <v>412700</v>
      </c>
      <c r="B1880" s="198" t="s">
        <v>473</v>
      </c>
      <c r="C1880" s="208">
        <v>131800</v>
      </c>
      <c r="D1880" s="217">
        <v>135000</v>
      </c>
      <c r="E1880" s="208">
        <v>0</v>
      </c>
      <c r="F1880" s="209">
        <f t="shared" si="487"/>
        <v>102.42792109256449</v>
      </c>
    </row>
    <row r="1881" spans="1:6" s="167" customFormat="1" ht="20.25" x14ac:dyDescent="0.2">
      <c r="A1881" s="197">
        <v>412900</v>
      </c>
      <c r="B1881" s="211" t="s">
        <v>564</v>
      </c>
      <c r="C1881" s="208">
        <v>0</v>
      </c>
      <c r="D1881" s="217">
        <v>1500</v>
      </c>
      <c r="E1881" s="208">
        <v>0</v>
      </c>
      <c r="F1881" s="209">
        <v>0</v>
      </c>
    </row>
    <row r="1882" spans="1:6" s="167" customFormat="1" ht="20.25" x14ac:dyDescent="0.2">
      <c r="A1882" s="197">
        <v>412900</v>
      </c>
      <c r="B1882" s="211" t="s">
        <v>583</v>
      </c>
      <c r="C1882" s="208">
        <v>1400</v>
      </c>
      <c r="D1882" s="217">
        <v>2000</v>
      </c>
      <c r="E1882" s="208">
        <v>0</v>
      </c>
      <c r="F1882" s="209">
        <f>D1882/C1882*100</f>
        <v>142.85714285714286</v>
      </c>
    </row>
    <row r="1883" spans="1:6" s="167" customFormat="1" ht="20.25" x14ac:dyDescent="0.2">
      <c r="A1883" s="197">
        <v>412900</v>
      </c>
      <c r="B1883" s="211" t="s">
        <v>584</v>
      </c>
      <c r="C1883" s="208">
        <v>3500</v>
      </c>
      <c r="D1883" s="217">
        <v>3500</v>
      </c>
      <c r="E1883" s="208">
        <v>0</v>
      </c>
      <c r="F1883" s="209">
        <f>D1883/C1883*100</f>
        <v>100</v>
      </c>
    </row>
    <row r="1884" spans="1:6" s="167" customFormat="1" ht="20.25" x14ac:dyDescent="0.2">
      <c r="A1884" s="197">
        <v>412900</v>
      </c>
      <c r="B1884" s="211" t="s">
        <v>566</v>
      </c>
      <c r="C1884" s="208">
        <v>800</v>
      </c>
      <c r="D1884" s="217">
        <v>0</v>
      </c>
      <c r="E1884" s="208">
        <v>0</v>
      </c>
      <c r="F1884" s="209">
        <f>D1884/C1884*100</f>
        <v>0</v>
      </c>
    </row>
    <row r="1885" spans="1:6" s="167" customFormat="1" ht="20.25" x14ac:dyDescent="0.2">
      <c r="A1885" s="219">
        <v>510000</v>
      </c>
      <c r="B1885" s="210" t="s">
        <v>422</v>
      </c>
      <c r="C1885" s="220">
        <f>C1886+C1888</f>
        <v>3000</v>
      </c>
      <c r="D1885" s="220">
        <f t="shared" ref="D1885" si="489">D1886+D1888</f>
        <v>11500</v>
      </c>
      <c r="E1885" s="220">
        <f>E1886+E1888</f>
        <v>0</v>
      </c>
      <c r="F1885" s="205"/>
    </row>
    <row r="1886" spans="1:6" s="167" customFormat="1" ht="20.25" x14ac:dyDescent="0.2">
      <c r="A1886" s="219">
        <v>511000</v>
      </c>
      <c r="B1886" s="210" t="s">
        <v>423</v>
      </c>
      <c r="C1886" s="220">
        <f t="shared" ref="C1886:D1886" si="490">SUM(C1887:C1887)</f>
        <v>2000</v>
      </c>
      <c r="D1886" s="220">
        <f t="shared" si="490"/>
        <v>10000</v>
      </c>
      <c r="E1886" s="220">
        <f t="shared" ref="E1886" si="491">SUM(E1887:E1887)</f>
        <v>0</v>
      </c>
      <c r="F1886" s="205"/>
    </row>
    <row r="1887" spans="1:6" s="167" customFormat="1" ht="20.25" x14ac:dyDescent="0.2">
      <c r="A1887" s="197">
        <v>511300</v>
      </c>
      <c r="B1887" s="198" t="s">
        <v>426</v>
      </c>
      <c r="C1887" s="208">
        <v>2000</v>
      </c>
      <c r="D1887" s="217">
        <v>10000</v>
      </c>
      <c r="E1887" s="208">
        <v>0</v>
      </c>
      <c r="F1887" s="209"/>
    </row>
    <row r="1888" spans="1:6" s="167" customFormat="1" ht="20.25" x14ac:dyDescent="0.2">
      <c r="A1888" s="219">
        <v>516000</v>
      </c>
      <c r="B1888" s="210" t="s">
        <v>433</v>
      </c>
      <c r="C1888" s="220">
        <f t="shared" ref="C1888:D1888" si="492">C1889</f>
        <v>1000</v>
      </c>
      <c r="D1888" s="220">
        <f t="shared" si="492"/>
        <v>1500</v>
      </c>
      <c r="E1888" s="220">
        <f t="shared" ref="E1888" si="493">E1889</f>
        <v>0</v>
      </c>
      <c r="F1888" s="205">
        <f>D1888/C1888*100</f>
        <v>150</v>
      </c>
    </row>
    <row r="1889" spans="1:6" s="167" customFormat="1" ht="20.25" x14ac:dyDescent="0.2">
      <c r="A1889" s="197">
        <v>516100</v>
      </c>
      <c r="B1889" s="198" t="s">
        <v>433</v>
      </c>
      <c r="C1889" s="208">
        <v>1000</v>
      </c>
      <c r="D1889" s="217">
        <v>1500</v>
      </c>
      <c r="E1889" s="208">
        <v>0</v>
      </c>
      <c r="F1889" s="209">
        <f>D1889/C1889*100</f>
        <v>150</v>
      </c>
    </row>
    <row r="1890" spans="1:6" s="167" customFormat="1" ht="20.25" x14ac:dyDescent="0.2">
      <c r="A1890" s="225"/>
      <c r="B1890" s="214" t="s">
        <v>500</v>
      </c>
      <c r="C1890" s="222">
        <f>C1869+C1885+0</f>
        <v>2023500</v>
      </c>
      <c r="D1890" s="222">
        <f>D1869+D1885+0</f>
        <v>2149700</v>
      </c>
      <c r="E1890" s="222">
        <f>E1869+E1885+0</f>
        <v>0</v>
      </c>
      <c r="F1890" s="172">
        <f>D1890/C1890*100</f>
        <v>106.23671855695578</v>
      </c>
    </row>
    <row r="1891" spans="1:6" s="167" customFormat="1" ht="20.25" x14ac:dyDescent="0.2">
      <c r="A1891" s="226"/>
      <c r="B1891" s="190"/>
      <c r="C1891" s="200"/>
      <c r="D1891" s="200"/>
      <c r="E1891" s="200"/>
      <c r="F1891" s="201"/>
    </row>
    <row r="1892" spans="1:6" s="167" customFormat="1" ht="20.25" x14ac:dyDescent="0.2">
      <c r="A1892" s="193"/>
      <c r="B1892" s="190"/>
      <c r="C1892" s="217"/>
      <c r="D1892" s="217"/>
      <c r="E1892" s="217"/>
      <c r="F1892" s="218"/>
    </row>
    <row r="1893" spans="1:6" s="167" customFormat="1" ht="20.25" x14ac:dyDescent="0.2">
      <c r="A1893" s="197" t="s">
        <v>879</v>
      </c>
      <c r="B1893" s="210"/>
      <c r="C1893" s="217"/>
      <c r="D1893" s="217"/>
      <c r="E1893" s="217"/>
      <c r="F1893" s="218"/>
    </row>
    <row r="1894" spans="1:6" s="167" customFormat="1" ht="20.25" x14ac:dyDescent="0.2">
      <c r="A1894" s="197" t="s">
        <v>513</v>
      </c>
      <c r="B1894" s="210"/>
      <c r="C1894" s="217"/>
      <c r="D1894" s="217"/>
      <c r="E1894" s="217"/>
      <c r="F1894" s="218"/>
    </row>
    <row r="1895" spans="1:6" s="167" customFormat="1" ht="20.25" x14ac:dyDescent="0.2">
      <c r="A1895" s="197" t="s">
        <v>645</v>
      </c>
      <c r="B1895" s="210"/>
      <c r="C1895" s="217"/>
      <c r="D1895" s="217"/>
      <c r="E1895" s="217"/>
      <c r="F1895" s="218"/>
    </row>
    <row r="1896" spans="1:6" s="167" customFormat="1" ht="20.25" x14ac:dyDescent="0.2">
      <c r="A1896" s="197" t="s">
        <v>796</v>
      </c>
      <c r="B1896" s="210"/>
      <c r="C1896" s="217"/>
      <c r="D1896" s="217"/>
      <c r="E1896" s="217"/>
      <c r="F1896" s="218"/>
    </row>
    <row r="1897" spans="1:6" s="167" customFormat="1" ht="20.25" x14ac:dyDescent="0.2">
      <c r="A1897" s="197"/>
      <c r="B1897" s="199"/>
      <c r="C1897" s="200"/>
      <c r="D1897" s="200"/>
      <c r="E1897" s="200"/>
      <c r="F1897" s="201"/>
    </row>
    <row r="1898" spans="1:6" s="167" customFormat="1" ht="20.25" x14ac:dyDescent="0.2">
      <c r="A1898" s="219">
        <v>410000</v>
      </c>
      <c r="B1898" s="203" t="s">
        <v>357</v>
      </c>
      <c r="C1898" s="220">
        <f>C1899+C1904</f>
        <v>1123000</v>
      </c>
      <c r="D1898" s="220">
        <f t="shared" ref="D1898" si="494">D1899+D1904</f>
        <v>1206500</v>
      </c>
      <c r="E1898" s="220">
        <f>E1899+E1904</f>
        <v>0</v>
      </c>
      <c r="F1898" s="205">
        <f>D1898/C1898*100</f>
        <v>107.43544078361531</v>
      </c>
    </row>
    <row r="1899" spans="1:6" s="167" customFormat="1" ht="20.25" x14ac:dyDescent="0.2">
      <c r="A1899" s="219">
        <v>411000</v>
      </c>
      <c r="B1899" s="203" t="s">
        <v>471</v>
      </c>
      <c r="C1899" s="220">
        <f>SUM(C1900:C1903)</f>
        <v>970000</v>
      </c>
      <c r="D1899" s="220">
        <f t="shared" ref="D1899" si="495">SUM(D1900:D1903)</f>
        <v>1051500</v>
      </c>
      <c r="E1899" s="220">
        <f>SUM(E1900:E1903)</f>
        <v>0</v>
      </c>
      <c r="F1899" s="205">
        <f>D1899/C1899*100</f>
        <v>108.4020618556701</v>
      </c>
    </row>
    <row r="1900" spans="1:6" s="167" customFormat="1" ht="20.25" x14ac:dyDescent="0.2">
      <c r="A1900" s="197">
        <v>411100</v>
      </c>
      <c r="B1900" s="198" t="s">
        <v>358</v>
      </c>
      <c r="C1900" s="208">
        <v>889000</v>
      </c>
      <c r="D1900" s="217">
        <f>900000+50500</f>
        <v>950500</v>
      </c>
      <c r="E1900" s="208">
        <v>0</v>
      </c>
      <c r="F1900" s="209">
        <f>D1900/C1900*100</f>
        <v>106.91788526434196</v>
      </c>
    </row>
    <row r="1901" spans="1:6" s="167" customFormat="1" ht="20.25" x14ac:dyDescent="0.2">
      <c r="A1901" s="197">
        <v>411200</v>
      </c>
      <c r="B1901" s="198" t="s">
        <v>484</v>
      </c>
      <c r="C1901" s="208">
        <v>65000</v>
      </c>
      <c r="D1901" s="217">
        <v>65000</v>
      </c>
      <c r="E1901" s="208">
        <v>0</v>
      </c>
      <c r="F1901" s="209">
        <f>D1901/C1901*100</f>
        <v>100</v>
      </c>
    </row>
    <row r="1902" spans="1:6" s="167" customFormat="1" ht="40.5" x14ac:dyDescent="0.2">
      <c r="A1902" s="197">
        <v>411300</v>
      </c>
      <c r="B1902" s="198" t="s">
        <v>359</v>
      </c>
      <c r="C1902" s="208">
        <v>0</v>
      </c>
      <c r="D1902" s="217">
        <v>20000</v>
      </c>
      <c r="E1902" s="208">
        <v>0</v>
      </c>
      <c r="F1902" s="209">
        <v>0</v>
      </c>
    </row>
    <row r="1903" spans="1:6" s="167" customFormat="1" ht="20.25" x14ac:dyDescent="0.2">
      <c r="A1903" s="197">
        <v>411400</v>
      </c>
      <c r="B1903" s="198" t="s">
        <v>360</v>
      </c>
      <c r="C1903" s="208">
        <v>15999.999999999996</v>
      </c>
      <c r="D1903" s="217">
        <v>16000</v>
      </c>
      <c r="E1903" s="208">
        <v>0</v>
      </c>
      <c r="F1903" s="209">
        <f t="shared" ref="F1903:F1915" si="496">D1903/C1903*100</f>
        <v>100.00000000000003</v>
      </c>
    </row>
    <row r="1904" spans="1:6" s="167" customFormat="1" ht="20.25" x14ac:dyDescent="0.2">
      <c r="A1904" s="219">
        <v>412000</v>
      </c>
      <c r="B1904" s="210" t="s">
        <v>476</v>
      </c>
      <c r="C1904" s="220">
        <f>SUM(C1905:C1911)</f>
        <v>153000</v>
      </c>
      <c r="D1904" s="220">
        <f>SUM(D1905:D1911)</f>
        <v>155000</v>
      </c>
      <c r="E1904" s="220">
        <f>SUM(E1905:E1911)</f>
        <v>0</v>
      </c>
      <c r="F1904" s="205">
        <f t="shared" si="496"/>
        <v>101.30718954248366</v>
      </c>
    </row>
    <row r="1905" spans="1:6" s="167" customFormat="1" ht="20.25" x14ac:dyDescent="0.2">
      <c r="A1905" s="197">
        <v>412200</v>
      </c>
      <c r="B1905" s="198" t="s">
        <v>485</v>
      </c>
      <c r="C1905" s="208">
        <v>53000</v>
      </c>
      <c r="D1905" s="217">
        <v>53000</v>
      </c>
      <c r="E1905" s="208">
        <v>0</v>
      </c>
      <c r="F1905" s="209">
        <f t="shared" si="496"/>
        <v>100</v>
      </c>
    </row>
    <row r="1906" spans="1:6" s="167" customFormat="1" ht="20.25" x14ac:dyDescent="0.2">
      <c r="A1906" s="197">
        <v>412300</v>
      </c>
      <c r="B1906" s="198" t="s">
        <v>362</v>
      </c>
      <c r="C1906" s="208">
        <v>12000</v>
      </c>
      <c r="D1906" s="217">
        <v>12000</v>
      </c>
      <c r="E1906" s="208">
        <v>0</v>
      </c>
      <c r="F1906" s="209">
        <f t="shared" si="496"/>
        <v>100</v>
      </c>
    </row>
    <row r="1907" spans="1:6" s="167" customFormat="1" ht="20.25" x14ac:dyDescent="0.2">
      <c r="A1907" s="197">
        <v>412500</v>
      </c>
      <c r="B1907" s="198" t="s">
        <v>364</v>
      </c>
      <c r="C1907" s="208">
        <v>3999.9999999999991</v>
      </c>
      <c r="D1907" s="217">
        <v>5000</v>
      </c>
      <c r="E1907" s="208">
        <v>0</v>
      </c>
      <c r="F1907" s="209">
        <f t="shared" si="496"/>
        <v>125.00000000000003</v>
      </c>
    </row>
    <row r="1908" spans="1:6" s="167" customFormat="1" ht="20.25" x14ac:dyDescent="0.2">
      <c r="A1908" s="197">
        <v>412600</v>
      </c>
      <c r="B1908" s="198" t="s">
        <v>486</v>
      </c>
      <c r="C1908" s="208">
        <v>9000</v>
      </c>
      <c r="D1908" s="217">
        <v>10000</v>
      </c>
      <c r="E1908" s="208">
        <v>0</v>
      </c>
      <c r="F1908" s="209">
        <f t="shared" si="496"/>
        <v>111.11111111111111</v>
      </c>
    </row>
    <row r="1909" spans="1:6" s="167" customFormat="1" ht="20.25" x14ac:dyDescent="0.2">
      <c r="A1909" s="197">
        <v>412700</v>
      </c>
      <c r="B1909" s="198" t="s">
        <v>473</v>
      </c>
      <c r="C1909" s="208">
        <v>70000</v>
      </c>
      <c r="D1909" s="217">
        <v>70000</v>
      </c>
      <c r="E1909" s="208">
        <v>0</v>
      </c>
      <c r="F1909" s="209">
        <f t="shared" si="496"/>
        <v>100</v>
      </c>
    </row>
    <row r="1910" spans="1:6" s="167" customFormat="1" ht="20.25" x14ac:dyDescent="0.2">
      <c r="A1910" s="197">
        <v>412900</v>
      </c>
      <c r="B1910" s="211" t="s">
        <v>583</v>
      </c>
      <c r="C1910" s="208">
        <v>2000</v>
      </c>
      <c r="D1910" s="217">
        <v>0</v>
      </c>
      <c r="E1910" s="208">
        <v>0</v>
      </c>
      <c r="F1910" s="209">
        <f t="shared" si="496"/>
        <v>0</v>
      </c>
    </row>
    <row r="1911" spans="1:6" s="167" customFormat="1" ht="20.25" x14ac:dyDescent="0.2">
      <c r="A1911" s="197">
        <v>412900</v>
      </c>
      <c r="B1911" s="198" t="s">
        <v>566</v>
      </c>
      <c r="C1911" s="208">
        <v>3000</v>
      </c>
      <c r="D1911" s="217">
        <v>5000</v>
      </c>
      <c r="E1911" s="208">
        <v>0</v>
      </c>
      <c r="F1911" s="209">
        <f t="shared" si="496"/>
        <v>166.66666666666669</v>
      </c>
    </row>
    <row r="1912" spans="1:6" s="221" customFormat="1" ht="20.25" x14ac:dyDescent="0.2">
      <c r="A1912" s="219">
        <v>510000</v>
      </c>
      <c r="B1912" s="210" t="s">
        <v>422</v>
      </c>
      <c r="C1912" s="220">
        <f t="shared" ref="C1912" si="497">C1913</f>
        <v>25000</v>
      </c>
      <c r="D1912" s="220">
        <f t="shared" ref="D1912" si="498">D1913</f>
        <v>25000</v>
      </c>
      <c r="E1912" s="220">
        <f t="shared" ref="E1912" si="499">E1913</f>
        <v>0</v>
      </c>
      <c r="F1912" s="205">
        <f t="shared" si="496"/>
        <v>100</v>
      </c>
    </row>
    <row r="1913" spans="1:6" s="221" customFormat="1" ht="20.25" x14ac:dyDescent="0.2">
      <c r="A1913" s="219">
        <v>511000</v>
      </c>
      <c r="B1913" s="210" t="s">
        <v>423</v>
      </c>
      <c r="C1913" s="220">
        <f>C1914+0+0</f>
        <v>25000</v>
      </c>
      <c r="D1913" s="220">
        <f>D1914+0+0</f>
        <v>25000</v>
      </c>
      <c r="E1913" s="220">
        <f>E1914+0+0</f>
        <v>0</v>
      </c>
      <c r="F1913" s="205">
        <f t="shared" si="496"/>
        <v>100</v>
      </c>
    </row>
    <row r="1914" spans="1:6" s="167" customFormat="1" ht="20.25" x14ac:dyDescent="0.2">
      <c r="A1914" s="197">
        <v>511300</v>
      </c>
      <c r="B1914" s="198" t="s">
        <v>426</v>
      </c>
      <c r="C1914" s="208">
        <v>25000</v>
      </c>
      <c r="D1914" s="217">
        <v>25000</v>
      </c>
      <c r="E1914" s="208">
        <v>0</v>
      </c>
      <c r="F1914" s="209">
        <f t="shared" si="496"/>
        <v>100</v>
      </c>
    </row>
    <row r="1915" spans="1:6" s="167" customFormat="1" ht="20.25" x14ac:dyDescent="0.2">
      <c r="A1915" s="225"/>
      <c r="B1915" s="214" t="s">
        <v>500</v>
      </c>
      <c r="C1915" s="222">
        <f>C1898+C1912+0</f>
        <v>1148000</v>
      </c>
      <c r="D1915" s="222">
        <f>D1898+D1912+0</f>
        <v>1231500</v>
      </c>
      <c r="E1915" s="222">
        <f>E1898+E1912+0</f>
        <v>0</v>
      </c>
      <c r="F1915" s="172">
        <f t="shared" si="496"/>
        <v>107.27351916376307</v>
      </c>
    </row>
    <row r="1916" spans="1:6" s="167" customFormat="1" ht="20.25" x14ac:dyDescent="0.2">
      <c r="A1916" s="226"/>
      <c r="B1916" s="190"/>
      <c r="C1916" s="200"/>
      <c r="D1916" s="200"/>
      <c r="E1916" s="200"/>
      <c r="F1916" s="201"/>
    </row>
    <row r="1917" spans="1:6" s="167" customFormat="1" ht="20.25" x14ac:dyDescent="0.2">
      <c r="A1917" s="193"/>
      <c r="B1917" s="190"/>
      <c r="C1917" s="217"/>
      <c r="D1917" s="217"/>
      <c r="E1917" s="217"/>
      <c r="F1917" s="218"/>
    </row>
    <row r="1918" spans="1:6" s="167" customFormat="1" ht="20.25" x14ac:dyDescent="0.2">
      <c r="A1918" s="197" t="s">
        <v>880</v>
      </c>
      <c r="B1918" s="210"/>
      <c r="C1918" s="217"/>
      <c r="D1918" s="217"/>
      <c r="E1918" s="217"/>
      <c r="F1918" s="218"/>
    </row>
    <row r="1919" spans="1:6" s="167" customFormat="1" ht="20.25" x14ac:dyDescent="0.2">
      <c r="A1919" s="197" t="s">
        <v>513</v>
      </c>
      <c r="B1919" s="210"/>
      <c r="C1919" s="217"/>
      <c r="D1919" s="217"/>
      <c r="E1919" s="217"/>
      <c r="F1919" s="218"/>
    </row>
    <row r="1920" spans="1:6" s="167" customFormat="1" ht="20.25" x14ac:dyDescent="0.2">
      <c r="A1920" s="197" t="s">
        <v>646</v>
      </c>
      <c r="B1920" s="210"/>
      <c r="C1920" s="217"/>
      <c r="D1920" s="217"/>
      <c r="E1920" s="217"/>
      <c r="F1920" s="218"/>
    </row>
    <row r="1921" spans="1:6" s="167" customFormat="1" ht="20.25" x14ac:dyDescent="0.2">
      <c r="A1921" s="197" t="s">
        <v>796</v>
      </c>
      <c r="B1921" s="210"/>
      <c r="C1921" s="217"/>
      <c r="D1921" s="217"/>
      <c r="E1921" s="217"/>
      <c r="F1921" s="218"/>
    </row>
    <row r="1922" spans="1:6" s="167" customFormat="1" ht="20.25" x14ac:dyDescent="0.2">
      <c r="A1922" s="197"/>
      <c r="B1922" s="199"/>
      <c r="C1922" s="200"/>
      <c r="D1922" s="200"/>
      <c r="E1922" s="200"/>
      <c r="F1922" s="201"/>
    </row>
    <row r="1923" spans="1:6" s="167" customFormat="1" ht="20.25" x14ac:dyDescent="0.2">
      <c r="A1923" s="219">
        <v>410000</v>
      </c>
      <c r="B1923" s="203" t="s">
        <v>357</v>
      </c>
      <c r="C1923" s="220">
        <f>C1924+C1929+C1940</f>
        <v>5538000</v>
      </c>
      <c r="D1923" s="220">
        <f>D1924+D1929+D1940</f>
        <v>6102200</v>
      </c>
      <c r="E1923" s="220">
        <f>E1924+E1929+E1940</f>
        <v>0</v>
      </c>
      <c r="F1923" s="205">
        <f t="shared" ref="F1923:F1939" si="500">D1923/C1923*100</f>
        <v>110.18779342723005</v>
      </c>
    </row>
    <row r="1924" spans="1:6" s="167" customFormat="1" ht="20.25" x14ac:dyDescent="0.2">
      <c r="A1924" s="219">
        <v>411000</v>
      </c>
      <c r="B1924" s="203" t="s">
        <v>471</v>
      </c>
      <c r="C1924" s="220">
        <f>SUM(C1925:C1928)</f>
        <v>5012700</v>
      </c>
      <c r="D1924" s="220">
        <f t="shared" ref="D1924" si="501">SUM(D1925:D1928)</f>
        <v>5569900</v>
      </c>
      <c r="E1924" s="220">
        <f>SUM(E1925:E1928)</f>
        <v>0</v>
      </c>
      <c r="F1924" s="205">
        <f t="shared" si="500"/>
        <v>111.11576595447563</v>
      </c>
    </row>
    <row r="1925" spans="1:6" s="167" customFormat="1" ht="20.25" x14ac:dyDescent="0.2">
      <c r="A1925" s="197">
        <v>411100</v>
      </c>
      <c r="B1925" s="198" t="s">
        <v>358</v>
      </c>
      <c r="C1925" s="208">
        <v>4648000</v>
      </c>
      <c r="D1925" s="217">
        <f>4860000+355700+5900</f>
        <v>5221600</v>
      </c>
      <c r="E1925" s="208">
        <v>0</v>
      </c>
      <c r="F1925" s="209">
        <f t="shared" si="500"/>
        <v>112.34079173838209</v>
      </c>
    </row>
    <row r="1926" spans="1:6" s="167" customFormat="1" ht="20.25" x14ac:dyDescent="0.2">
      <c r="A1926" s="197">
        <v>411200</v>
      </c>
      <c r="B1926" s="198" t="s">
        <v>484</v>
      </c>
      <c r="C1926" s="208">
        <v>210000</v>
      </c>
      <c r="D1926" s="217">
        <v>210000</v>
      </c>
      <c r="E1926" s="208">
        <v>0</v>
      </c>
      <c r="F1926" s="209">
        <f t="shared" si="500"/>
        <v>100</v>
      </c>
    </row>
    <row r="1927" spans="1:6" s="167" customFormat="1" ht="40.5" x14ac:dyDescent="0.2">
      <c r="A1927" s="197">
        <v>411300</v>
      </c>
      <c r="B1927" s="198" t="s">
        <v>359</v>
      </c>
      <c r="C1927" s="208">
        <v>126200</v>
      </c>
      <c r="D1927" s="217">
        <v>108300</v>
      </c>
      <c r="E1927" s="208">
        <v>0</v>
      </c>
      <c r="F1927" s="209">
        <f t="shared" si="500"/>
        <v>85.816164817749609</v>
      </c>
    </row>
    <row r="1928" spans="1:6" s="167" customFormat="1" ht="20.25" x14ac:dyDescent="0.2">
      <c r="A1928" s="197">
        <v>411400</v>
      </c>
      <c r="B1928" s="198" t="s">
        <v>360</v>
      </c>
      <c r="C1928" s="208">
        <v>28500</v>
      </c>
      <c r="D1928" s="217">
        <v>30000</v>
      </c>
      <c r="E1928" s="208">
        <v>0</v>
      </c>
      <c r="F1928" s="209">
        <f t="shared" si="500"/>
        <v>105.26315789473684</v>
      </c>
    </row>
    <row r="1929" spans="1:6" s="167" customFormat="1" ht="20.25" x14ac:dyDescent="0.2">
      <c r="A1929" s="219">
        <v>412000</v>
      </c>
      <c r="B1929" s="210" t="s">
        <v>476</v>
      </c>
      <c r="C1929" s="220">
        <f>SUM(C1930:C1939)</f>
        <v>525200</v>
      </c>
      <c r="D1929" s="220">
        <f>SUM(D1930:D1939)</f>
        <v>531800</v>
      </c>
      <c r="E1929" s="220">
        <f>SUM(E1930:E1939)</f>
        <v>0</v>
      </c>
      <c r="F1929" s="205">
        <f t="shared" si="500"/>
        <v>101.25666412795124</v>
      </c>
    </row>
    <row r="1930" spans="1:6" s="167" customFormat="1" ht="20.25" x14ac:dyDescent="0.2">
      <c r="A1930" s="197">
        <v>412200</v>
      </c>
      <c r="B1930" s="198" t="s">
        <v>485</v>
      </c>
      <c r="C1930" s="208">
        <v>152000</v>
      </c>
      <c r="D1930" s="217">
        <v>152000</v>
      </c>
      <c r="E1930" s="208">
        <v>0</v>
      </c>
      <c r="F1930" s="209">
        <f t="shared" si="500"/>
        <v>100</v>
      </c>
    </row>
    <row r="1931" spans="1:6" s="167" customFormat="1" ht="20.25" x14ac:dyDescent="0.2">
      <c r="A1931" s="197">
        <v>412300</v>
      </c>
      <c r="B1931" s="198" t="s">
        <v>362</v>
      </c>
      <c r="C1931" s="208">
        <v>63299.999999999993</v>
      </c>
      <c r="D1931" s="217">
        <v>63300</v>
      </c>
      <c r="E1931" s="208">
        <v>0</v>
      </c>
      <c r="F1931" s="209">
        <f t="shared" si="500"/>
        <v>100.00000000000003</v>
      </c>
    </row>
    <row r="1932" spans="1:6" s="167" customFormat="1" ht="20.25" x14ac:dyDescent="0.2">
      <c r="A1932" s="197">
        <v>412500</v>
      </c>
      <c r="B1932" s="198" t="s">
        <v>364</v>
      </c>
      <c r="C1932" s="208">
        <v>24599.999999999996</v>
      </c>
      <c r="D1932" s="217">
        <v>25000</v>
      </c>
      <c r="E1932" s="208">
        <v>0</v>
      </c>
      <c r="F1932" s="209">
        <f t="shared" si="500"/>
        <v>101.62601626016261</v>
      </c>
    </row>
    <row r="1933" spans="1:6" s="167" customFormat="1" ht="20.25" x14ac:dyDescent="0.2">
      <c r="A1933" s="197">
        <v>412600</v>
      </c>
      <c r="B1933" s="198" t="s">
        <v>486</v>
      </c>
      <c r="C1933" s="208">
        <v>12499.999999999995</v>
      </c>
      <c r="D1933" s="217">
        <v>13000</v>
      </c>
      <c r="E1933" s="208">
        <v>0</v>
      </c>
      <c r="F1933" s="209">
        <f t="shared" si="500"/>
        <v>104.00000000000004</v>
      </c>
    </row>
    <row r="1934" spans="1:6" s="167" customFormat="1" ht="20.25" x14ac:dyDescent="0.2">
      <c r="A1934" s="197">
        <v>412700</v>
      </c>
      <c r="B1934" s="198" t="s">
        <v>473</v>
      </c>
      <c r="C1934" s="208">
        <v>253800</v>
      </c>
      <c r="D1934" s="217">
        <v>260000</v>
      </c>
      <c r="E1934" s="208">
        <v>0</v>
      </c>
      <c r="F1934" s="209">
        <f t="shared" si="500"/>
        <v>102.44286840031521</v>
      </c>
    </row>
    <row r="1935" spans="1:6" s="167" customFormat="1" ht="20.25" x14ac:dyDescent="0.2">
      <c r="A1935" s="197">
        <v>412900</v>
      </c>
      <c r="B1935" s="211" t="s">
        <v>564</v>
      </c>
      <c r="C1935" s="208">
        <v>4000</v>
      </c>
      <c r="D1935" s="217">
        <v>4000</v>
      </c>
      <c r="E1935" s="208">
        <v>0</v>
      </c>
      <c r="F1935" s="209">
        <f t="shared" si="500"/>
        <v>100</v>
      </c>
    </row>
    <row r="1936" spans="1:6" s="167" customFormat="1" ht="20.25" x14ac:dyDescent="0.2">
      <c r="A1936" s="197">
        <v>412900</v>
      </c>
      <c r="B1936" s="211" t="s">
        <v>582</v>
      </c>
      <c r="C1936" s="208">
        <v>1500</v>
      </c>
      <c r="D1936" s="217">
        <v>1500</v>
      </c>
      <c r="E1936" s="208">
        <v>0</v>
      </c>
      <c r="F1936" s="209">
        <f t="shared" si="500"/>
        <v>100</v>
      </c>
    </row>
    <row r="1937" spans="1:6" s="167" customFormat="1" ht="20.25" x14ac:dyDescent="0.2">
      <c r="A1937" s="197">
        <v>412900</v>
      </c>
      <c r="B1937" s="211" t="s">
        <v>583</v>
      </c>
      <c r="C1937" s="208">
        <v>1500</v>
      </c>
      <c r="D1937" s="217">
        <v>2000</v>
      </c>
      <c r="E1937" s="208">
        <v>0</v>
      </c>
      <c r="F1937" s="209">
        <f t="shared" si="500"/>
        <v>133.33333333333331</v>
      </c>
    </row>
    <row r="1938" spans="1:6" s="167" customFormat="1" ht="20.25" x14ac:dyDescent="0.2">
      <c r="A1938" s="197">
        <v>412900</v>
      </c>
      <c r="B1938" s="211" t="s">
        <v>584</v>
      </c>
      <c r="C1938" s="208">
        <v>7999.9999999999982</v>
      </c>
      <c r="D1938" s="217">
        <v>9000</v>
      </c>
      <c r="E1938" s="208">
        <v>0</v>
      </c>
      <c r="F1938" s="209">
        <f t="shared" si="500"/>
        <v>112.50000000000003</v>
      </c>
    </row>
    <row r="1939" spans="1:6" s="167" customFormat="1" ht="20.25" x14ac:dyDescent="0.2">
      <c r="A1939" s="197">
        <v>412900</v>
      </c>
      <c r="B1939" s="198" t="s">
        <v>566</v>
      </c>
      <c r="C1939" s="208">
        <v>4000</v>
      </c>
      <c r="D1939" s="217">
        <v>2000</v>
      </c>
      <c r="E1939" s="208">
        <v>0</v>
      </c>
      <c r="F1939" s="209">
        <f t="shared" si="500"/>
        <v>50</v>
      </c>
    </row>
    <row r="1940" spans="1:6" s="221" customFormat="1" ht="20.25" x14ac:dyDescent="0.2">
      <c r="A1940" s="219">
        <v>413000</v>
      </c>
      <c r="B1940" s="210" t="s">
        <v>477</v>
      </c>
      <c r="C1940" s="220">
        <f t="shared" ref="C1940" si="502">C1941</f>
        <v>100</v>
      </c>
      <c r="D1940" s="220">
        <f t="shared" ref="D1940" si="503">D1941</f>
        <v>500</v>
      </c>
      <c r="E1940" s="220">
        <f t="shared" ref="E1940" si="504">E1941</f>
        <v>0</v>
      </c>
      <c r="F1940" s="205"/>
    </row>
    <row r="1941" spans="1:6" s="167" customFormat="1" ht="20.25" x14ac:dyDescent="0.2">
      <c r="A1941" s="197">
        <v>413900</v>
      </c>
      <c r="B1941" s="198" t="s">
        <v>369</v>
      </c>
      <c r="C1941" s="208">
        <v>100</v>
      </c>
      <c r="D1941" s="217">
        <v>500</v>
      </c>
      <c r="E1941" s="208">
        <v>0</v>
      </c>
      <c r="F1941" s="209"/>
    </row>
    <row r="1942" spans="1:6" s="167" customFormat="1" ht="20.25" x14ac:dyDescent="0.2">
      <c r="A1942" s="219">
        <v>510000</v>
      </c>
      <c r="B1942" s="210" t="s">
        <v>422</v>
      </c>
      <c r="C1942" s="220">
        <f>C1943+C1945+0</f>
        <v>24800</v>
      </c>
      <c r="D1942" s="220">
        <f>D1943+D1945+0</f>
        <v>28500</v>
      </c>
      <c r="E1942" s="220">
        <f>E1943+E1945+0</f>
        <v>0</v>
      </c>
      <c r="F1942" s="205">
        <f t="shared" ref="F1942:F1947" si="505">D1942/C1942*100</f>
        <v>114.91935483870968</v>
      </c>
    </row>
    <row r="1943" spans="1:6" s="167" customFormat="1" ht="20.25" x14ac:dyDescent="0.2">
      <c r="A1943" s="219">
        <v>511000</v>
      </c>
      <c r="B1943" s="210" t="s">
        <v>423</v>
      </c>
      <c r="C1943" s="220">
        <f>SUM(C1944:C1944)</f>
        <v>21300</v>
      </c>
      <c r="D1943" s="220">
        <f>SUM(D1944:D1944)</f>
        <v>25000</v>
      </c>
      <c r="E1943" s="220">
        <f>SUM(E1944:E1944)</f>
        <v>0</v>
      </c>
      <c r="F1943" s="205">
        <f t="shared" si="505"/>
        <v>117.37089201877934</v>
      </c>
    </row>
    <row r="1944" spans="1:6" s="167" customFormat="1" ht="20.25" x14ac:dyDescent="0.2">
      <c r="A1944" s="197">
        <v>511300</v>
      </c>
      <c r="B1944" s="198" t="s">
        <v>426</v>
      </c>
      <c r="C1944" s="208">
        <v>21300</v>
      </c>
      <c r="D1944" s="217">
        <v>25000</v>
      </c>
      <c r="E1944" s="208">
        <v>0</v>
      </c>
      <c r="F1944" s="209">
        <f t="shared" si="505"/>
        <v>117.37089201877934</v>
      </c>
    </row>
    <row r="1945" spans="1:6" s="221" customFormat="1" ht="20.25" x14ac:dyDescent="0.2">
      <c r="A1945" s="219">
        <v>516000</v>
      </c>
      <c r="B1945" s="210" t="s">
        <v>433</v>
      </c>
      <c r="C1945" s="220">
        <f t="shared" ref="C1945" si="506">C1946</f>
        <v>3500</v>
      </c>
      <c r="D1945" s="220">
        <f t="shared" ref="D1945" si="507">D1946</f>
        <v>3500</v>
      </c>
      <c r="E1945" s="220">
        <f t="shared" ref="E1945" si="508">E1946</f>
        <v>0</v>
      </c>
      <c r="F1945" s="205">
        <f t="shared" si="505"/>
        <v>100</v>
      </c>
    </row>
    <row r="1946" spans="1:6" s="167" customFormat="1" ht="20.25" x14ac:dyDescent="0.2">
      <c r="A1946" s="197">
        <v>516100</v>
      </c>
      <c r="B1946" s="198" t="s">
        <v>433</v>
      </c>
      <c r="C1946" s="208">
        <v>3500</v>
      </c>
      <c r="D1946" s="217">
        <v>3500</v>
      </c>
      <c r="E1946" s="208">
        <v>0</v>
      </c>
      <c r="F1946" s="209">
        <f t="shared" si="505"/>
        <v>100</v>
      </c>
    </row>
    <row r="1947" spans="1:6" s="221" customFormat="1" ht="20.25" x14ac:dyDescent="0.2">
      <c r="A1947" s="219">
        <v>630000</v>
      </c>
      <c r="B1947" s="210" t="s">
        <v>461</v>
      </c>
      <c r="C1947" s="220">
        <f>C1948+C1950</f>
        <v>99300</v>
      </c>
      <c r="D1947" s="220">
        <f>D1948+D1950</f>
        <v>100000</v>
      </c>
      <c r="E1947" s="220">
        <f>E1948+E1950</f>
        <v>33000</v>
      </c>
      <c r="F1947" s="205">
        <f t="shared" si="505"/>
        <v>100.70493454179254</v>
      </c>
    </row>
    <row r="1948" spans="1:6" s="221" customFormat="1" ht="20.25" x14ac:dyDescent="0.2">
      <c r="A1948" s="219">
        <v>631000</v>
      </c>
      <c r="B1948" s="210" t="s">
        <v>395</v>
      </c>
      <c r="C1948" s="220">
        <f>0</f>
        <v>0</v>
      </c>
      <c r="D1948" s="220">
        <f>0</f>
        <v>0</v>
      </c>
      <c r="E1948" s="220">
        <f>0+E1949</f>
        <v>33000</v>
      </c>
      <c r="F1948" s="209">
        <v>0</v>
      </c>
    </row>
    <row r="1949" spans="1:6" s="167" customFormat="1" ht="20.25" x14ac:dyDescent="0.2">
      <c r="A1949" s="223">
        <v>631200</v>
      </c>
      <c r="B1949" s="198" t="s">
        <v>464</v>
      </c>
      <c r="C1949" s="208">
        <v>0</v>
      </c>
      <c r="D1949" s="217">
        <v>0</v>
      </c>
      <c r="E1949" s="217">
        <v>33000</v>
      </c>
      <c r="F1949" s="209">
        <v>0</v>
      </c>
    </row>
    <row r="1950" spans="1:6" s="221" customFormat="1" ht="20.25" x14ac:dyDescent="0.2">
      <c r="A1950" s="219">
        <v>638000</v>
      </c>
      <c r="B1950" s="210" t="s">
        <v>396</v>
      </c>
      <c r="C1950" s="220">
        <f t="shared" ref="C1950" si="509">C1951</f>
        <v>99300</v>
      </c>
      <c r="D1950" s="220">
        <f t="shared" ref="D1950" si="510">D1951</f>
        <v>100000</v>
      </c>
      <c r="E1950" s="220">
        <f t="shared" ref="E1950" si="511">E1951</f>
        <v>0</v>
      </c>
      <c r="F1950" s="205">
        <f>D1950/C1950*100</f>
        <v>100.70493454179254</v>
      </c>
    </row>
    <row r="1951" spans="1:6" s="167" customFormat="1" ht="20.25" x14ac:dyDescent="0.2">
      <c r="A1951" s="197">
        <v>638100</v>
      </c>
      <c r="B1951" s="198" t="s">
        <v>466</v>
      </c>
      <c r="C1951" s="208">
        <v>99300</v>
      </c>
      <c r="D1951" s="217">
        <v>100000</v>
      </c>
      <c r="E1951" s="208">
        <v>0</v>
      </c>
      <c r="F1951" s="209">
        <f>D1951/C1951*100</f>
        <v>100.70493454179254</v>
      </c>
    </row>
    <row r="1952" spans="1:6" s="167" customFormat="1" ht="20.25" x14ac:dyDescent="0.2">
      <c r="A1952" s="225"/>
      <c r="B1952" s="214" t="s">
        <v>500</v>
      </c>
      <c r="C1952" s="222">
        <f>C1923+C1942+C1947</f>
        <v>5662100</v>
      </c>
      <c r="D1952" s="222">
        <f>D1923+D1942+D1947</f>
        <v>6230700</v>
      </c>
      <c r="E1952" s="222">
        <f>E1923+E1942+E1947</f>
        <v>33000</v>
      </c>
      <c r="F1952" s="172">
        <f>D1952/C1952*100</f>
        <v>110.04221048727504</v>
      </c>
    </row>
    <row r="1953" spans="1:6" s="167" customFormat="1" ht="20.25" x14ac:dyDescent="0.2">
      <c r="A1953" s="226"/>
      <c r="B1953" s="190"/>
      <c r="C1953" s="200"/>
      <c r="D1953" s="200"/>
      <c r="E1953" s="200"/>
      <c r="F1953" s="201"/>
    </row>
    <row r="1954" spans="1:6" s="167" customFormat="1" ht="20.25" x14ac:dyDescent="0.2">
      <c r="A1954" s="193"/>
      <c r="B1954" s="190"/>
      <c r="C1954" s="217"/>
      <c r="D1954" s="217"/>
      <c r="E1954" s="217"/>
      <c r="F1954" s="218"/>
    </row>
    <row r="1955" spans="1:6" s="167" customFormat="1" ht="20.25" x14ac:dyDescent="0.2">
      <c r="A1955" s="197" t="s">
        <v>881</v>
      </c>
      <c r="B1955" s="210"/>
      <c r="C1955" s="217"/>
      <c r="D1955" s="217"/>
      <c r="E1955" s="217"/>
      <c r="F1955" s="218"/>
    </row>
    <row r="1956" spans="1:6" s="167" customFormat="1" ht="20.25" x14ac:dyDescent="0.2">
      <c r="A1956" s="197" t="s">
        <v>513</v>
      </c>
      <c r="B1956" s="210"/>
      <c r="C1956" s="217"/>
      <c r="D1956" s="217"/>
      <c r="E1956" s="217"/>
      <c r="F1956" s="218"/>
    </row>
    <row r="1957" spans="1:6" s="167" customFormat="1" ht="20.25" x14ac:dyDescent="0.2">
      <c r="A1957" s="197" t="s">
        <v>647</v>
      </c>
      <c r="B1957" s="210"/>
      <c r="C1957" s="217"/>
      <c r="D1957" s="217"/>
      <c r="E1957" s="217"/>
      <c r="F1957" s="218"/>
    </row>
    <row r="1958" spans="1:6" s="167" customFormat="1" ht="20.25" x14ac:dyDescent="0.2">
      <c r="A1958" s="197" t="s">
        <v>796</v>
      </c>
      <c r="B1958" s="210"/>
      <c r="C1958" s="217"/>
      <c r="D1958" s="217"/>
      <c r="E1958" s="217"/>
      <c r="F1958" s="218"/>
    </row>
    <row r="1959" spans="1:6" s="167" customFormat="1" ht="20.25" x14ac:dyDescent="0.2">
      <c r="A1959" s="197"/>
      <c r="B1959" s="199"/>
      <c r="C1959" s="200"/>
      <c r="D1959" s="200"/>
      <c r="E1959" s="200"/>
      <c r="F1959" s="201"/>
    </row>
    <row r="1960" spans="1:6" s="167" customFormat="1" ht="20.25" x14ac:dyDescent="0.2">
      <c r="A1960" s="219">
        <v>410000</v>
      </c>
      <c r="B1960" s="203" t="s">
        <v>357</v>
      </c>
      <c r="C1960" s="220">
        <f>C1961+C1966+0</f>
        <v>1767800</v>
      </c>
      <c r="D1960" s="220">
        <f>D1961+D1966+0</f>
        <v>1885000</v>
      </c>
      <c r="E1960" s="220">
        <f>E1961+E1966+0</f>
        <v>0</v>
      </c>
      <c r="F1960" s="205">
        <f t="shared" ref="F1960:F1975" si="512">D1960/C1960*100</f>
        <v>106.62970924312705</v>
      </c>
    </row>
    <row r="1961" spans="1:6" s="167" customFormat="1" ht="20.25" x14ac:dyDescent="0.2">
      <c r="A1961" s="219">
        <v>411000</v>
      </c>
      <c r="B1961" s="203" t="s">
        <v>471</v>
      </c>
      <c r="C1961" s="220">
        <f>SUM(C1962:C1965)</f>
        <v>1633500</v>
      </c>
      <c r="D1961" s="220">
        <f t="shared" ref="D1961" si="513">SUM(D1962:D1965)</f>
        <v>1740800</v>
      </c>
      <c r="E1961" s="220">
        <f>SUM(E1962:E1965)</f>
        <v>0</v>
      </c>
      <c r="F1961" s="205">
        <f t="shared" si="512"/>
        <v>106.56871747780838</v>
      </c>
    </row>
    <row r="1962" spans="1:6" s="167" customFormat="1" ht="20.25" x14ac:dyDescent="0.2">
      <c r="A1962" s="197">
        <v>411100</v>
      </c>
      <c r="B1962" s="198" t="s">
        <v>358</v>
      </c>
      <c r="C1962" s="208">
        <v>1522500</v>
      </c>
      <c r="D1962" s="217">
        <f>1530000+103200</f>
        <v>1633200</v>
      </c>
      <c r="E1962" s="208">
        <v>0</v>
      </c>
      <c r="F1962" s="209">
        <f t="shared" si="512"/>
        <v>107.27093596059115</v>
      </c>
    </row>
    <row r="1963" spans="1:6" s="167" customFormat="1" ht="20.25" x14ac:dyDescent="0.2">
      <c r="A1963" s="197">
        <v>411200</v>
      </c>
      <c r="B1963" s="198" t="s">
        <v>484</v>
      </c>
      <c r="C1963" s="208">
        <v>76500</v>
      </c>
      <c r="D1963" s="217">
        <v>78500</v>
      </c>
      <c r="E1963" s="208">
        <v>0</v>
      </c>
      <c r="F1963" s="209">
        <f t="shared" si="512"/>
        <v>102.61437908496731</v>
      </c>
    </row>
    <row r="1964" spans="1:6" s="167" customFormat="1" ht="40.5" x14ac:dyDescent="0.2">
      <c r="A1964" s="197">
        <v>411300</v>
      </c>
      <c r="B1964" s="198" t="s">
        <v>359</v>
      </c>
      <c r="C1964" s="208">
        <v>14500.000000000004</v>
      </c>
      <c r="D1964" s="217">
        <v>10200</v>
      </c>
      <c r="E1964" s="208">
        <v>0</v>
      </c>
      <c r="F1964" s="209">
        <f t="shared" si="512"/>
        <v>70.344827586206875</v>
      </c>
    </row>
    <row r="1965" spans="1:6" s="167" customFormat="1" ht="20.25" x14ac:dyDescent="0.2">
      <c r="A1965" s="197">
        <v>411400</v>
      </c>
      <c r="B1965" s="198" t="s">
        <v>360</v>
      </c>
      <c r="C1965" s="208">
        <v>19999.999999999996</v>
      </c>
      <c r="D1965" s="217">
        <v>18900</v>
      </c>
      <c r="E1965" s="208">
        <v>0</v>
      </c>
      <c r="F1965" s="209">
        <f t="shared" si="512"/>
        <v>94.500000000000014</v>
      </c>
    </row>
    <row r="1966" spans="1:6" s="167" customFormat="1" ht="20.25" x14ac:dyDescent="0.2">
      <c r="A1966" s="219">
        <v>412000</v>
      </c>
      <c r="B1966" s="210" t="s">
        <v>476</v>
      </c>
      <c r="C1966" s="220">
        <f>SUM(C1967:C1975)</f>
        <v>134300</v>
      </c>
      <c r="D1966" s="220">
        <f>SUM(D1967:D1975)</f>
        <v>144200</v>
      </c>
      <c r="E1966" s="220">
        <f>SUM(E1967:E1975)</f>
        <v>0</v>
      </c>
      <c r="F1966" s="205">
        <f t="shared" si="512"/>
        <v>107.37155621742367</v>
      </c>
    </row>
    <row r="1967" spans="1:6" s="167" customFormat="1" ht="20.25" x14ac:dyDescent="0.2">
      <c r="A1967" s="197">
        <v>412200</v>
      </c>
      <c r="B1967" s="198" t="s">
        <v>485</v>
      </c>
      <c r="C1967" s="208">
        <v>36000</v>
      </c>
      <c r="D1967" s="217">
        <v>37000</v>
      </c>
      <c r="E1967" s="208">
        <v>0</v>
      </c>
      <c r="F1967" s="209">
        <f t="shared" si="512"/>
        <v>102.77777777777777</v>
      </c>
    </row>
    <row r="1968" spans="1:6" s="167" customFormat="1" ht="20.25" x14ac:dyDescent="0.2">
      <c r="A1968" s="197">
        <v>412300</v>
      </c>
      <c r="B1968" s="198" t="s">
        <v>362</v>
      </c>
      <c r="C1968" s="208">
        <v>11000</v>
      </c>
      <c r="D1968" s="217">
        <v>12000</v>
      </c>
      <c r="E1968" s="208">
        <v>0</v>
      </c>
      <c r="F1968" s="209">
        <f t="shared" si="512"/>
        <v>109.09090909090908</v>
      </c>
    </row>
    <row r="1969" spans="1:6" s="167" customFormat="1" ht="20.25" x14ac:dyDescent="0.2">
      <c r="A1969" s="197">
        <v>412500</v>
      </c>
      <c r="B1969" s="198" t="s">
        <v>364</v>
      </c>
      <c r="C1969" s="208">
        <v>5000</v>
      </c>
      <c r="D1969" s="217">
        <v>6000</v>
      </c>
      <c r="E1969" s="208">
        <v>0</v>
      </c>
      <c r="F1969" s="209">
        <f t="shared" si="512"/>
        <v>120</v>
      </c>
    </row>
    <row r="1970" spans="1:6" s="167" customFormat="1" ht="20.25" x14ac:dyDescent="0.2">
      <c r="A1970" s="197">
        <v>412600</v>
      </c>
      <c r="B1970" s="198" t="s">
        <v>486</v>
      </c>
      <c r="C1970" s="208">
        <v>5000</v>
      </c>
      <c r="D1970" s="217">
        <v>7000</v>
      </c>
      <c r="E1970" s="208">
        <v>0</v>
      </c>
      <c r="F1970" s="209">
        <f t="shared" si="512"/>
        <v>140</v>
      </c>
    </row>
    <row r="1971" spans="1:6" s="167" customFormat="1" ht="20.25" x14ac:dyDescent="0.2">
      <c r="A1971" s="197">
        <v>412700</v>
      </c>
      <c r="B1971" s="198" t="s">
        <v>473</v>
      </c>
      <c r="C1971" s="208">
        <v>70000</v>
      </c>
      <c r="D1971" s="217">
        <v>75000</v>
      </c>
      <c r="E1971" s="208">
        <v>0</v>
      </c>
      <c r="F1971" s="209">
        <f t="shared" si="512"/>
        <v>107.14285714285714</v>
      </c>
    </row>
    <row r="1972" spans="1:6" s="167" customFormat="1" ht="20.25" x14ac:dyDescent="0.2">
      <c r="A1972" s="197">
        <v>412900</v>
      </c>
      <c r="B1972" s="211" t="s">
        <v>564</v>
      </c>
      <c r="C1972" s="208">
        <v>1500</v>
      </c>
      <c r="D1972" s="217">
        <v>900</v>
      </c>
      <c r="E1972" s="208">
        <v>0</v>
      </c>
      <c r="F1972" s="209">
        <f t="shared" si="512"/>
        <v>60</v>
      </c>
    </row>
    <row r="1973" spans="1:6" s="167" customFormat="1" ht="20.25" x14ac:dyDescent="0.2">
      <c r="A1973" s="197">
        <v>412900</v>
      </c>
      <c r="B1973" s="211" t="s">
        <v>583</v>
      </c>
      <c r="C1973" s="208">
        <v>300</v>
      </c>
      <c r="D1973" s="217">
        <v>300</v>
      </c>
      <c r="E1973" s="208">
        <v>0</v>
      </c>
      <c r="F1973" s="209">
        <f t="shared" si="512"/>
        <v>100</v>
      </c>
    </row>
    <row r="1974" spans="1:6" s="167" customFormat="1" ht="20.25" x14ac:dyDescent="0.2">
      <c r="A1974" s="197">
        <v>412900</v>
      </c>
      <c r="B1974" s="211" t="s">
        <v>584</v>
      </c>
      <c r="C1974" s="208">
        <v>3500</v>
      </c>
      <c r="D1974" s="217">
        <v>3000</v>
      </c>
      <c r="E1974" s="208">
        <v>0</v>
      </c>
      <c r="F1974" s="209">
        <f t="shared" si="512"/>
        <v>85.714285714285708</v>
      </c>
    </row>
    <row r="1975" spans="1:6" s="167" customFormat="1" ht="20.25" x14ac:dyDescent="0.2">
      <c r="A1975" s="197">
        <v>412900</v>
      </c>
      <c r="B1975" s="198" t="s">
        <v>566</v>
      </c>
      <c r="C1975" s="208">
        <v>1999.9999999999998</v>
      </c>
      <c r="D1975" s="217">
        <v>3000</v>
      </c>
      <c r="E1975" s="208">
        <v>0</v>
      </c>
      <c r="F1975" s="209">
        <f t="shared" si="512"/>
        <v>150.00000000000003</v>
      </c>
    </row>
    <row r="1976" spans="1:6" s="167" customFormat="1" ht="20.25" x14ac:dyDescent="0.2">
      <c r="A1976" s="219">
        <v>510000</v>
      </c>
      <c r="B1976" s="210" t="s">
        <v>422</v>
      </c>
      <c r="C1976" s="220">
        <f>C1977+0</f>
        <v>2000</v>
      </c>
      <c r="D1976" s="220">
        <f>D1977+0</f>
        <v>22500</v>
      </c>
      <c r="E1976" s="220">
        <f>E1977+0</f>
        <v>0</v>
      </c>
      <c r="F1976" s="205"/>
    </row>
    <row r="1977" spans="1:6" s="167" customFormat="1" ht="20.25" x14ac:dyDescent="0.2">
      <c r="A1977" s="219">
        <v>511000</v>
      </c>
      <c r="B1977" s="210" t="s">
        <v>423</v>
      </c>
      <c r="C1977" s="220">
        <f>SUM(C1978:C1979)</f>
        <v>2000</v>
      </c>
      <c r="D1977" s="220">
        <f t="shared" ref="D1977" si="514">SUM(D1978:D1979)</f>
        <v>22500</v>
      </c>
      <c r="E1977" s="220">
        <f>SUM(E1978:E1979)</f>
        <v>0</v>
      </c>
      <c r="F1977" s="205"/>
    </row>
    <row r="1978" spans="1:6" s="167" customFormat="1" ht="20.25" x14ac:dyDescent="0.2">
      <c r="A1978" s="197">
        <v>511300</v>
      </c>
      <c r="B1978" s="198" t="s">
        <v>426</v>
      </c>
      <c r="C1978" s="208">
        <v>2000</v>
      </c>
      <c r="D1978" s="217">
        <v>10000</v>
      </c>
      <c r="E1978" s="208">
        <v>0</v>
      </c>
      <c r="F1978" s="209"/>
    </row>
    <row r="1979" spans="1:6" s="167" customFormat="1" ht="20.25" x14ac:dyDescent="0.2">
      <c r="A1979" s="197">
        <v>511700</v>
      </c>
      <c r="B1979" s="198" t="s">
        <v>429</v>
      </c>
      <c r="C1979" s="208">
        <v>0</v>
      </c>
      <c r="D1979" s="217">
        <v>12500</v>
      </c>
      <c r="E1979" s="208">
        <v>0</v>
      </c>
      <c r="F1979" s="209">
        <v>0</v>
      </c>
    </row>
    <row r="1980" spans="1:6" s="221" customFormat="1" ht="20.25" x14ac:dyDescent="0.2">
      <c r="A1980" s="219">
        <v>630000</v>
      </c>
      <c r="B1980" s="210" t="s">
        <v>461</v>
      </c>
      <c r="C1980" s="220">
        <f>C1981+C1983</f>
        <v>15000</v>
      </c>
      <c r="D1980" s="220">
        <f>D1981+D1983</f>
        <v>3000</v>
      </c>
      <c r="E1980" s="220">
        <f>E1981+E1983</f>
        <v>90000</v>
      </c>
      <c r="F1980" s="205">
        <f>D1980/C1980*100</f>
        <v>20</v>
      </c>
    </row>
    <row r="1981" spans="1:6" s="221" customFormat="1" ht="20.25" x14ac:dyDescent="0.2">
      <c r="A1981" s="219">
        <v>631000</v>
      </c>
      <c r="B1981" s="210" t="s">
        <v>395</v>
      </c>
      <c r="C1981" s="220">
        <f>0+C1982</f>
        <v>0</v>
      </c>
      <c r="D1981" s="220">
        <f>0+D1982</f>
        <v>0</v>
      </c>
      <c r="E1981" s="220">
        <f>0+E1982</f>
        <v>90000</v>
      </c>
      <c r="F1981" s="209">
        <v>0</v>
      </c>
    </row>
    <row r="1982" spans="1:6" s="167" customFormat="1" ht="20.25" x14ac:dyDescent="0.2">
      <c r="A1982" s="223">
        <v>631200</v>
      </c>
      <c r="B1982" s="198" t="s">
        <v>464</v>
      </c>
      <c r="C1982" s="208">
        <v>0</v>
      </c>
      <c r="D1982" s="217">
        <v>0</v>
      </c>
      <c r="E1982" s="217">
        <v>90000</v>
      </c>
      <c r="F1982" s="209">
        <v>0</v>
      </c>
    </row>
    <row r="1983" spans="1:6" s="221" customFormat="1" ht="20.25" x14ac:dyDescent="0.2">
      <c r="A1983" s="219">
        <v>638000</v>
      </c>
      <c r="B1983" s="210" t="s">
        <v>396</v>
      </c>
      <c r="C1983" s="220">
        <f>C1984</f>
        <v>15000</v>
      </c>
      <c r="D1983" s="220">
        <f t="shared" ref="D1983" si="515">D1984</f>
        <v>3000</v>
      </c>
      <c r="E1983" s="220">
        <f>E1984</f>
        <v>0</v>
      </c>
      <c r="F1983" s="205">
        <f>D1983/C1983*100</f>
        <v>20</v>
      </c>
    </row>
    <row r="1984" spans="1:6" s="167" customFormat="1" ht="20.25" x14ac:dyDescent="0.2">
      <c r="A1984" s="197">
        <v>638100</v>
      </c>
      <c r="B1984" s="198" t="s">
        <v>466</v>
      </c>
      <c r="C1984" s="208">
        <v>15000</v>
      </c>
      <c r="D1984" s="217">
        <v>3000</v>
      </c>
      <c r="E1984" s="208">
        <v>0</v>
      </c>
      <c r="F1984" s="209">
        <f>D1984/C1984*100</f>
        <v>20</v>
      </c>
    </row>
    <row r="1985" spans="1:6" s="167" customFormat="1" ht="20.25" x14ac:dyDescent="0.2">
      <c r="A1985" s="225"/>
      <c r="B1985" s="214" t="s">
        <v>500</v>
      </c>
      <c r="C1985" s="222">
        <f>C1960+C1976+C1980</f>
        <v>1784800</v>
      </c>
      <c r="D1985" s="222">
        <f>D1960+D1976+D1980</f>
        <v>1910500</v>
      </c>
      <c r="E1985" s="222">
        <f>E1960+E1976+E1980</f>
        <v>90000</v>
      </c>
      <c r="F1985" s="172">
        <f>D1985/C1985*100</f>
        <v>107.04280591662932</v>
      </c>
    </row>
    <row r="1986" spans="1:6" s="167" customFormat="1" ht="20.25" x14ac:dyDescent="0.2">
      <c r="A1986" s="226"/>
      <c r="B1986" s="190"/>
      <c r="C1986" s="200"/>
      <c r="D1986" s="200"/>
      <c r="E1986" s="200"/>
      <c r="F1986" s="201"/>
    </row>
    <row r="1987" spans="1:6" s="167" customFormat="1" ht="20.25" x14ac:dyDescent="0.2">
      <c r="A1987" s="193"/>
      <c r="B1987" s="190"/>
      <c r="C1987" s="217"/>
      <c r="D1987" s="217"/>
      <c r="E1987" s="217"/>
      <c r="F1987" s="218"/>
    </row>
    <row r="1988" spans="1:6" s="167" customFormat="1" ht="20.25" x14ac:dyDescent="0.2">
      <c r="A1988" s="197" t="s">
        <v>882</v>
      </c>
      <c r="B1988" s="210"/>
      <c r="C1988" s="217"/>
      <c r="D1988" s="217"/>
      <c r="E1988" s="217"/>
      <c r="F1988" s="218"/>
    </row>
    <row r="1989" spans="1:6" s="167" customFormat="1" ht="20.25" x14ac:dyDescent="0.2">
      <c r="A1989" s="197" t="s">
        <v>513</v>
      </c>
      <c r="B1989" s="210"/>
      <c r="C1989" s="217"/>
      <c r="D1989" s="217"/>
      <c r="E1989" s="217"/>
      <c r="F1989" s="218"/>
    </row>
    <row r="1990" spans="1:6" s="167" customFormat="1" ht="20.25" x14ac:dyDescent="0.2">
      <c r="A1990" s="197" t="s">
        <v>648</v>
      </c>
      <c r="B1990" s="210"/>
      <c r="C1990" s="217"/>
      <c r="D1990" s="217"/>
      <c r="E1990" s="217"/>
      <c r="F1990" s="218"/>
    </row>
    <row r="1991" spans="1:6" s="167" customFormat="1" ht="20.25" x14ac:dyDescent="0.2">
      <c r="A1991" s="197" t="s">
        <v>796</v>
      </c>
      <c r="B1991" s="210"/>
      <c r="C1991" s="217"/>
      <c r="D1991" s="217"/>
      <c r="E1991" s="217"/>
      <c r="F1991" s="218"/>
    </row>
    <row r="1992" spans="1:6" s="167" customFormat="1" ht="20.25" x14ac:dyDescent="0.2">
      <c r="A1992" s="197"/>
      <c r="B1992" s="199"/>
      <c r="C1992" s="200"/>
      <c r="D1992" s="200"/>
      <c r="E1992" s="200"/>
      <c r="F1992" s="201"/>
    </row>
    <row r="1993" spans="1:6" s="167" customFormat="1" ht="20.25" x14ac:dyDescent="0.2">
      <c r="A1993" s="219">
        <v>410000</v>
      </c>
      <c r="B1993" s="203" t="s">
        <v>357</v>
      </c>
      <c r="C1993" s="220">
        <f>C1994+C1999+0+C2010</f>
        <v>1996900</v>
      </c>
      <c r="D1993" s="220">
        <f>D1994+D1999+0+D2010</f>
        <v>2204700</v>
      </c>
      <c r="E1993" s="220">
        <f>E1994+E1999+0+E2010</f>
        <v>0</v>
      </c>
      <c r="F1993" s="205">
        <f t="shared" ref="F1993:F2018" si="516">D1993/C1993*100</f>
        <v>110.40612950072612</v>
      </c>
    </row>
    <row r="1994" spans="1:6" s="167" customFormat="1" ht="20.25" x14ac:dyDescent="0.2">
      <c r="A1994" s="219">
        <v>411000</v>
      </c>
      <c r="B1994" s="203" t="s">
        <v>471</v>
      </c>
      <c r="C1994" s="220">
        <f>SUM(C1995:C1998)</f>
        <v>1687000</v>
      </c>
      <c r="D1994" s="220">
        <f t="shared" ref="D1994" si="517">SUM(D1995:D1998)</f>
        <v>1891200</v>
      </c>
      <c r="E1994" s="220">
        <f>SUM(E1995:E1998)</f>
        <v>0</v>
      </c>
      <c r="F1994" s="205">
        <f t="shared" si="516"/>
        <v>112.10432720806165</v>
      </c>
    </row>
    <row r="1995" spans="1:6" s="167" customFormat="1" ht="20.25" x14ac:dyDescent="0.2">
      <c r="A1995" s="197">
        <v>411100</v>
      </c>
      <c r="B1995" s="198" t="s">
        <v>358</v>
      </c>
      <c r="C1995" s="208">
        <v>1486000</v>
      </c>
      <c r="D1995" s="217">
        <f>1575000+103200+2000</f>
        <v>1680200</v>
      </c>
      <c r="E1995" s="208">
        <v>0</v>
      </c>
      <c r="F1995" s="209">
        <f t="shared" si="516"/>
        <v>113.06864064602962</v>
      </c>
    </row>
    <row r="1996" spans="1:6" s="167" customFormat="1" ht="20.25" x14ac:dyDescent="0.2">
      <c r="A1996" s="197">
        <v>411200</v>
      </c>
      <c r="B1996" s="198" t="s">
        <v>484</v>
      </c>
      <c r="C1996" s="208">
        <v>79999.999999999985</v>
      </c>
      <c r="D1996" s="217">
        <v>90000</v>
      </c>
      <c r="E1996" s="208">
        <v>0</v>
      </c>
      <c r="F1996" s="209">
        <f t="shared" si="516"/>
        <v>112.50000000000003</v>
      </c>
    </row>
    <row r="1997" spans="1:6" s="167" customFormat="1" ht="40.5" x14ac:dyDescent="0.2">
      <c r="A1997" s="197">
        <v>411300</v>
      </c>
      <c r="B1997" s="198" t="s">
        <v>359</v>
      </c>
      <c r="C1997" s="208">
        <v>66000</v>
      </c>
      <c r="D1997" s="217">
        <v>66000</v>
      </c>
      <c r="E1997" s="208">
        <v>0</v>
      </c>
      <c r="F1997" s="209">
        <f t="shared" si="516"/>
        <v>100</v>
      </c>
    </row>
    <row r="1998" spans="1:6" s="167" customFormat="1" ht="20.25" x14ac:dyDescent="0.2">
      <c r="A1998" s="197">
        <v>411400</v>
      </c>
      <c r="B1998" s="198" t="s">
        <v>360</v>
      </c>
      <c r="C1998" s="208">
        <v>55000</v>
      </c>
      <c r="D1998" s="217">
        <v>55000</v>
      </c>
      <c r="E1998" s="208">
        <v>0</v>
      </c>
      <c r="F1998" s="209">
        <f t="shared" si="516"/>
        <v>100</v>
      </c>
    </row>
    <row r="1999" spans="1:6" s="167" customFormat="1" ht="20.25" x14ac:dyDescent="0.2">
      <c r="A1999" s="219">
        <v>412000</v>
      </c>
      <c r="B1999" s="210" t="s">
        <v>476</v>
      </c>
      <c r="C1999" s="220">
        <f>SUM(C2000:C2009)</f>
        <v>309700</v>
      </c>
      <c r="D1999" s="220">
        <f>SUM(D2000:D2009)</f>
        <v>313200</v>
      </c>
      <c r="E1999" s="220">
        <f>SUM(E2000:E2009)</f>
        <v>0</v>
      </c>
      <c r="F1999" s="205">
        <f t="shared" si="516"/>
        <v>101.13012592831774</v>
      </c>
    </row>
    <row r="2000" spans="1:6" s="167" customFormat="1" ht="20.25" x14ac:dyDescent="0.2">
      <c r="A2000" s="197">
        <v>412200</v>
      </c>
      <c r="B2000" s="198" t="s">
        <v>485</v>
      </c>
      <c r="C2000" s="208">
        <v>102000</v>
      </c>
      <c r="D2000" s="217">
        <v>103000</v>
      </c>
      <c r="E2000" s="208">
        <v>0</v>
      </c>
      <c r="F2000" s="209">
        <f t="shared" si="516"/>
        <v>100.98039215686273</v>
      </c>
    </row>
    <row r="2001" spans="1:6" s="167" customFormat="1" ht="20.25" x14ac:dyDescent="0.2">
      <c r="A2001" s="197">
        <v>412300</v>
      </c>
      <c r="B2001" s="198" t="s">
        <v>362</v>
      </c>
      <c r="C2001" s="208">
        <v>15000</v>
      </c>
      <c r="D2001" s="217">
        <v>16000</v>
      </c>
      <c r="E2001" s="208">
        <v>0</v>
      </c>
      <c r="F2001" s="209">
        <f t="shared" si="516"/>
        <v>106.66666666666667</v>
      </c>
    </row>
    <row r="2002" spans="1:6" s="167" customFormat="1" ht="20.25" x14ac:dyDescent="0.2">
      <c r="A2002" s="197">
        <v>412500</v>
      </c>
      <c r="B2002" s="198" t="s">
        <v>364</v>
      </c>
      <c r="C2002" s="208">
        <v>4000</v>
      </c>
      <c r="D2002" s="217">
        <v>5000</v>
      </c>
      <c r="E2002" s="208">
        <v>0</v>
      </c>
      <c r="F2002" s="209">
        <f t="shared" si="516"/>
        <v>125</v>
      </c>
    </row>
    <row r="2003" spans="1:6" s="167" customFormat="1" ht="20.25" x14ac:dyDescent="0.2">
      <c r="A2003" s="197">
        <v>412600</v>
      </c>
      <c r="B2003" s="198" t="s">
        <v>486</v>
      </c>
      <c r="C2003" s="208">
        <v>4000.0000000000005</v>
      </c>
      <c r="D2003" s="217">
        <v>5000</v>
      </c>
      <c r="E2003" s="208">
        <v>0</v>
      </c>
      <c r="F2003" s="209">
        <f t="shared" si="516"/>
        <v>124.99999999999997</v>
      </c>
    </row>
    <row r="2004" spans="1:6" s="167" customFormat="1" ht="20.25" x14ac:dyDescent="0.2">
      <c r="A2004" s="197">
        <v>412700</v>
      </c>
      <c r="B2004" s="198" t="s">
        <v>473</v>
      </c>
      <c r="C2004" s="208">
        <v>174999.99999999997</v>
      </c>
      <c r="D2004" s="217">
        <v>174999.99999999997</v>
      </c>
      <c r="E2004" s="208">
        <v>0</v>
      </c>
      <c r="F2004" s="209">
        <f t="shared" si="516"/>
        <v>100</v>
      </c>
    </row>
    <row r="2005" spans="1:6" s="167" customFormat="1" ht="20.25" x14ac:dyDescent="0.2">
      <c r="A2005" s="197">
        <v>412900</v>
      </c>
      <c r="B2005" s="211" t="s">
        <v>797</v>
      </c>
      <c r="C2005" s="208">
        <v>600</v>
      </c>
      <c r="D2005" s="217">
        <v>600</v>
      </c>
      <c r="E2005" s="208">
        <v>0</v>
      </c>
      <c r="F2005" s="209">
        <f t="shared" si="516"/>
        <v>100</v>
      </c>
    </row>
    <row r="2006" spans="1:6" s="167" customFormat="1" ht="20.25" x14ac:dyDescent="0.2">
      <c r="A2006" s="197">
        <v>412900</v>
      </c>
      <c r="B2006" s="211" t="s">
        <v>564</v>
      </c>
      <c r="C2006" s="208">
        <v>1200</v>
      </c>
      <c r="D2006" s="217">
        <v>1500</v>
      </c>
      <c r="E2006" s="208">
        <v>0</v>
      </c>
      <c r="F2006" s="209">
        <f t="shared" si="516"/>
        <v>125</v>
      </c>
    </row>
    <row r="2007" spans="1:6" s="167" customFormat="1" ht="20.25" x14ac:dyDescent="0.2">
      <c r="A2007" s="197">
        <v>412900</v>
      </c>
      <c r="B2007" s="211" t="s">
        <v>583</v>
      </c>
      <c r="C2007" s="208">
        <v>1000</v>
      </c>
      <c r="D2007" s="217">
        <v>1100</v>
      </c>
      <c r="E2007" s="208">
        <v>0</v>
      </c>
      <c r="F2007" s="209">
        <f t="shared" si="516"/>
        <v>110.00000000000001</v>
      </c>
    </row>
    <row r="2008" spans="1:6" s="167" customFormat="1" ht="20.25" x14ac:dyDescent="0.2">
      <c r="A2008" s="197">
        <v>412900</v>
      </c>
      <c r="B2008" s="211" t="s">
        <v>584</v>
      </c>
      <c r="C2008" s="208">
        <v>2900</v>
      </c>
      <c r="D2008" s="217">
        <v>3000</v>
      </c>
      <c r="E2008" s="208">
        <v>0</v>
      </c>
      <c r="F2008" s="209">
        <f t="shared" si="516"/>
        <v>103.44827586206897</v>
      </c>
    </row>
    <row r="2009" spans="1:6" s="167" customFormat="1" ht="20.25" x14ac:dyDescent="0.2">
      <c r="A2009" s="197">
        <v>412900</v>
      </c>
      <c r="B2009" s="198" t="s">
        <v>566</v>
      </c>
      <c r="C2009" s="208">
        <v>3999.9999999999991</v>
      </c>
      <c r="D2009" s="217">
        <v>3000</v>
      </c>
      <c r="E2009" s="208">
        <v>0</v>
      </c>
      <c r="F2009" s="209">
        <f t="shared" si="516"/>
        <v>75.000000000000028</v>
      </c>
    </row>
    <row r="2010" spans="1:6" s="221" customFormat="1" ht="20.25" x14ac:dyDescent="0.2">
      <c r="A2010" s="219">
        <v>413000</v>
      </c>
      <c r="B2010" s="210" t="s">
        <v>477</v>
      </c>
      <c r="C2010" s="220">
        <f t="shared" ref="C2010:D2010" si="518">C2011</f>
        <v>200</v>
      </c>
      <c r="D2010" s="220">
        <f t="shared" si="518"/>
        <v>300</v>
      </c>
      <c r="E2010" s="220">
        <f t="shared" ref="E2010" si="519">E2011</f>
        <v>0</v>
      </c>
      <c r="F2010" s="205">
        <f t="shared" si="516"/>
        <v>150</v>
      </c>
    </row>
    <row r="2011" spans="1:6" s="167" customFormat="1" ht="20.25" x14ac:dyDescent="0.2">
      <c r="A2011" s="197">
        <v>413900</v>
      </c>
      <c r="B2011" s="198" t="s">
        <v>369</v>
      </c>
      <c r="C2011" s="208">
        <v>200</v>
      </c>
      <c r="D2011" s="217">
        <v>300</v>
      </c>
      <c r="E2011" s="208">
        <v>0</v>
      </c>
      <c r="F2011" s="209">
        <f t="shared" si="516"/>
        <v>150</v>
      </c>
    </row>
    <row r="2012" spans="1:6" s="167" customFormat="1" ht="20.25" x14ac:dyDescent="0.2">
      <c r="A2012" s="219">
        <v>510000</v>
      </c>
      <c r="B2012" s="210" t="s">
        <v>422</v>
      </c>
      <c r="C2012" s="220">
        <f>C2013+0+C2016</f>
        <v>29000</v>
      </c>
      <c r="D2012" s="220">
        <f>D2013+0+D2016</f>
        <v>32000</v>
      </c>
      <c r="E2012" s="220">
        <f>E2013+0+E2016</f>
        <v>0</v>
      </c>
      <c r="F2012" s="205">
        <f t="shared" si="516"/>
        <v>110.34482758620689</v>
      </c>
    </row>
    <row r="2013" spans="1:6" s="167" customFormat="1" ht="20.25" x14ac:dyDescent="0.2">
      <c r="A2013" s="219">
        <v>511000</v>
      </c>
      <c r="B2013" s="210" t="s">
        <v>423</v>
      </c>
      <c r="C2013" s="220">
        <f>SUM(C2014:C2015)</f>
        <v>28000</v>
      </c>
      <c r="D2013" s="220">
        <f t="shared" ref="D2013" si="520">SUM(D2014:D2015)</f>
        <v>32000</v>
      </c>
      <c r="E2013" s="220">
        <f>SUM(E2014:E2015)</f>
        <v>0</v>
      </c>
      <c r="F2013" s="205">
        <f t="shared" si="516"/>
        <v>114.28571428571428</v>
      </c>
    </row>
    <row r="2014" spans="1:6" s="167" customFormat="1" ht="20.25" x14ac:dyDescent="0.2">
      <c r="A2014" s="223">
        <v>511200</v>
      </c>
      <c r="B2014" s="198" t="s">
        <v>425</v>
      </c>
      <c r="C2014" s="208">
        <v>2400</v>
      </c>
      <c r="D2014" s="217">
        <v>7000</v>
      </c>
      <c r="E2014" s="208">
        <v>0</v>
      </c>
      <c r="F2014" s="209">
        <f t="shared" si="516"/>
        <v>291.66666666666663</v>
      </c>
    </row>
    <row r="2015" spans="1:6" s="167" customFormat="1" ht="20.25" x14ac:dyDescent="0.2">
      <c r="A2015" s="197">
        <v>511300</v>
      </c>
      <c r="B2015" s="198" t="s">
        <v>426</v>
      </c>
      <c r="C2015" s="208">
        <v>25600</v>
      </c>
      <c r="D2015" s="217">
        <v>25000</v>
      </c>
      <c r="E2015" s="208">
        <v>0</v>
      </c>
      <c r="F2015" s="209">
        <f t="shared" si="516"/>
        <v>97.65625</v>
      </c>
    </row>
    <row r="2016" spans="1:6" s="221" customFormat="1" ht="20.25" x14ac:dyDescent="0.2">
      <c r="A2016" s="219">
        <v>516000</v>
      </c>
      <c r="B2016" s="210" t="s">
        <v>433</v>
      </c>
      <c r="C2016" s="220">
        <f t="shared" ref="C2016" si="521">C2017</f>
        <v>1000</v>
      </c>
      <c r="D2016" s="220">
        <f t="shared" ref="D2016:E2016" si="522">D2017</f>
        <v>0</v>
      </c>
      <c r="E2016" s="220">
        <f t="shared" si="522"/>
        <v>0</v>
      </c>
      <c r="F2016" s="205">
        <f t="shared" si="516"/>
        <v>0</v>
      </c>
    </row>
    <row r="2017" spans="1:6" s="167" customFormat="1" ht="20.25" x14ac:dyDescent="0.2">
      <c r="A2017" s="197">
        <v>516100</v>
      </c>
      <c r="B2017" s="198" t="s">
        <v>433</v>
      </c>
      <c r="C2017" s="208">
        <v>1000</v>
      </c>
      <c r="D2017" s="217">
        <v>0</v>
      </c>
      <c r="E2017" s="208">
        <v>0</v>
      </c>
      <c r="F2017" s="209">
        <f t="shared" si="516"/>
        <v>0</v>
      </c>
    </row>
    <row r="2018" spans="1:6" s="221" customFormat="1" ht="20.25" x14ac:dyDescent="0.2">
      <c r="A2018" s="219">
        <v>630000</v>
      </c>
      <c r="B2018" s="210" t="s">
        <v>461</v>
      </c>
      <c r="C2018" s="220">
        <f>C2019+C2021</f>
        <v>55000</v>
      </c>
      <c r="D2018" s="220">
        <f>D2019+D2021</f>
        <v>42000</v>
      </c>
      <c r="E2018" s="220">
        <f>E2019+E2021</f>
        <v>5400</v>
      </c>
      <c r="F2018" s="205">
        <f t="shared" si="516"/>
        <v>76.363636363636374</v>
      </c>
    </row>
    <row r="2019" spans="1:6" s="221" customFormat="1" ht="20.25" x14ac:dyDescent="0.2">
      <c r="A2019" s="219">
        <v>631000</v>
      </c>
      <c r="B2019" s="210" t="s">
        <v>395</v>
      </c>
      <c r="C2019" s="220">
        <f>0+C2020</f>
        <v>0</v>
      </c>
      <c r="D2019" s="220">
        <f>0+D2020</f>
        <v>0</v>
      </c>
      <c r="E2019" s="220">
        <f>0+E2020</f>
        <v>5400</v>
      </c>
      <c r="F2019" s="209">
        <v>0</v>
      </c>
    </row>
    <row r="2020" spans="1:6" s="167" customFormat="1" ht="20.25" x14ac:dyDescent="0.2">
      <c r="A2020" s="223">
        <v>631200</v>
      </c>
      <c r="B2020" s="198" t="s">
        <v>464</v>
      </c>
      <c r="C2020" s="208">
        <v>0</v>
      </c>
      <c r="D2020" s="217">
        <v>0</v>
      </c>
      <c r="E2020" s="217">
        <v>5400</v>
      </c>
      <c r="F2020" s="209">
        <v>0</v>
      </c>
    </row>
    <row r="2021" spans="1:6" s="221" customFormat="1" ht="20.25" x14ac:dyDescent="0.2">
      <c r="A2021" s="219">
        <v>638000</v>
      </c>
      <c r="B2021" s="210" t="s">
        <v>396</v>
      </c>
      <c r="C2021" s="220">
        <f t="shared" ref="C2021:D2021" si="523">C2022</f>
        <v>55000</v>
      </c>
      <c r="D2021" s="220">
        <f t="shared" si="523"/>
        <v>42000</v>
      </c>
      <c r="E2021" s="220">
        <f t="shared" ref="E2021" si="524">E2022</f>
        <v>0</v>
      </c>
      <c r="F2021" s="205">
        <f>D2021/C2021*100</f>
        <v>76.363636363636374</v>
      </c>
    </row>
    <row r="2022" spans="1:6" s="167" customFormat="1" ht="20.25" x14ac:dyDescent="0.2">
      <c r="A2022" s="197">
        <v>638100</v>
      </c>
      <c r="B2022" s="198" t="s">
        <v>466</v>
      </c>
      <c r="C2022" s="208">
        <v>55000</v>
      </c>
      <c r="D2022" s="217">
        <v>42000</v>
      </c>
      <c r="E2022" s="208">
        <v>0</v>
      </c>
      <c r="F2022" s="209">
        <f>D2022/C2022*100</f>
        <v>76.363636363636374</v>
      </c>
    </row>
    <row r="2023" spans="1:6" s="167" customFormat="1" ht="20.25" x14ac:dyDescent="0.2">
      <c r="A2023" s="225"/>
      <c r="B2023" s="214" t="s">
        <v>500</v>
      </c>
      <c r="C2023" s="222">
        <f>C1993+C2012+C2018</f>
        <v>2080900</v>
      </c>
      <c r="D2023" s="222">
        <f>D1993+D2012+D2018</f>
        <v>2278700</v>
      </c>
      <c r="E2023" s="222">
        <f>E1993+E2012+E2018</f>
        <v>5400</v>
      </c>
      <c r="F2023" s="172">
        <f>D2023/C2023*100</f>
        <v>109.50550242683454</v>
      </c>
    </row>
    <row r="2024" spans="1:6" s="167" customFormat="1" ht="20.25" x14ac:dyDescent="0.2">
      <c r="A2024" s="226"/>
      <c r="B2024" s="190"/>
      <c r="C2024" s="200"/>
      <c r="D2024" s="200"/>
      <c r="E2024" s="200"/>
      <c r="F2024" s="201"/>
    </row>
    <row r="2025" spans="1:6" s="167" customFormat="1" ht="20.25" x14ac:dyDescent="0.2">
      <c r="A2025" s="193"/>
      <c r="B2025" s="190"/>
      <c r="C2025" s="217"/>
      <c r="D2025" s="217"/>
      <c r="E2025" s="217"/>
      <c r="F2025" s="218"/>
    </row>
    <row r="2026" spans="1:6" s="167" customFormat="1" ht="20.25" x14ac:dyDescent="0.2">
      <c r="A2026" s="197" t="s">
        <v>883</v>
      </c>
      <c r="B2026" s="210"/>
      <c r="C2026" s="217"/>
      <c r="D2026" s="217"/>
      <c r="E2026" s="217"/>
      <c r="F2026" s="218"/>
    </row>
    <row r="2027" spans="1:6" s="167" customFormat="1" ht="20.25" x14ac:dyDescent="0.2">
      <c r="A2027" s="197" t="s">
        <v>513</v>
      </c>
      <c r="B2027" s="210"/>
      <c r="C2027" s="217"/>
      <c r="D2027" s="217"/>
      <c r="E2027" s="217"/>
      <c r="F2027" s="218"/>
    </row>
    <row r="2028" spans="1:6" s="167" customFormat="1" ht="20.25" x14ac:dyDescent="0.2">
      <c r="A2028" s="197" t="s">
        <v>649</v>
      </c>
      <c r="B2028" s="210"/>
      <c r="C2028" s="217"/>
      <c r="D2028" s="217"/>
      <c r="E2028" s="217"/>
      <c r="F2028" s="218"/>
    </row>
    <row r="2029" spans="1:6" s="167" customFormat="1" ht="20.25" x14ac:dyDescent="0.2">
      <c r="A2029" s="197" t="s">
        <v>796</v>
      </c>
      <c r="B2029" s="210"/>
      <c r="C2029" s="217"/>
      <c r="D2029" s="217"/>
      <c r="E2029" s="217"/>
      <c r="F2029" s="218"/>
    </row>
    <row r="2030" spans="1:6" s="167" customFormat="1" ht="20.25" x14ac:dyDescent="0.2">
      <c r="A2030" s="197"/>
      <c r="B2030" s="199"/>
      <c r="C2030" s="200"/>
      <c r="D2030" s="200"/>
      <c r="E2030" s="200"/>
      <c r="F2030" s="201"/>
    </row>
    <row r="2031" spans="1:6" s="167" customFormat="1" ht="20.25" x14ac:dyDescent="0.2">
      <c r="A2031" s="219">
        <v>410000</v>
      </c>
      <c r="B2031" s="203" t="s">
        <v>357</v>
      </c>
      <c r="C2031" s="220">
        <f>C2032+C2037</f>
        <v>1596800</v>
      </c>
      <c r="D2031" s="220">
        <f t="shared" ref="D2031" si="525">D2032+D2037</f>
        <v>1701200</v>
      </c>
      <c r="E2031" s="220">
        <f>E2032+E2037</f>
        <v>0</v>
      </c>
      <c r="F2031" s="205">
        <f t="shared" ref="F2031:F2046" si="526">D2031/C2031*100</f>
        <v>106.53807615230461</v>
      </c>
    </row>
    <row r="2032" spans="1:6" s="167" customFormat="1" ht="20.25" x14ac:dyDescent="0.2">
      <c r="A2032" s="219">
        <v>411000</v>
      </c>
      <c r="B2032" s="203" t="s">
        <v>471</v>
      </c>
      <c r="C2032" s="220">
        <f>SUM(C2033:C2036)</f>
        <v>1300700</v>
      </c>
      <c r="D2032" s="220">
        <f t="shared" ref="D2032" si="527">SUM(D2033:D2036)</f>
        <v>1393500</v>
      </c>
      <c r="E2032" s="220">
        <f>SUM(E2033:E2036)</f>
        <v>0</v>
      </c>
      <c r="F2032" s="205">
        <f t="shared" si="526"/>
        <v>107.13461982009687</v>
      </c>
    </row>
    <row r="2033" spans="1:6" s="167" customFormat="1" ht="20.25" x14ac:dyDescent="0.2">
      <c r="A2033" s="197">
        <v>411100</v>
      </c>
      <c r="B2033" s="198" t="s">
        <v>358</v>
      </c>
      <c r="C2033" s="208">
        <v>1194800</v>
      </c>
      <c r="D2033" s="217">
        <f>1200000+82200+1300</f>
        <v>1283500</v>
      </c>
      <c r="E2033" s="208">
        <v>0</v>
      </c>
      <c r="F2033" s="209">
        <f t="shared" si="526"/>
        <v>107.42383662537662</v>
      </c>
    </row>
    <row r="2034" spans="1:6" s="167" customFormat="1" ht="20.25" x14ac:dyDescent="0.2">
      <c r="A2034" s="197">
        <v>411200</v>
      </c>
      <c r="B2034" s="198" t="s">
        <v>484</v>
      </c>
      <c r="C2034" s="208">
        <v>63600</v>
      </c>
      <c r="D2034" s="217">
        <v>65000</v>
      </c>
      <c r="E2034" s="208">
        <v>0</v>
      </c>
      <c r="F2034" s="209">
        <f t="shared" si="526"/>
        <v>102.20125786163523</v>
      </c>
    </row>
    <row r="2035" spans="1:6" s="167" customFormat="1" ht="40.5" x14ac:dyDescent="0.2">
      <c r="A2035" s="197">
        <v>411300</v>
      </c>
      <c r="B2035" s="198" t="s">
        <v>359</v>
      </c>
      <c r="C2035" s="208">
        <v>8300</v>
      </c>
      <c r="D2035" s="217">
        <v>10000</v>
      </c>
      <c r="E2035" s="208">
        <v>0</v>
      </c>
      <c r="F2035" s="209">
        <f t="shared" si="526"/>
        <v>120.48192771084338</v>
      </c>
    </row>
    <row r="2036" spans="1:6" s="167" customFormat="1" ht="20.25" x14ac:dyDescent="0.2">
      <c r="A2036" s="197">
        <v>411400</v>
      </c>
      <c r="B2036" s="198" t="s">
        <v>360</v>
      </c>
      <c r="C2036" s="208">
        <v>34000</v>
      </c>
      <c r="D2036" s="217">
        <v>35000</v>
      </c>
      <c r="E2036" s="208">
        <v>0</v>
      </c>
      <c r="F2036" s="209">
        <f t="shared" si="526"/>
        <v>102.94117647058823</v>
      </c>
    </row>
    <row r="2037" spans="1:6" s="167" customFormat="1" ht="20.25" x14ac:dyDescent="0.2">
      <c r="A2037" s="219">
        <v>412000</v>
      </c>
      <c r="B2037" s="210" t="s">
        <v>476</v>
      </c>
      <c r="C2037" s="220">
        <f>SUM(C2038:C2046)</f>
        <v>296100</v>
      </c>
      <c r="D2037" s="220">
        <f>SUM(D2038:D2046)</f>
        <v>307700</v>
      </c>
      <c r="E2037" s="220">
        <f>SUM(E2038:E2046)</f>
        <v>0</v>
      </c>
      <c r="F2037" s="205">
        <f t="shared" si="526"/>
        <v>103.9175954069571</v>
      </c>
    </row>
    <row r="2038" spans="1:6" s="167" customFormat="1" ht="20.25" x14ac:dyDescent="0.2">
      <c r="A2038" s="197">
        <v>412200</v>
      </c>
      <c r="B2038" s="198" t="s">
        <v>485</v>
      </c>
      <c r="C2038" s="208">
        <v>106400</v>
      </c>
      <c r="D2038" s="217">
        <v>110000</v>
      </c>
      <c r="E2038" s="208">
        <v>0</v>
      </c>
      <c r="F2038" s="209">
        <f t="shared" si="526"/>
        <v>103.38345864661653</v>
      </c>
    </row>
    <row r="2039" spans="1:6" s="167" customFormat="1" ht="20.25" x14ac:dyDescent="0.2">
      <c r="A2039" s="197">
        <v>412300</v>
      </c>
      <c r="B2039" s="198" t="s">
        <v>362</v>
      </c>
      <c r="C2039" s="208">
        <v>10000</v>
      </c>
      <c r="D2039" s="217">
        <v>11000</v>
      </c>
      <c r="E2039" s="208">
        <v>0</v>
      </c>
      <c r="F2039" s="209">
        <f t="shared" si="526"/>
        <v>110.00000000000001</v>
      </c>
    </row>
    <row r="2040" spans="1:6" s="167" customFormat="1" ht="20.25" x14ac:dyDescent="0.2">
      <c r="A2040" s="197">
        <v>412500</v>
      </c>
      <c r="B2040" s="198" t="s">
        <v>364</v>
      </c>
      <c r="C2040" s="208">
        <v>7000</v>
      </c>
      <c r="D2040" s="217">
        <v>8000</v>
      </c>
      <c r="E2040" s="208">
        <v>0</v>
      </c>
      <c r="F2040" s="209">
        <f t="shared" si="526"/>
        <v>114.28571428571428</v>
      </c>
    </row>
    <row r="2041" spans="1:6" s="167" customFormat="1" ht="20.25" x14ac:dyDescent="0.2">
      <c r="A2041" s="197">
        <v>412600</v>
      </c>
      <c r="B2041" s="198" t="s">
        <v>486</v>
      </c>
      <c r="C2041" s="208">
        <v>4999.9999999999991</v>
      </c>
      <c r="D2041" s="217">
        <v>6000</v>
      </c>
      <c r="E2041" s="208">
        <v>0</v>
      </c>
      <c r="F2041" s="209">
        <f t="shared" si="526"/>
        <v>120.00000000000001</v>
      </c>
    </row>
    <row r="2042" spans="1:6" s="167" customFormat="1" ht="20.25" x14ac:dyDescent="0.2">
      <c r="A2042" s="197">
        <v>412700</v>
      </c>
      <c r="B2042" s="198" t="s">
        <v>473</v>
      </c>
      <c r="C2042" s="208">
        <v>160000</v>
      </c>
      <c r="D2042" s="217">
        <v>170000</v>
      </c>
      <c r="E2042" s="208">
        <v>0</v>
      </c>
      <c r="F2042" s="209">
        <f t="shared" si="526"/>
        <v>106.25</v>
      </c>
    </row>
    <row r="2043" spans="1:6" s="167" customFormat="1" ht="20.25" x14ac:dyDescent="0.2">
      <c r="A2043" s="197">
        <v>412900</v>
      </c>
      <c r="B2043" s="198" t="s">
        <v>582</v>
      </c>
      <c r="C2043" s="208">
        <v>400</v>
      </c>
      <c r="D2043" s="217">
        <v>400</v>
      </c>
      <c r="E2043" s="208">
        <v>0</v>
      </c>
      <c r="F2043" s="209">
        <f t="shared" si="526"/>
        <v>100</v>
      </c>
    </row>
    <row r="2044" spans="1:6" s="167" customFormat="1" ht="20.25" x14ac:dyDescent="0.2">
      <c r="A2044" s="197">
        <v>412900</v>
      </c>
      <c r="B2044" s="211" t="s">
        <v>583</v>
      </c>
      <c r="C2044" s="208">
        <v>300</v>
      </c>
      <c r="D2044" s="217">
        <v>300</v>
      </c>
      <c r="E2044" s="208">
        <v>0</v>
      </c>
      <c r="F2044" s="209">
        <f t="shared" si="526"/>
        <v>100</v>
      </c>
    </row>
    <row r="2045" spans="1:6" s="167" customFormat="1" ht="20.25" x14ac:dyDescent="0.2">
      <c r="A2045" s="197">
        <v>412900</v>
      </c>
      <c r="B2045" s="211" t="s">
        <v>584</v>
      </c>
      <c r="C2045" s="208">
        <v>1999.9999999999995</v>
      </c>
      <c r="D2045" s="217">
        <v>1999.9999999999998</v>
      </c>
      <c r="E2045" s="208">
        <v>0</v>
      </c>
      <c r="F2045" s="209">
        <f t="shared" si="526"/>
        <v>100.00000000000003</v>
      </c>
    </row>
    <row r="2046" spans="1:6" s="167" customFormat="1" ht="20.25" x14ac:dyDescent="0.2">
      <c r="A2046" s="197">
        <v>412900</v>
      </c>
      <c r="B2046" s="211" t="s">
        <v>566</v>
      </c>
      <c r="C2046" s="208">
        <v>5000</v>
      </c>
      <c r="D2046" s="217">
        <v>0</v>
      </c>
      <c r="E2046" s="208">
        <v>0</v>
      </c>
      <c r="F2046" s="209">
        <f t="shared" si="526"/>
        <v>0</v>
      </c>
    </row>
    <row r="2047" spans="1:6" s="221" customFormat="1" ht="20.25" x14ac:dyDescent="0.2">
      <c r="A2047" s="219">
        <v>510000</v>
      </c>
      <c r="B2047" s="210" t="s">
        <v>422</v>
      </c>
      <c r="C2047" s="220">
        <f>C2048</f>
        <v>0</v>
      </c>
      <c r="D2047" s="220">
        <f t="shared" ref="D2047" si="528">D2048</f>
        <v>10000</v>
      </c>
      <c r="E2047" s="220">
        <f>E2048</f>
        <v>0</v>
      </c>
      <c r="F2047" s="209">
        <v>0</v>
      </c>
    </row>
    <row r="2048" spans="1:6" s="221" customFormat="1" ht="20.25" x14ac:dyDescent="0.2">
      <c r="A2048" s="219">
        <v>511000</v>
      </c>
      <c r="B2048" s="210" t="s">
        <v>423</v>
      </c>
      <c r="C2048" s="220">
        <f>C2049+0</f>
        <v>0</v>
      </c>
      <c r="D2048" s="220">
        <f>D2049+0</f>
        <v>10000</v>
      </c>
      <c r="E2048" s="220">
        <f>E2049+0</f>
        <v>0</v>
      </c>
      <c r="F2048" s="209">
        <v>0</v>
      </c>
    </row>
    <row r="2049" spans="1:6" s="167" customFormat="1" ht="20.25" x14ac:dyDescent="0.2">
      <c r="A2049" s="197">
        <v>511300</v>
      </c>
      <c r="B2049" s="198" t="s">
        <v>426</v>
      </c>
      <c r="C2049" s="208">
        <v>0</v>
      </c>
      <c r="D2049" s="217">
        <v>10000</v>
      </c>
      <c r="E2049" s="208">
        <v>0</v>
      </c>
      <c r="F2049" s="209">
        <v>0</v>
      </c>
    </row>
    <row r="2050" spans="1:6" s="221" customFormat="1" ht="20.25" x14ac:dyDescent="0.2">
      <c r="A2050" s="219">
        <v>630000</v>
      </c>
      <c r="B2050" s="210" t="s">
        <v>461</v>
      </c>
      <c r="C2050" s="220">
        <f>C2051+0</f>
        <v>0</v>
      </c>
      <c r="D2050" s="220">
        <f>D2051+0</f>
        <v>0</v>
      </c>
      <c r="E2050" s="220">
        <f>E2051+0</f>
        <v>10000</v>
      </c>
      <c r="F2050" s="209">
        <v>0</v>
      </c>
    </row>
    <row r="2051" spans="1:6" s="221" customFormat="1" ht="20.25" x14ac:dyDescent="0.2">
      <c r="A2051" s="219">
        <v>631000</v>
      </c>
      <c r="B2051" s="210" t="s">
        <v>395</v>
      </c>
      <c r="C2051" s="220">
        <f>0+C2052</f>
        <v>0</v>
      </c>
      <c r="D2051" s="220">
        <f>0+D2052</f>
        <v>0</v>
      </c>
      <c r="E2051" s="220">
        <f>0+E2052</f>
        <v>10000</v>
      </c>
      <c r="F2051" s="209">
        <v>0</v>
      </c>
    </row>
    <row r="2052" spans="1:6" s="167" customFormat="1" ht="20.25" x14ac:dyDescent="0.2">
      <c r="A2052" s="223">
        <v>631200</v>
      </c>
      <c r="B2052" s="198" t="s">
        <v>464</v>
      </c>
      <c r="C2052" s="208">
        <v>0</v>
      </c>
      <c r="D2052" s="217">
        <v>0</v>
      </c>
      <c r="E2052" s="217">
        <v>10000</v>
      </c>
      <c r="F2052" s="209">
        <v>0</v>
      </c>
    </row>
    <row r="2053" spans="1:6" s="167" customFormat="1" ht="20.25" x14ac:dyDescent="0.2">
      <c r="A2053" s="225"/>
      <c r="B2053" s="214" t="s">
        <v>500</v>
      </c>
      <c r="C2053" s="222">
        <f>C2031+C2047+C2050</f>
        <v>1596800</v>
      </c>
      <c r="D2053" s="222">
        <f>D2031+D2047+D2050</f>
        <v>1711200</v>
      </c>
      <c r="E2053" s="222">
        <f>E2031+E2047+E2050</f>
        <v>10000</v>
      </c>
      <c r="F2053" s="172">
        <f>D2053/C2053*100</f>
        <v>107.16432865731463</v>
      </c>
    </row>
    <row r="2054" spans="1:6" s="167" customFormat="1" ht="20.25" x14ac:dyDescent="0.2">
      <c r="A2054" s="226"/>
      <c r="B2054" s="190"/>
      <c r="C2054" s="200"/>
      <c r="D2054" s="200"/>
      <c r="E2054" s="200"/>
      <c r="F2054" s="201"/>
    </row>
    <row r="2055" spans="1:6" s="167" customFormat="1" ht="20.25" x14ac:dyDescent="0.2">
      <c r="A2055" s="193"/>
      <c r="B2055" s="190"/>
      <c r="C2055" s="217"/>
      <c r="D2055" s="217"/>
      <c r="E2055" s="217"/>
      <c r="F2055" s="218"/>
    </row>
    <row r="2056" spans="1:6" s="167" customFormat="1" ht="20.25" x14ac:dyDescent="0.2">
      <c r="A2056" s="197" t="s">
        <v>884</v>
      </c>
      <c r="B2056" s="210"/>
      <c r="C2056" s="217"/>
      <c r="D2056" s="217"/>
      <c r="E2056" s="217"/>
      <c r="F2056" s="218"/>
    </row>
    <row r="2057" spans="1:6" s="167" customFormat="1" ht="20.25" x14ac:dyDescent="0.2">
      <c r="A2057" s="197" t="s">
        <v>513</v>
      </c>
      <c r="B2057" s="210"/>
      <c r="C2057" s="217"/>
      <c r="D2057" s="217"/>
      <c r="E2057" s="217"/>
      <c r="F2057" s="218"/>
    </row>
    <row r="2058" spans="1:6" s="167" customFormat="1" ht="20.25" x14ac:dyDescent="0.2">
      <c r="A2058" s="197" t="s">
        <v>650</v>
      </c>
      <c r="B2058" s="210"/>
      <c r="C2058" s="217"/>
      <c r="D2058" s="217"/>
      <c r="E2058" s="217"/>
      <c r="F2058" s="218"/>
    </row>
    <row r="2059" spans="1:6" s="167" customFormat="1" ht="20.25" x14ac:dyDescent="0.2">
      <c r="A2059" s="197" t="s">
        <v>796</v>
      </c>
      <c r="B2059" s="210"/>
      <c r="C2059" s="217"/>
      <c r="D2059" s="217"/>
      <c r="E2059" s="217"/>
      <c r="F2059" s="218"/>
    </row>
    <row r="2060" spans="1:6" s="167" customFormat="1" ht="20.25" x14ac:dyDescent="0.2">
      <c r="A2060" s="197"/>
      <c r="B2060" s="199"/>
      <c r="C2060" s="200"/>
      <c r="D2060" s="200"/>
      <c r="E2060" s="200"/>
      <c r="F2060" s="201"/>
    </row>
    <row r="2061" spans="1:6" s="167" customFormat="1" ht="20.25" x14ac:dyDescent="0.2">
      <c r="A2061" s="219">
        <v>410000</v>
      </c>
      <c r="B2061" s="203" t="s">
        <v>357</v>
      </c>
      <c r="C2061" s="220">
        <f>C2062+C2067</f>
        <v>1051700</v>
      </c>
      <c r="D2061" s="220">
        <f t="shared" ref="D2061" si="529">D2062+D2067</f>
        <v>1115100</v>
      </c>
      <c r="E2061" s="220">
        <f>E2062+E2067</f>
        <v>0</v>
      </c>
      <c r="F2061" s="205">
        <f t="shared" ref="F2061:F2067" si="530">D2061/C2061*100</f>
        <v>106.02833507654275</v>
      </c>
    </row>
    <row r="2062" spans="1:6" s="167" customFormat="1" ht="20.25" x14ac:dyDescent="0.2">
      <c r="A2062" s="219">
        <v>411000</v>
      </c>
      <c r="B2062" s="203" t="s">
        <v>471</v>
      </c>
      <c r="C2062" s="220">
        <f>SUM(C2063:C2066)</f>
        <v>922400</v>
      </c>
      <c r="D2062" s="220">
        <f t="shared" ref="D2062" si="531">SUM(D2063:D2066)</f>
        <v>978800</v>
      </c>
      <c r="E2062" s="220">
        <f>SUM(E2063:E2066)</f>
        <v>0</v>
      </c>
      <c r="F2062" s="205">
        <f t="shared" si="530"/>
        <v>106.11448395490027</v>
      </c>
    </row>
    <row r="2063" spans="1:6" s="167" customFormat="1" ht="20.25" x14ac:dyDescent="0.2">
      <c r="A2063" s="197">
        <v>411100</v>
      </c>
      <c r="B2063" s="198" t="s">
        <v>358</v>
      </c>
      <c r="C2063" s="208">
        <v>870300</v>
      </c>
      <c r="D2063" s="217">
        <f>882000+42100+2700</f>
        <v>926800</v>
      </c>
      <c r="E2063" s="208">
        <v>0</v>
      </c>
      <c r="F2063" s="209">
        <f t="shared" si="530"/>
        <v>106.49201424796047</v>
      </c>
    </row>
    <row r="2064" spans="1:6" s="167" customFormat="1" ht="20.25" x14ac:dyDescent="0.2">
      <c r="A2064" s="197">
        <v>411200</v>
      </c>
      <c r="B2064" s="198" t="s">
        <v>484</v>
      </c>
      <c r="C2064" s="208">
        <v>29000</v>
      </c>
      <c r="D2064" s="217">
        <v>30000</v>
      </c>
      <c r="E2064" s="208">
        <v>0</v>
      </c>
      <c r="F2064" s="209">
        <f t="shared" si="530"/>
        <v>103.44827586206897</v>
      </c>
    </row>
    <row r="2065" spans="1:6" s="167" customFormat="1" ht="40.5" x14ac:dyDescent="0.2">
      <c r="A2065" s="197">
        <v>411300</v>
      </c>
      <c r="B2065" s="198" t="s">
        <v>359</v>
      </c>
      <c r="C2065" s="208">
        <v>12000</v>
      </c>
      <c r="D2065" s="217">
        <v>10000</v>
      </c>
      <c r="E2065" s="208">
        <v>0</v>
      </c>
      <c r="F2065" s="209">
        <f t="shared" si="530"/>
        <v>83.333333333333343</v>
      </c>
    </row>
    <row r="2066" spans="1:6" s="167" customFormat="1" ht="20.25" x14ac:dyDescent="0.2">
      <c r="A2066" s="197">
        <v>411400</v>
      </c>
      <c r="B2066" s="198" t="s">
        <v>360</v>
      </c>
      <c r="C2066" s="208">
        <v>11100.000000000036</v>
      </c>
      <c r="D2066" s="217">
        <v>12000</v>
      </c>
      <c r="E2066" s="208">
        <v>0</v>
      </c>
      <c r="F2066" s="209">
        <f t="shared" si="530"/>
        <v>108.10810810810776</v>
      </c>
    </row>
    <row r="2067" spans="1:6" s="167" customFormat="1" ht="20.25" x14ac:dyDescent="0.2">
      <c r="A2067" s="219">
        <v>412000</v>
      </c>
      <c r="B2067" s="210" t="s">
        <v>476</v>
      </c>
      <c r="C2067" s="220">
        <f>SUM(C2068:C2077)</f>
        <v>129300</v>
      </c>
      <c r="D2067" s="220">
        <f>SUM(D2068:D2077)</f>
        <v>136300</v>
      </c>
      <c r="E2067" s="220">
        <f>SUM(E2068:E2077)</f>
        <v>0</v>
      </c>
      <c r="F2067" s="205">
        <f t="shared" si="530"/>
        <v>105.41376643464811</v>
      </c>
    </row>
    <row r="2068" spans="1:6" s="167" customFormat="1" ht="20.25" x14ac:dyDescent="0.2">
      <c r="A2068" s="223">
        <v>412100</v>
      </c>
      <c r="B2068" s="198" t="s">
        <v>361</v>
      </c>
      <c r="C2068" s="208">
        <v>0</v>
      </c>
      <c r="D2068" s="217">
        <v>2000</v>
      </c>
      <c r="E2068" s="208">
        <v>0</v>
      </c>
      <c r="F2068" s="209">
        <v>0</v>
      </c>
    </row>
    <row r="2069" spans="1:6" s="167" customFormat="1" ht="20.25" x14ac:dyDescent="0.2">
      <c r="A2069" s="197">
        <v>412200</v>
      </c>
      <c r="B2069" s="198" t="s">
        <v>485</v>
      </c>
      <c r="C2069" s="208">
        <v>43100</v>
      </c>
      <c r="D2069" s="217">
        <v>44000</v>
      </c>
      <c r="E2069" s="208">
        <v>0</v>
      </c>
      <c r="F2069" s="209">
        <f t="shared" ref="F2069:F2086" si="532">D2069/C2069*100</f>
        <v>102.08816705336427</v>
      </c>
    </row>
    <row r="2070" spans="1:6" s="167" customFormat="1" ht="20.25" x14ac:dyDescent="0.2">
      <c r="A2070" s="197">
        <v>412300</v>
      </c>
      <c r="B2070" s="198" t="s">
        <v>362</v>
      </c>
      <c r="C2070" s="208">
        <v>8200</v>
      </c>
      <c r="D2070" s="217">
        <v>8200</v>
      </c>
      <c r="E2070" s="208">
        <v>0</v>
      </c>
      <c r="F2070" s="209">
        <f t="shared" si="532"/>
        <v>100</v>
      </c>
    </row>
    <row r="2071" spans="1:6" s="167" customFormat="1" ht="20.25" x14ac:dyDescent="0.2">
      <c r="A2071" s="197">
        <v>412500</v>
      </c>
      <c r="B2071" s="198" t="s">
        <v>364</v>
      </c>
      <c r="C2071" s="208">
        <v>3000</v>
      </c>
      <c r="D2071" s="217">
        <v>4000</v>
      </c>
      <c r="E2071" s="208">
        <v>0</v>
      </c>
      <c r="F2071" s="209">
        <f t="shared" si="532"/>
        <v>133.33333333333331</v>
      </c>
    </row>
    <row r="2072" spans="1:6" s="167" customFormat="1" ht="20.25" x14ac:dyDescent="0.2">
      <c r="A2072" s="197">
        <v>412600</v>
      </c>
      <c r="B2072" s="198" t="s">
        <v>486</v>
      </c>
      <c r="C2072" s="208">
        <v>7999.9999999999964</v>
      </c>
      <c r="D2072" s="217">
        <v>8500</v>
      </c>
      <c r="E2072" s="208">
        <v>0</v>
      </c>
      <c r="F2072" s="209">
        <f t="shared" si="532"/>
        <v>106.25000000000004</v>
      </c>
    </row>
    <row r="2073" spans="1:6" s="167" customFormat="1" ht="20.25" x14ac:dyDescent="0.2">
      <c r="A2073" s="197">
        <v>412700</v>
      </c>
      <c r="B2073" s="198" t="s">
        <v>473</v>
      </c>
      <c r="C2073" s="208">
        <v>58100</v>
      </c>
      <c r="D2073" s="217">
        <v>60000</v>
      </c>
      <c r="E2073" s="208">
        <v>0</v>
      </c>
      <c r="F2073" s="209">
        <f t="shared" si="532"/>
        <v>103.27022375215147</v>
      </c>
    </row>
    <row r="2074" spans="1:6" s="167" customFormat="1" ht="20.25" x14ac:dyDescent="0.2">
      <c r="A2074" s="197">
        <v>412900</v>
      </c>
      <c r="B2074" s="211" t="s">
        <v>564</v>
      </c>
      <c r="C2074" s="208">
        <v>4400</v>
      </c>
      <c r="D2074" s="217">
        <v>5000</v>
      </c>
      <c r="E2074" s="208">
        <v>0</v>
      </c>
      <c r="F2074" s="209">
        <f t="shared" si="532"/>
        <v>113.63636363636364</v>
      </c>
    </row>
    <row r="2075" spans="1:6" s="167" customFormat="1" ht="20.25" x14ac:dyDescent="0.2">
      <c r="A2075" s="197">
        <v>412900</v>
      </c>
      <c r="B2075" s="211" t="s">
        <v>583</v>
      </c>
      <c r="C2075" s="208">
        <v>500</v>
      </c>
      <c r="D2075" s="217">
        <v>500</v>
      </c>
      <c r="E2075" s="208">
        <v>0</v>
      </c>
      <c r="F2075" s="209">
        <f t="shared" si="532"/>
        <v>100</v>
      </c>
    </row>
    <row r="2076" spans="1:6" s="167" customFormat="1" ht="20.25" x14ac:dyDescent="0.2">
      <c r="A2076" s="197">
        <v>412900</v>
      </c>
      <c r="B2076" s="211" t="s">
        <v>584</v>
      </c>
      <c r="C2076" s="208">
        <v>2000</v>
      </c>
      <c r="D2076" s="217">
        <v>1000</v>
      </c>
      <c r="E2076" s="208">
        <v>0</v>
      </c>
      <c r="F2076" s="209">
        <f t="shared" si="532"/>
        <v>50</v>
      </c>
    </row>
    <row r="2077" spans="1:6" s="167" customFormat="1" ht="20.25" x14ac:dyDescent="0.2">
      <c r="A2077" s="197">
        <v>412900</v>
      </c>
      <c r="B2077" s="198" t="s">
        <v>566</v>
      </c>
      <c r="C2077" s="208">
        <v>2000</v>
      </c>
      <c r="D2077" s="217">
        <v>3100</v>
      </c>
      <c r="E2077" s="208">
        <v>0</v>
      </c>
      <c r="F2077" s="209">
        <f t="shared" si="532"/>
        <v>155</v>
      </c>
    </row>
    <row r="2078" spans="1:6" s="221" customFormat="1" ht="20.25" x14ac:dyDescent="0.2">
      <c r="A2078" s="219">
        <v>510000</v>
      </c>
      <c r="B2078" s="210" t="s">
        <v>422</v>
      </c>
      <c r="C2078" s="220">
        <f>C2079+C2081</f>
        <v>2500</v>
      </c>
      <c r="D2078" s="220">
        <f>D2079+D2081</f>
        <v>4000</v>
      </c>
      <c r="E2078" s="220">
        <f>E2079+E2081</f>
        <v>0</v>
      </c>
      <c r="F2078" s="205">
        <f t="shared" si="532"/>
        <v>160</v>
      </c>
    </row>
    <row r="2079" spans="1:6" s="221" customFormat="1" ht="20.25" x14ac:dyDescent="0.2">
      <c r="A2079" s="219">
        <v>511000</v>
      </c>
      <c r="B2079" s="210" t="s">
        <v>423</v>
      </c>
      <c r="C2079" s="220">
        <f>C2080+0</f>
        <v>2000</v>
      </c>
      <c r="D2079" s="220">
        <f>D2080+0</f>
        <v>4000</v>
      </c>
      <c r="E2079" s="220">
        <f>E2080+0</f>
        <v>0</v>
      </c>
      <c r="F2079" s="205">
        <f t="shared" si="532"/>
        <v>200</v>
      </c>
    </row>
    <row r="2080" spans="1:6" s="167" customFormat="1" ht="20.25" x14ac:dyDescent="0.2">
      <c r="A2080" s="197">
        <v>511300</v>
      </c>
      <c r="B2080" s="198" t="s">
        <v>426</v>
      </c>
      <c r="C2080" s="208">
        <v>2000</v>
      </c>
      <c r="D2080" s="217">
        <v>4000</v>
      </c>
      <c r="E2080" s="208">
        <v>0</v>
      </c>
      <c r="F2080" s="209">
        <f t="shared" si="532"/>
        <v>200</v>
      </c>
    </row>
    <row r="2081" spans="1:6" s="221" customFormat="1" ht="20.25" x14ac:dyDescent="0.2">
      <c r="A2081" s="219">
        <v>516000</v>
      </c>
      <c r="B2081" s="210" t="s">
        <v>433</v>
      </c>
      <c r="C2081" s="220">
        <f t="shared" ref="C2081:D2081" si="533">C2082</f>
        <v>500</v>
      </c>
      <c r="D2081" s="220">
        <f t="shared" si="533"/>
        <v>0</v>
      </c>
      <c r="E2081" s="220">
        <f t="shared" ref="E2081" si="534">E2082</f>
        <v>0</v>
      </c>
      <c r="F2081" s="205">
        <f t="shared" si="532"/>
        <v>0</v>
      </c>
    </row>
    <row r="2082" spans="1:6" s="167" customFormat="1" ht="20.25" x14ac:dyDescent="0.2">
      <c r="A2082" s="197">
        <v>516100</v>
      </c>
      <c r="B2082" s="198" t="s">
        <v>433</v>
      </c>
      <c r="C2082" s="208">
        <v>500</v>
      </c>
      <c r="D2082" s="217">
        <v>0</v>
      </c>
      <c r="E2082" s="208">
        <v>0</v>
      </c>
      <c r="F2082" s="209">
        <f t="shared" si="532"/>
        <v>0</v>
      </c>
    </row>
    <row r="2083" spans="1:6" s="221" customFormat="1" ht="20.25" x14ac:dyDescent="0.2">
      <c r="A2083" s="219">
        <v>630000</v>
      </c>
      <c r="B2083" s="210" t="s">
        <v>461</v>
      </c>
      <c r="C2083" s="220">
        <f>0+C2084</f>
        <v>13500</v>
      </c>
      <c r="D2083" s="220">
        <f>0+D2084</f>
        <v>25000</v>
      </c>
      <c r="E2083" s="220">
        <f>0+E2084</f>
        <v>0</v>
      </c>
      <c r="F2083" s="205">
        <f t="shared" si="532"/>
        <v>185.18518518518519</v>
      </c>
    </row>
    <row r="2084" spans="1:6" s="221" customFormat="1" ht="20.25" x14ac:dyDescent="0.2">
      <c r="A2084" s="219">
        <v>638000</v>
      </c>
      <c r="B2084" s="210" t="s">
        <v>396</v>
      </c>
      <c r="C2084" s="220">
        <f t="shared" ref="C2084:D2084" si="535">C2085</f>
        <v>13500</v>
      </c>
      <c r="D2084" s="220">
        <f t="shared" si="535"/>
        <v>25000</v>
      </c>
      <c r="E2084" s="220">
        <f t="shared" ref="E2084" si="536">E2085</f>
        <v>0</v>
      </c>
      <c r="F2084" s="205">
        <f t="shared" si="532"/>
        <v>185.18518518518519</v>
      </c>
    </row>
    <row r="2085" spans="1:6" s="167" customFormat="1" ht="20.25" x14ac:dyDescent="0.2">
      <c r="A2085" s="197">
        <v>638100</v>
      </c>
      <c r="B2085" s="198" t="s">
        <v>466</v>
      </c>
      <c r="C2085" s="208">
        <v>13500</v>
      </c>
      <c r="D2085" s="217">
        <v>25000</v>
      </c>
      <c r="E2085" s="208">
        <v>0</v>
      </c>
      <c r="F2085" s="209">
        <f t="shared" si="532"/>
        <v>185.18518518518519</v>
      </c>
    </row>
    <row r="2086" spans="1:6" s="167" customFormat="1" ht="20.25" x14ac:dyDescent="0.2">
      <c r="A2086" s="225"/>
      <c r="B2086" s="214" t="s">
        <v>500</v>
      </c>
      <c r="C2086" s="222">
        <f>C2061+C2078+C2083</f>
        <v>1067700</v>
      </c>
      <c r="D2086" s="222">
        <f>D2061+D2078+D2083</f>
        <v>1144100</v>
      </c>
      <c r="E2086" s="222">
        <f>E2061+E2078+E2083</f>
        <v>0</v>
      </c>
      <c r="F2086" s="172">
        <f t="shared" si="532"/>
        <v>107.15556804345789</v>
      </c>
    </row>
    <row r="2087" spans="1:6" s="167" customFormat="1" ht="20.25" x14ac:dyDescent="0.2">
      <c r="A2087" s="224"/>
      <c r="B2087" s="190"/>
      <c r="C2087" s="200"/>
      <c r="D2087" s="200"/>
      <c r="E2087" s="200"/>
      <c r="F2087" s="201"/>
    </row>
    <row r="2088" spans="1:6" s="167" customFormat="1" ht="20.25" x14ac:dyDescent="0.2">
      <c r="A2088" s="193"/>
      <c r="B2088" s="190"/>
      <c r="C2088" s="217"/>
      <c r="D2088" s="217"/>
      <c r="E2088" s="217"/>
      <c r="F2088" s="218"/>
    </row>
    <row r="2089" spans="1:6" s="167" customFormat="1" ht="20.25" x14ac:dyDescent="0.2">
      <c r="A2089" s="197" t="s">
        <v>885</v>
      </c>
      <c r="B2089" s="210"/>
      <c r="C2089" s="217"/>
      <c r="D2089" s="217"/>
      <c r="E2089" s="217"/>
      <c r="F2089" s="218"/>
    </row>
    <row r="2090" spans="1:6" s="167" customFormat="1" ht="20.25" x14ac:dyDescent="0.2">
      <c r="A2090" s="197" t="s">
        <v>513</v>
      </c>
      <c r="B2090" s="210"/>
      <c r="C2090" s="217"/>
      <c r="D2090" s="217"/>
      <c r="E2090" s="217"/>
      <c r="F2090" s="218"/>
    </row>
    <row r="2091" spans="1:6" s="167" customFormat="1" ht="20.25" x14ac:dyDescent="0.2">
      <c r="A2091" s="197" t="s">
        <v>651</v>
      </c>
      <c r="B2091" s="210"/>
      <c r="C2091" s="217"/>
      <c r="D2091" s="217"/>
      <c r="E2091" s="217"/>
      <c r="F2091" s="218"/>
    </row>
    <row r="2092" spans="1:6" s="167" customFormat="1" ht="20.25" x14ac:dyDescent="0.2">
      <c r="A2092" s="197" t="s">
        <v>796</v>
      </c>
      <c r="B2092" s="210"/>
      <c r="C2092" s="217"/>
      <c r="D2092" s="217"/>
      <c r="E2092" s="217"/>
      <c r="F2092" s="218"/>
    </row>
    <row r="2093" spans="1:6" s="167" customFormat="1" ht="20.25" x14ac:dyDescent="0.2">
      <c r="A2093" s="197"/>
      <c r="B2093" s="199"/>
      <c r="C2093" s="200"/>
      <c r="D2093" s="200"/>
      <c r="E2093" s="200"/>
      <c r="F2093" s="201"/>
    </row>
    <row r="2094" spans="1:6" s="167" customFormat="1" ht="20.25" x14ac:dyDescent="0.2">
      <c r="A2094" s="219">
        <v>410000</v>
      </c>
      <c r="B2094" s="203" t="s">
        <v>357</v>
      </c>
      <c r="C2094" s="220">
        <f>C2095+C2100+C2115</f>
        <v>8812100</v>
      </c>
      <c r="D2094" s="220">
        <f t="shared" ref="D2094" si="537">D2095+D2100+D2115</f>
        <v>8788500</v>
      </c>
      <c r="E2094" s="220">
        <f>E2095+E2100+E2115</f>
        <v>262000</v>
      </c>
      <c r="F2094" s="205">
        <f t="shared" ref="F2094:F2100" si="538">D2094/C2094*100</f>
        <v>99.732186425483135</v>
      </c>
    </row>
    <row r="2095" spans="1:6" s="167" customFormat="1" ht="20.25" x14ac:dyDescent="0.2">
      <c r="A2095" s="219">
        <v>411000</v>
      </c>
      <c r="B2095" s="203" t="s">
        <v>471</v>
      </c>
      <c r="C2095" s="220">
        <f>SUM(C2096:C2099)</f>
        <v>7859100</v>
      </c>
      <c r="D2095" s="220">
        <f t="shared" ref="D2095" si="539">SUM(D2096:D2099)</f>
        <v>7850500</v>
      </c>
      <c r="E2095" s="220">
        <f>SUM(E2096:E2099)</f>
        <v>0</v>
      </c>
      <c r="F2095" s="205">
        <f t="shared" si="538"/>
        <v>99.890572711888126</v>
      </c>
    </row>
    <row r="2096" spans="1:6" s="167" customFormat="1" ht="20.25" x14ac:dyDescent="0.2">
      <c r="A2096" s="197">
        <v>411100</v>
      </c>
      <c r="B2096" s="198" t="s">
        <v>358</v>
      </c>
      <c r="C2096" s="208">
        <v>7260000</v>
      </c>
      <c r="D2096" s="217">
        <f>7300000+5500</f>
        <v>7305500</v>
      </c>
      <c r="E2096" s="208">
        <v>0</v>
      </c>
      <c r="F2096" s="209">
        <f t="shared" si="538"/>
        <v>100.6267217630854</v>
      </c>
    </row>
    <row r="2097" spans="1:6" s="167" customFormat="1" ht="20.25" x14ac:dyDescent="0.2">
      <c r="A2097" s="197">
        <v>411200</v>
      </c>
      <c r="B2097" s="198" t="s">
        <v>484</v>
      </c>
      <c r="C2097" s="208">
        <v>209100</v>
      </c>
      <c r="D2097" s="217">
        <v>210000</v>
      </c>
      <c r="E2097" s="208">
        <v>0</v>
      </c>
      <c r="F2097" s="209">
        <f t="shared" si="538"/>
        <v>100.43041606886658</v>
      </c>
    </row>
    <row r="2098" spans="1:6" s="167" customFormat="1" ht="40.5" x14ac:dyDescent="0.2">
      <c r="A2098" s="197">
        <v>411300</v>
      </c>
      <c r="B2098" s="198" t="s">
        <v>359</v>
      </c>
      <c r="C2098" s="208">
        <v>300000</v>
      </c>
      <c r="D2098" s="217">
        <v>245000</v>
      </c>
      <c r="E2098" s="208">
        <v>0</v>
      </c>
      <c r="F2098" s="209">
        <f t="shared" si="538"/>
        <v>81.666666666666671</v>
      </c>
    </row>
    <row r="2099" spans="1:6" s="167" customFormat="1" ht="20.25" x14ac:dyDescent="0.2">
      <c r="A2099" s="197">
        <v>411400</v>
      </c>
      <c r="B2099" s="198" t="s">
        <v>360</v>
      </c>
      <c r="C2099" s="208">
        <v>90000</v>
      </c>
      <c r="D2099" s="217">
        <v>90000</v>
      </c>
      <c r="E2099" s="208">
        <v>0</v>
      </c>
      <c r="F2099" s="209">
        <f t="shared" si="538"/>
        <v>100</v>
      </c>
    </row>
    <row r="2100" spans="1:6" s="167" customFormat="1" ht="20.25" x14ac:dyDescent="0.2">
      <c r="A2100" s="219">
        <v>412000</v>
      </c>
      <c r="B2100" s="210" t="s">
        <v>476</v>
      </c>
      <c r="C2100" s="220">
        <f>SUM(C2101:C2114)</f>
        <v>924000</v>
      </c>
      <c r="D2100" s="220">
        <f t="shared" ref="D2100" si="540">SUM(D2101:D2114)</f>
        <v>909000</v>
      </c>
      <c r="E2100" s="220">
        <f>SUM(E2101:E2114)</f>
        <v>262000</v>
      </c>
      <c r="F2100" s="205">
        <f t="shared" si="538"/>
        <v>98.376623376623371</v>
      </c>
    </row>
    <row r="2101" spans="1:6" s="167" customFormat="1" ht="20.25" x14ac:dyDescent="0.2">
      <c r="A2101" s="223">
        <v>412100</v>
      </c>
      <c r="B2101" s="198" t="s">
        <v>361</v>
      </c>
      <c r="C2101" s="208">
        <v>0</v>
      </c>
      <c r="D2101" s="217">
        <v>0</v>
      </c>
      <c r="E2101" s="217">
        <v>10000</v>
      </c>
      <c r="F2101" s="209">
        <v>0</v>
      </c>
    </row>
    <row r="2102" spans="1:6" s="167" customFormat="1" ht="20.25" x14ac:dyDescent="0.2">
      <c r="A2102" s="197">
        <v>412200</v>
      </c>
      <c r="B2102" s="198" t="s">
        <v>485</v>
      </c>
      <c r="C2102" s="208">
        <v>470000</v>
      </c>
      <c r="D2102" s="217">
        <v>470000</v>
      </c>
      <c r="E2102" s="217">
        <v>70000</v>
      </c>
      <c r="F2102" s="209">
        <f t="shared" ref="F2102:F2107" si="541">D2102/C2102*100</f>
        <v>100</v>
      </c>
    </row>
    <row r="2103" spans="1:6" s="167" customFormat="1" ht="20.25" x14ac:dyDescent="0.2">
      <c r="A2103" s="197">
        <v>412300</v>
      </c>
      <c r="B2103" s="198" t="s">
        <v>362</v>
      </c>
      <c r="C2103" s="208">
        <v>65000</v>
      </c>
      <c r="D2103" s="217">
        <v>70000</v>
      </c>
      <c r="E2103" s="217">
        <v>10000</v>
      </c>
      <c r="F2103" s="209">
        <f t="shared" si="541"/>
        <v>107.69230769230769</v>
      </c>
    </row>
    <row r="2104" spans="1:6" s="167" customFormat="1" ht="20.25" x14ac:dyDescent="0.2">
      <c r="A2104" s="197">
        <v>412400</v>
      </c>
      <c r="B2104" s="198" t="s">
        <v>363</v>
      </c>
      <c r="C2104" s="208">
        <v>80000</v>
      </c>
      <c r="D2104" s="217">
        <v>80000</v>
      </c>
      <c r="E2104" s="217">
        <v>10000</v>
      </c>
      <c r="F2104" s="209">
        <f t="shared" si="541"/>
        <v>100</v>
      </c>
    </row>
    <row r="2105" spans="1:6" s="167" customFormat="1" ht="20.25" x14ac:dyDescent="0.2">
      <c r="A2105" s="197">
        <v>412500</v>
      </c>
      <c r="B2105" s="198" t="s">
        <v>364</v>
      </c>
      <c r="C2105" s="208">
        <v>51000</v>
      </c>
      <c r="D2105" s="217">
        <v>50000</v>
      </c>
      <c r="E2105" s="217">
        <v>30000</v>
      </c>
      <c r="F2105" s="209">
        <f t="shared" si="541"/>
        <v>98.039215686274503</v>
      </c>
    </row>
    <row r="2106" spans="1:6" s="167" customFormat="1" ht="20.25" x14ac:dyDescent="0.2">
      <c r="A2106" s="197">
        <v>412600</v>
      </c>
      <c r="B2106" s="198" t="s">
        <v>486</v>
      </c>
      <c r="C2106" s="208">
        <v>60000</v>
      </c>
      <c r="D2106" s="217">
        <v>60000</v>
      </c>
      <c r="E2106" s="217">
        <v>5000</v>
      </c>
      <c r="F2106" s="209">
        <f t="shared" si="541"/>
        <v>100</v>
      </c>
    </row>
    <row r="2107" spans="1:6" s="167" customFormat="1" ht="20.25" x14ac:dyDescent="0.2">
      <c r="A2107" s="197">
        <v>412700</v>
      </c>
      <c r="B2107" s="198" t="s">
        <v>473</v>
      </c>
      <c r="C2107" s="208">
        <v>125000</v>
      </c>
      <c r="D2107" s="217">
        <v>115000</v>
      </c>
      <c r="E2107" s="217">
        <v>25000</v>
      </c>
      <c r="F2107" s="209">
        <f t="shared" si="541"/>
        <v>92</v>
      </c>
    </row>
    <row r="2108" spans="1:6" s="167" customFormat="1" ht="20.25" x14ac:dyDescent="0.2">
      <c r="A2108" s="197">
        <v>412800</v>
      </c>
      <c r="B2108" s="198" t="s">
        <v>487</v>
      </c>
      <c r="C2108" s="208">
        <v>0</v>
      </c>
      <c r="D2108" s="217">
        <v>0</v>
      </c>
      <c r="E2108" s="217">
        <v>2000</v>
      </c>
      <c r="F2108" s="209">
        <v>0</v>
      </c>
    </row>
    <row r="2109" spans="1:6" s="167" customFormat="1" ht="20.25" x14ac:dyDescent="0.2">
      <c r="A2109" s="197">
        <v>412900</v>
      </c>
      <c r="B2109" s="211" t="s">
        <v>797</v>
      </c>
      <c r="C2109" s="208">
        <v>0</v>
      </c>
      <c r="D2109" s="217">
        <v>0</v>
      </c>
      <c r="E2109" s="217">
        <v>1800</v>
      </c>
      <c r="F2109" s="209">
        <v>0</v>
      </c>
    </row>
    <row r="2110" spans="1:6" s="167" customFormat="1" ht="20.25" x14ac:dyDescent="0.2">
      <c r="A2110" s="197">
        <v>412900</v>
      </c>
      <c r="B2110" s="211" t="s">
        <v>564</v>
      </c>
      <c r="C2110" s="208">
        <v>55500</v>
      </c>
      <c r="D2110" s="217">
        <v>47000</v>
      </c>
      <c r="E2110" s="217">
        <v>79000</v>
      </c>
      <c r="F2110" s="209">
        <f>D2110/C2110*100</f>
        <v>84.684684684684683</v>
      </c>
    </row>
    <row r="2111" spans="1:6" s="167" customFormat="1" ht="20.25" x14ac:dyDescent="0.2">
      <c r="A2111" s="197">
        <v>412900</v>
      </c>
      <c r="B2111" s="211" t="s">
        <v>582</v>
      </c>
      <c r="C2111" s="208">
        <v>0</v>
      </c>
      <c r="D2111" s="217">
        <v>0</v>
      </c>
      <c r="E2111" s="217">
        <v>8000</v>
      </c>
      <c r="F2111" s="209">
        <v>0</v>
      </c>
    </row>
    <row r="2112" spans="1:6" s="167" customFormat="1" ht="20.25" x14ac:dyDescent="0.2">
      <c r="A2112" s="197">
        <v>412900</v>
      </c>
      <c r="B2112" s="211" t="s">
        <v>583</v>
      </c>
      <c r="C2112" s="208">
        <v>5500</v>
      </c>
      <c r="D2112" s="217">
        <v>5000</v>
      </c>
      <c r="E2112" s="217">
        <v>5500</v>
      </c>
      <c r="F2112" s="209">
        <f t="shared" ref="F2112:F2126" si="542">D2112/C2112*100</f>
        <v>90.909090909090907</v>
      </c>
    </row>
    <row r="2113" spans="1:6" s="167" customFormat="1" ht="20.25" x14ac:dyDescent="0.2">
      <c r="A2113" s="197">
        <v>412900</v>
      </c>
      <c r="B2113" s="211" t="s">
        <v>584</v>
      </c>
      <c r="C2113" s="208">
        <v>10000</v>
      </c>
      <c r="D2113" s="217">
        <v>10000</v>
      </c>
      <c r="E2113" s="217">
        <v>0</v>
      </c>
      <c r="F2113" s="209">
        <f t="shared" si="542"/>
        <v>100</v>
      </c>
    </row>
    <row r="2114" spans="1:6" s="167" customFormat="1" ht="20.25" x14ac:dyDescent="0.2">
      <c r="A2114" s="197">
        <v>412900</v>
      </c>
      <c r="B2114" s="198" t="s">
        <v>566</v>
      </c>
      <c r="C2114" s="208">
        <v>1999.9999999999995</v>
      </c>
      <c r="D2114" s="217">
        <v>2000</v>
      </c>
      <c r="E2114" s="217">
        <v>5700</v>
      </c>
      <c r="F2114" s="209">
        <f t="shared" si="542"/>
        <v>100.00000000000003</v>
      </c>
    </row>
    <row r="2115" spans="1:6" s="221" customFormat="1" ht="40.5" x14ac:dyDescent="0.2">
      <c r="A2115" s="219">
        <v>418000</v>
      </c>
      <c r="B2115" s="210" t="s">
        <v>480</v>
      </c>
      <c r="C2115" s="220">
        <f t="shared" ref="C2115" si="543">C2116</f>
        <v>29000</v>
      </c>
      <c r="D2115" s="220">
        <f t="shared" ref="D2115" si="544">D2116</f>
        <v>29000</v>
      </c>
      <c r="E2115" s="220">
        <f t="shared" ref="E2115" si="545">E2116</f>
        <v>0</v>
      </c>
      <c r="F2115" s="205">
        <f t="shared" si="542"/>
        <v>100</v>
      </c>
    </row>
    <row r="2116" spans="1:6" s="167" customFormat="1" ht="20.25" x14ac:dyDescent="0.2">
      <c r="A2116" s="197">
        <v>418400</v>
      </c>
      <c r="B2116" s="198" t="s">
        <v>417</v>
      </c>
      <c r="C2116" s="208">
        <v>29000</v>
      </c>
      <c r="D2116" s="217">
        <v>29000</v>
      </c>
      <c r="E2116" s="208">
        <v>0</v>
      </c>
      <c r="F2116" s="209">
        <f t="shared" si="542"/>
        <v>100</v>
      </c>
    </row>
    <row r="2117" spans="1:6" s="167" customFormat="1" ht="20.25" x14ac:dyDescent="0.2">
      <c r="A2117" s="219">
        <v>510000</v>
      </c>
      <c r="B2117" s="210" t="s">
        <v>422</v>
      </c>
      <c r="C2117" s="220">
        <f>C2118+C2121+0</f>
        <v>930000</v>
      </c>
      <c r="D2117" s="220">
        <f>D2118+D2121+0</f>
        <v>950000</v>
      </c>
      <c r="E2117" s="220">
        <f>E2118+E2121+0</f>
        <v>716500</v>
      </c>
      <c r="F2117" s="205">
        <f t="shared" si="542"/>
        <v>102.15053763440861</v>
      </c>
    </row>
    <row r="2118" spans="1:6" s="167" customFormat="1" ht="20.25" x14ac:dyDescent="0.2">
      <c r="A2118" s="219">
        <v>511000</v>
      </c>
      <c r="B2118" s="210" t="s">
        <v>423</v>
      </c>
      <c r="C2118" s="220">
        <f>SUM(C2119:C2120)</f>
        <v>80000</v>
      </c>
      <c r="D2118" s="220">
        <f>SUM(D2119:D2120)</f>
        <v>80000</v>
      </c>
      <c r="E2118" s="220">
        <f>SUM(E2119:E2120)</f>
        <v>96500</v>
      </c>
      <c r="F2118" s="205">
        <f t="shared" si="542"/>
        <v>100</v>
      </c>
    </row>
    <row r="2119" spans="1:6" s="167" customFormat="1" ht="20.25" x14ac:dyDescent="0.2">
      <c r="A2119" s="197">
        <v>511200</v>
      </c>
      <c r="B2119" s="198" t="s">
        <v>425</v>
      </c>
      <c r="C2119" s="208">
        <v>50000</v>
      </c>
      <c r="D2119" s="217">
        <v>50000</v>
      </c>
      <c r="E2119" s="208">
        <v>0</v>
      </c>
      <c r="F2119" s="209">
        <f t="shared" si="542"/>
        <v>100</v>
      </c>
    </row>
    <row r="2120" spans="1:6" s="167" customFormat="1" ht="20.25" x14ac:dyDescent="0.2">
      <c r="A2120" s="197">
        <v>511300</v>
      </c>
      <c r="B2120" s="198" t="s">
        <v>426</v>
      </c>
      <c r="C2120" s="208">
        <v>30000</v>
      </c>
      <c r="D2120" s="217">
        <v>30000</v>
      </c>
      <c r="E2120" s="217">
        <v>96500</v>
      </c>
      <c r="F2120" s="209">
        <f t="shared" si="542"/>
        <v>100</v>
      </c>
    </row>
    <row r="2121" spans="1:6" s="221" customFormat="1" ht="20.25" x14ac:dyDescent="0.2">
      <c r="A2121" s="219">
        <v>516000</v>
      </c>
      <c r="B2121" s="210" t="s">
        <v>433</v>
      </c>
      <c r="C2121" s="220">
        <f t="shared" ref="C2121" si="546">C2122</f>
        <v>850000</v>
      </c>
      <c r="D2121" s="220">
        <f t="shared" ref="D2121" si="547">D2122</f>
        <v>870000</v>
      </c>
      <c r="E2121" s="220">
        <f t="shared" ref="E2121" si="548">E2122</f>
        <v>620000</v>
      </c>
      <c r="F2121" s="205">
        <f t="shared" si="542"/>
        <v>102.35294117647058</v>
      </c>
    </row>
    <row r="2122" spans="1:6" s="167" customFormat="1" ht="20.25" x14ac:dyDescent="0.2">
      <c r="A2122" s="197">
        <v>516100</v>
      </c>
      <c r="B2122" s="198" t="s">
        <v>433</v>
      </c>
      <c r="C2122" s="208">
        <v>850000</v>
      </c>
      <c r="D2122" s="217">
        <v>870000</v>
      </c>
      <c r="E2122" s="217">
        <v>620000</v>
      </c>
      <c r="F2122" s="209">
        <f t="shared" si="542"/>
        <v>102.35294117647058</v>
      </c>
    </row>
    <row r="2123" spans="1:6" s="221" customFormat="1" ht="40.5" x14ac:dyDescent="0.2">
      <c r="A2123" s="219">
        <v>580000</v>
      </c>
      <c r="B2123" s="210" t="s">
        <v>435</v>
      </c>
      <c r="C2123" s="220">
        <f t="shared" ref="C2123:C2124" si="549">C2124</f>
        <v>170000</v>
      </c>
      <c r="D2123" s="220">
        <f t="shared" ref="D2123:D2124" si="550">D2124</f>
        <v>170000</v>
      </c>
      <c r="E2123" s="220">
        <f t="shared" ref="E2123:E2124" si="551">E2124</f>
        <v>0</v>
      </c>
      <c r="F2123" s="205">
        <f t="shared" si="542"/>
        <v>100</v>
      </c>
    </row>
    <row r="2124" spans="1:6" s="221" customFormat="1" ht="20.25" x14ac:dyDescent="0.2">
      <c r="A2124" s="219">
        <v>581000</v>
      </c>
      <c r="B2124" s="210" t="s">
        <v>436</v>
      </c>
      <c r="C2124" s="220">
        <f t="shared" si="549"/>
        <v>170000</v>
      </c>
      <c r="D2124" s="220">
        <f t="shared" si="550"/>
        <v>170000</v>
      </c>
      <c r="E2124" s="220">
        <f t="shared" si="551"/>
        <v>0</v>
      </c>
      <c r="F2124" s="205">
        <f t="shared" si="542"/>
        <v>100</v>
      </c>
    </row>
    <row r="2125" spans="1:6" s="167" customFormat="1" ht="20.25" x14ac:dyDescent="0.2">
      <c r="A2125" s="197">
        <v>581200</v>
      </c>
      <c r="B2125" s="198" t="s">
        <v>437</v>
      </c>
      <c r="C2125" s="208">
        <v>170000</v>
      </c>
      <c r="D2125" s="217">
        <v>170000</v>
      </c>
      <c r="E2125" s="208">
        <v>0</v>
      </c>
      <c r="F2125" s="209">
        <f t="shared" si="542"/>
        <v>100</v>
      </c>
    </row>
    <row r="2126" spans="1:6" s="221" customFormat="1" ht="20.25" x14ac:dyDescent="0.2">
      <c r="A2126" s="219">
        <v>630000</v>
      </c>
      <c r="B2126" s="210" t="s">
        <v>461</v>
      </c>
      <c r="C2126" s="220">
        <f>C2127+C2129</f>
        <v>121999.99999999999</v>
      </c>
      <c r="D2126" s="220">
        <f>D2127+D2129</f>
        <v>100000</v>
      </c>
      <c r="E2126" s="220">
        <f>E2127+E2129</f>
        <v>140000</v>
      </c>
      <c r="F2126" s="205">
        <f t="shared" si="542"/>
        <v>81.967213114754117</v>
      </c>
    </row>
    <row r="2127" spans="1:6" s="221" customFormat="1" ht="20.25" x14ac:dyDescent="0.2">
      <c r="A2127" s="219">
        <v>631000</v>
      </c>
      <c r="B2127" s="210" t="s">
        <v>395</v>
      </c>
      <c r="C2127" s="220">
        <f>0</f>
        <v>0</v>
      </c>
      <c r="D2127" s="220">
        <f>0</f>
        <v>0</v>
      </c>
      <c r="E2127" s="220">
        <f>0+E2128</f>
        <v>140000</v>
      </c>
      <c r="F2127" s="209">
        <v>0</v>
      </c>
    </row>
    <row r="2128" spans="1:6" s="167" customFormat="1" ht="20.25" x14ac:dyDescent="0.2">
      <c r="A2128" s="223">
        <v>631100</v>
      </c>
      <c r="B2128" s="198" t="s">
        <v>463</v>
      </c>
      <c r="C2128" s="208">
        <v>0</v>
      </c>
      <c r="D2128" s="217">
        <v>0</v>
      </c>
      <c r="E2128" s="217">
        <v>140000</v>
      </c>
      <c r="F2128" s="209">
        <v>0</v>
      </c>
    </row>
    <row r="2129" spans="1:6" s="221" customFormat="1" ht="20.25" x14ac:dyDescent="0.2">
      <c r="A2129" s="219">
        <v>638000</v>
      </c>
      <c r="B2129" s="210" t="s">
        <v>396</v>
      </c>
      <c r="C2129" s="220">
        <f t="shared" ref="C2129" si="552">C2130</f>
        <v>121999.99999999999</v>
      </c>
      <c r="D2129" s="220">
        <f t="shared" ref="D2129" si="553">D2130</f>
        <v>100000</v>
      </c>
      <c r="E2129" s="220">
        <f t="shared" ref="E2129" si="554">E2130</f>
        <v>0</v>
      </c>
      <c r="F2129" s="205">
        <f>D2129/C2129*100</f>
        <v>81.967213114754117</v>
      </c>
    </row>
    <row r="2130" spans="1:6" s="167" customFormat="1" ht="20.25" x14ac:dyDescent="0.2">
      <c r="A2130" s="197">
        <v>638100</v>
      </c>
      <c r="B2130" s="198" t="s">
        <v>466</v>
      </c>
      <c r="C2130" s="208">
        <v>121999.99999999999</v>
      </c>
      <c r="D2130" s="217">
        <v>100000</v>
      </c>
      <c r="E2130" s="208">
        <v>0</v>
      </c>
      <c r="F2130" s="209">
        <f>D2130/C2130*100</f>
        <v>81.967213114754117</v>
      </c>
    </row>
    <row r="2131" spans="1:6" s="167" customFormat="1" ht="20.25" x14ac:dyDescent="0.2">
      <c r="A2131" s="225"/>
      <c r="B2131" s="214" t="s">
        <v>500</v>
      </c>
      <c r="C2131" s="222">
        <f>C2094+C2117+C2123+C2126</f>
        <v>10034100</v>
      </c>
      <c r="D2131" s="222">
        <f>D2094+D2117+D2123+D2126</f>
        <v>10008500</v>
      </c>
      <c r="E2131" s="222">
        <f>E2094+E2117+E2123+E2126</f>
        <v>1118500</v>
      </c>
      <c r="F2131" s="172">
        <f>D2131/C2131*100</f>
        <v>99.744869993322766</v>
      </c>
    </row>
    <row r="2132" spans="1:6" s="167" customFormat="1" ht="20.25" x14ac:dyDescent="0.2">
      <c r="A2132" s="226"/>
      <c r="B2132" s="190"/>
      <c r="C2132" s="200"/>
      <c r="D2132" s="200"/>
      <c r="E2132" s="200"/>
      <c r="F2132" s="201"/>
    </row>
    <row r="2133" spans="1:6" s="167" customFormat="1" ht="20.25" x14ac:dyDescent="0.2">
      <c r="A2133" s="193"/>
      <c r="B2133" s="190"/>
      <c r="C2133" s="217"/>
      <c r="D2133" s="217"/>
      <c r="E2133" s="217"/>
      <c r="F2133" s="218"/>
    </row>
    <row r="2134" spans="1:6" s="167" customFormat="1" ht="20.25" x14ac:dyDescent="0.2">
      <c r="A2134" s="197" t="s">
        <v>886</v>
      </c>
      <c r="B2134" s="210"/>
      <c r="C2134" s="217"/>
      <c r="D2134" s="217"/>
      <c r="E2134" s="217"/>
      <c r="F2134" s="218"/>
    </row>
    <row r="2135" spans="1:6" s="167" customFormat="1" ht="20.25" x14ac:dyDescent="0.2">
      <c r="A2135" s="197" t="s">
        <v>513</v>
      </c>
      <c r="B2135" s="210"/>
      <c r="C2135" s="217"/>
      <c r="D2135" s="217"/>
      <c r="E2135" s="217"/>
      <c r="F2135" s="218"/>
    </row>
    <row r="2136" spans="1:6" s="167" customFormat="1" ht="20.25" x14ac:dyDescent="0.2">
      <c r="A2136" s="197" t="s">
        <v>652</v>
      </c>
      <c r="B2136" s="210"/>
      <c r="C2136" s="217"/>
      <c r="D2136" s="217"/>
      <c r="E2136" s="217"/>
      <c r="F2136" s="218"/>
    </row>
    <row r="2137" spans="1:6" s="167" customFormat="1" ht="20.25" x14ac:dyDescent="0.2">
      <c r="A2137" s="197" t="s">
        <v>796</v>
      </c>
      <c r="B2137" s="210"/>
      <c r="C2137" s="217"/>
      <c r="D2137" s="217"/>
      <c r="E2137" s="217"/>
      <c r="F2137" s="218"/>
    </row>
    <row r="2138" spans="1:6" s="167" customFormat="1" ht="20.25" x14ac:dyDescent="0.2">
      <c r="A2138" s="197"/>
      <c r="B2138" s="199"/>
      <c r="C2138" s="200"/>
      <c r="D2138" s="200"/>
      <c r="E2138" s="200"/>
      <c r="F2138" s="201"/>
    </row>
    <row r="2139" spans="1:6" s="167" customFormat="1" ht="20.25" x14ac:dyDescent="0.2">
      <c r="A2139" s="219">
        <v>410000</v>
      </c>
      <c r="B2139" s="203" t="s">
        <v>357</v>
      </c>
      <c r="C2139" s="220">
        <f>C2140+C2145+C2160+C2162</f>
        <v>9271900</v>
      </c>
      <c r="D2139" s="220">
        <f>D2140+D2145+D2160+D2162</f>
        <v>9307000</v>
      </c>
      <c r="E2139" s="220">
        <f>E2140+E2145+E2160+E2162</f>
        <v>565500</v>
      </c>
      <c r="F2139" s="205">
        <f t="shared" ref="F2139:F2152" si="555">D2139/C2139*100</f>
        <v>100.37856318553911</v>
      </c>
    </row>
    <row r="2140" spans="1:6" s="167" customFormat="1" ht="20.25" x14ac:dyDescent="0.2">
      <c r="A2140" s="219">
        <v>411000</v>
      </c>
      <c r="B2140" s="203" t="s">
        <v>471</v>
      </c>
      <c r="C2140" s="220">
        <f>SUM(C2141:C2144)</f>
        <v>7993000</v>
      </c>
      <c r="D2140" s="220">
        <f t="shared" ref="D2140" si="556">SUM(D2141:D2144)</f>
        <v>8037500</v>
      </c>
      <c r="E2140" s="220">
        <f>SUM(E2141:E2144)</f>
        <v>0</v>
      </c>
      <c r="F2140" s="205">
        <f t="shared" si="555"/>
        <v>100.55673714500189</v>
      </c>
    </row>
    <row r="2141" spans="1:6" s="167" customFormat="1" ht="20.25" x14ac:dyDescent="0.2">
      <c r="A2141" s="197">
        <v>411100</v>
      </c>
      <c r="B2141" s="198" t="s">
        <v>358</v>
      </c>
      <c r="C2141" s="208">
        <v>7470000</v>
      </c>
      <c r="D2141" s="217">
        <f>7480000+17500</f>
        <v>7497500</v>
      </c>
      <c r="E2141" s="208">
        <v>0</v>
      </c>
      <c r="F2141" s="209">
        <f t="shared" si="555"/>
        <v>100.36813922356092</v>
      </c>
    </row>
    <row r="2142" spans="1:6" s="167" customFormat="1" ht="20.25" x14ac:dyDescent="0.2">
      <c r="A2142" s="197">
        <v>411200</v>
      </c>
      <c r="B2142" s="198" t="s">
        <v>484</v>
      </c>
      <c r="C2142" s="208">
        <v>114000</v>
      </c>
      <c r="D2142" s="217">
        <v>120000</v>
      </c>
      <c r="E2142" s="208">
        <v>0</v>
      </c>
      <c r="F2142" s="209">
        <f t="shared" si="555"/>
        <v>105.26315789473684</v>
      </c>
    </row>
    <row r="2143" spans="1:6" s="167" customFormat="1" ht="40.5" x14ac:dyDescent="0.2">
      <c r="A2143" s="197">
        <v>411300</v>
      </c>
      <c r="B2143" s="198" t="s">
        <v>359</v>
      </c>
      <c r="C2143" s="208">
        <v>303000</v>
      </c>
      <c r="D2143" s="217">
        <v>310000</v>
      </c>
      <c r="E2143" s="208">
        <v>0</v>
      </c>
      <c r="F2143" s="209">
        <f t="shared" si="555"/>
        <v>102.3102310231023</v>
      </c>
    </row>
    <row r="2144" spans="1:6" s="167" customFormat="1" ht="20.25" x14ac:dyDescent="0.2">
      <c r="A2144" s="197">
        <v>411400</v>
      </c>
      <c r="B2144" s="198" t="s">
        <v>360</v>
      </c>
      <c r="C2144" s="208">
        <v>106000</v>
      </c>
      <c r="D2144" s="217">
        <v>110000</v>
      </c>
      <c r="E2144" s="208">
        <v>0</v>
      </c>
      <c r="F2144" s="209">
        <f t="shared" si="555"/>
        <v>103.77358490566037</v>
      </c>
    </row>
    <row r="2145" spans="1:6" s="167" customFormat="1" ht="20.25" x14ac:dyDescent="0.2">
      <c r="A2145" s="219">
        <v>412000</v>
      </c>
      <c r="B2145" s="210" t="s">
        <v>476</v>
      </c>
      <c r="C2145" s="220">
        <f>SUM(C2146:C2159)</f>
        <v>1223900</v>
      </c>
      <c r="D2145" s="220">
        <f>SUM(D2146:D2159)</f>
        <v>1214500</v>
      </c>
      <c r="E2145" s="220">
        <f>SUM(E2146:E2159)</f>
        <v>535500</v>
      </c>
      <c r="F2145" s="205">
        <f t="shared" si="555"/>
        <v>99.231963395702266</v>
      </c>
    </row>
    <row r="2146" spans="1:6" s="167" customFormat="1" ht="20.25" x14ac:dyDescent="0.2">
      <c r="A2146" s="197">
        <v>412100</v>
      </c>
      <c r="B2146" s="198" t="s">
        <v>361</v>
      </c>
      <c r="C2146" s="208">
        <v>1500</v>
      </c>
      <c r="D2146" s="217">
        <v>1500</v>
      </c>
      <c r="E2146" s="217">
        <v>5000</v>
      </c>
      <c r="F2146" s="209">
        <f t="shared" si="555"/>
        <v>100</v>
      </c>
    </row>
    <row r="2147" spans="1:6" s="167" customFormat="1" ht="20.25" x14ac:dyDescent="0.2">
      <c r="A2147" s="197">
        <v>412200</v>
      </c>
      <c r="B2147" s="198" t="s">
        <v>485</v>
      </c>
      <c r="C2147" s="208">
        <v>815000</v>
      </c>
      <c r="D2147" s="217">
        <v>800000</v>
      </c>
      <c r="E2147" s="217">
        <v>218500</v>
      </c>
      <c r="F2147" s="209">
        <f t="shared" si="555"/>
        <v>98.159509202453989</v>
      </c>
    </row>
    <row r="2148" spans="1:6" s="167" customFormat="1" ht="20.25" x14ac:dyDescent="0.2">
      <c r="A2148" s="197">
        <v>412300</v>
      </c>
      <c r="B2148" s="198" t="s">
        <v>362</v>
      </c>
      <c r="C2148" s="208">
        <v>46699.999999999985</v>
      </c>
      <c r="D2148" s="217">
        <v>50000</v>
      </c>
      <c r="E2148" s="217">
        <v>7500</v>
      </c>
      <c r="F2148" s="209">
        <f t="shared" si="555"/>
        <v>107.06638115631695</v>
      </c>
    </row>
    <row r="2149" spans="1:6" s="167" customFormat="1" ht="20.25" x14ac:dyDescent="0.2">
      <c r="A2149" s="197">
        <v>412400</v>
      </c>
      <c r="B2149" s="198" t="s">
        <v>363</v>
      </c>
      <c r="C2149" s="208">
        <v>77500</v>
      </c>
      <c r="D2149" s="217">
        <v>80000</v>
      </c>
      <c r="E2149" s="217">
        <v>18000</v>
      </c>
      <c r="F2149" s="209">
        <f t="shared" si="555"/>
        <v>103.2258064516129</v>
      </c>
    </row>
    <row r="2150" spans="1:6" s="167" customFormat="1" ht="20.25" x14ac:dyDescent="0.2">
      <c r="A2150" s="197">
        <v>412500</v>
      </c>
      <c r="B2150" s="198" t="s">
        <v>364</v>
      </c>
      <c r="C2150" s="208">
        <v>17000</v>
      </c>
      <c r="D2150" s="217">
        <v>17000</v>
      </c>
      <c r="E2150" s="217">
        <v>50000</v>
      </c>
      <c r="F2150" s="209">
        <f t="shared" si="555"/>
        <v>100</v>
      </c>
    </row>
    <row r="2151" spans="1:6" s="167" customFormat="1" ht="20.25" x14ac:dyDescent="0.2">
      <c r="A2151" s="197">
        <v>412600</v>
      </c>
      <c r="B2151" s="198" t="s">
        <v>486</v>
      </c>
      <c r="C2151" s="208">
        <v>18000.000000000004</v>
      </c>
      <c r="D2151" s="217">
        <v>20000</v>
      </c>
      <c r="E2151" s="217">
        <v>10500</v>
      </c>
      <c r="F2151" s="209">
        <f t="shared" si="555"/>
        <v>111.1111111111111</v>
      </c>
    </row>
    <row r="2152" spans="1:6" s="167" customFormat="1" ht="20.25" x14ac:dyDescent="0.2">
      <c r="A2152" s="197">
        <v>412700</v>
      </c>
      <c r="B2152" s="198" t="s">
        <v>473</v>
      </c>
      <c r="C2152" s="208">
        <v>161200</v>
      </c>
      <c r="D2152" s="217">
        <v>165000</v>
      </c>
      <c r="E2152" s="217">
        <v>60000</v>
      </c>
      <c r="F2152" s="209">
        <f t="shared" si="555"/>
        <v>102.35732009925557</v>
      </c>
    </row>
    <row r="2153" spans="1:6" s="167" customFormat="1" ht="20.25" x14ac:dyDescent="0.2">
      <c r="A2153" s="197">
        <v>412800</v>
      </c>
      <c r="B2153" s="198" t="s">
        <v>487</v>
      </c>
      <c r="C2153" s="208">
        <v>0</v>
      </c>
      <c r="D2153" s="217">
        <v>0</v>
      </c>
      <c r="E2153" s="217">
        <v>2000</v>
      </c>
      <c r="F2153" s="209">
        <v>0</v>
      </c>
    </row>
    <row r="2154" spans="1:6" s="167" customFormat="1" ht="20.25" x14ac:dyDescent="0.2">
      <c r="A2154" s="197">
        <v>412900</v>
      </c>
      <c r="B2154" s="211" t="s">
        <v>797</v>
      </c>
      <c r="C2154" s="208">
        <v>0</v>
      </c>
      <c r="D2154" s="217">
        <v>0</v>
      </c>
      <c r="E2154" s="217">
        <v>2000</v>
      </c>
      <c r="F2154" s="209">
        <v>0</v>
      </c>
    </row>
    <row r="2155" spans="1:6" s="167" customFormat="1" ht="20.25" x14ac:dyDescent="0.2">
      <c r="A2155" s="197">
        <v>412900</v>
      </c>
      <c r="B2155" s="211" t="s">
        <v>564</v>
      </c>
      <c r="C2155" s="208">
        <v>58500</v>
      </c>
      <c r="D2155" s="217">
        <v>55000</v>
      </c>
      <c r="E2155" s="217">
        <v>122000</v>
      </c>
      <c r="F2155" s="209">
        <f>D2155/C2155*100</f>
        <v>94.01709401709401</v>
      </c>
    </row>
    <row r="2156" spans="1:6" s="167" customFormat="1" ht="20.25" x14ac:dyDescent="0.2">
      <c r="A2156" s="197">
        <v>412900</v>
      </c>
      <c r="B2156" s="211" t="s">
        <v>582</v>
      </c>
      <c r="C2156" s="208">
        <v>0</v>
      </c>
      <c r="D2156" s="217">
        <v>0</v>
      </c>
      <c r="E2156" s="217">
        <v>16000</v>
      </c>
      <c r="F2156" s="209">
        <v>0</v>
      </c>
    </row>
    <row r="2157" spans="1:6" s="167" customFormat="1" ht="20.25" x14ac:dyDescent="0.2">
      <c r="A2157" s="197">
        <v>412900</v>
      </c>
      <c r="B2157" s="211" t="s">
        <v>583</v>
      </c>
      <c r="C2157" s="208">
        <v>9000</v>
      </c>
      <c r="D2157" s="217">
        <v>9000</v>
      </c>
      <c r="E2157" s="217">
        <v>20000</v>
      </c>
      <c r="F2157" s="209">
        <f t="shared" ref="F2157:F2167" si="557">D2157/C2157*100</f>
        <v>100</v>
      </c>
    </row>
    <row r="2158" spans="1:6" s="167" customFormat="1" ht="20.25" x14ac:dyDescent="0.2">
      <c r="A2158" s="197">
        <v>412900</v>
      </c>
      <c r="B2158" s="211" t="s">
        <v>584</v>
      </c>
      <c r="C2158" s="208">
        <v>16000</v>
      </c>
      <c r="D2158" s="217">
        <v>16000</v>
      </c>
      <c r="E2158" s="208">
        <v>0</v>
      </c>
      <c r="F2158" s="209">
        <f t="shared" si="557"/>
        <v>100</v>
      </c>
    </row>
    <row r="2159" spans="1:6" s="167" customFormat="1" ht="20.25" x14ac:dyDescent="0.2">
      <c r="A2159" s="197">
        <v>412900</v>
      </c>
      <c r="B2159" s="198" t="s">
        <v>566</v>
      </c>
      <c r="C2159" s="208">
        <v>3500</v>
      </c>
      <c r="D2159" s="217">
        <v>1000</v>
      </c>
      <c r="E2159" s="217">
        <v>4000</v>
      </c>
      <c r="F2159" s="209">
        <f t="shared" si="557"/>
        <v>28.571428571428569</v>
      </c>
    </row>
    <row r="2160" spans="1:6" s="221" customFormat="1" ht="20.25" x14ac:dyDescent="0.2">
      <c r="A2160" s="219">
        <v>413000</v>
      </c>
      <c r="B2160" s="210" t="s">
        <v>477</v>
      </c>
      <c r="C2160" s="220">
        <f t="shared" ref="C2160:D2160" si="558">C2161</f>
        <v>10000</v>
      </c>
      <c r="D2160" s="220">
        <f t="shared" si="558"/>
        <v>10000</v>
      </c>
      <c r="E2160" s="220">
        <f t="shared" ref="E2160" si="559">E2161</f>
        <v>30000</v>
      </c>
      <c r="F2160" s="205">
        <f t="shared" si="557"/>
        <v>100</v>
      </c>
    </row>
    <row r="2161" spans="1:6" s="167" customFormat="1" ht="20.25" x14ac:dyDescent="0.2">
      <c r="A2161" s="197">
        <v>413900</v>
      </c>
      <c r="B2161" s="198" t="s">
        <v>369</v>
      </c>
      <c r="C2161" s="208">
        <v>10000</v>
      </c>
      <c r="D2161" s="217">
        <v>10000</v>
      </c>
      <c r="E2161" s="217">
        <v>30000</v>
      </c>
      <c r="F2161" s="209">
        <f t="shared" si="557"/>
        <v>100</v>
      </c>
    </row>
    <row r="2162" spans="1:6" s="221" customFormat="1" ht="40.5" x14ac:dyDescent="0.2">
      <c r="A2162" s="219">
        <v>418000</v>
      </c>
      <c r="B2162" s="210" t="s">
        <v>480</v>
      </c>
      <c r="C2162" s="220">
        <f t="shared" ref="C2162:D2162" si="560">C2163</f>
        <v>45000</v>
      </c>
      <c r="D2162" s="220">
        <f t="shared" si="560"/>
        <v>45000</v>
      </c>
      <c r="E2162" s="220">
        <f t="shared" ref="E2162" si="561">E2163</f>
        <v>0</v>
      </c>
      <c r="F2162" s="205">
        <f t="shared" si="557"/>
        <v>100</v>
      </c>
    </row>
    <row r="2163" spans="1:6" s="167" customFormat="1" ht="20.25" x14ac:dyDescent="0.2">
      <c r="A2163" s="197">
        <v>418400</v>
      </c>
      <c r="B2163" s="198" t="s">
        <v>417</v>
      </c>
      <c r="C2163" s="208">
        <v>45000</v>
      </c>
      <c r="D2163" s="217">
        <v>45000</v>
      </c>
      <c r="E2163" s="208">
        <v>0</v>
      </c>
      <c r="F2163" s="209">
        <f t="shared" si="557"/>
        <v>100</v>
      </c>
    </row>
    <row r="2164" spans="1:6" s="167" customFormat="1" ht="20.25" x14ac:dyDescent="0.2">
      <c r="A2164" s="219">
        <v>510000</v>
      </c>
      <c r="B2164" s="210" t="s">
        <v>422</v>
      </c>
      <c r="C2164" s="220">
        <f>C2165+C2170</f>
        <v>552300</v>
      </c>
      <c r="D2164" s="220">
        <f t="shared" ref="D2164" si="562">D2165+D2170</f>
        <v>580000</v>
      </c>
      <c r="E2164" s="220">
        <f t="shared" ref="E2164" si="563">E2165+E2170</f>
        <v>1636000</v>
      </c>
      <c r="F2164" s="205">
        <f t="shared" si="557"/>
        <v>105.01539018649284</v>
      </c>
    </row>
    <row r="2165" spans="1:6" s="167" customFormat="1" ht="20.25" x14ac:dyDescent="0.2">
      <c r="A2165" s="219">
        <v>511000</v>
      </c>
      <c r="B2165" s="210" t="s">
        <v>423</v>
      </c>
      <c r="C2165" s="220">
        <f>SUM(C2166:C2167)</f>
        <v>97300</v>
      </c>
      <c r="D2165" s="220">
        <f t="shared" ref="D2165" si="564">SUM(D2166:D2167)</f>
        <v>80000</v>
      </c>
      <c r="E2165" s="220">
        <f>SUM(E2166:E2169)</f>
        <v>345000</v>
      </c>
      <c r="F2165" s="205">
        <f t="shared" si="557"/>
        <v>82.219938335046251</v>
      </c>
    </row>
    <row r="2166" spans="1:6" s="167" customFormat="1" ht="20.25" x14ac:dyDescent="0.2">
      <c r="A2166" s="197">
        <v>511200</v>
      </c>
      <c r="B2166" s="198" t="s">
        <v>425</v>
      </c>
      <c r="C2166" s="208">
        <v>30000</v>
      </c>
      <c r="D2166" s="217">
        <v>30000</v>
      </c>
      <c r="E2166" s="217">
        <v>185000</v>
      </c>
      <c r="F2166" s="209">
        <f t="shared" si="557"/>
        <v>100</v>
      </c>
    </row>
    <row r="2167" spans="1:6" s="167" customFormat="1" ht="20.25" x14ac:dyDescent="0.2">
      <c r="A2167" s="197">
        <v>511300</v>
      </c>
      <c r="B2167" s="198" t="s">
        <v>426</v>
      </c>
      <c r="C2167" s="208">
        <v>67300</v>
      </c>
      <c r="D2167" s="217">
        <v>50000</v>
      </c>
      <c r="E2167" s="217">
        <v>104000</v>
      </c>
      <c r="F2167" s="209">
        <f t="shared" si="557"/>
        <v>74.29420505200595</v>
      </c>
    </row>
    <row r="2168" spans="1:6" s="167" customFormat="1" ht="20.25" x14ac:dyDescent="0.2">
      <c r="A2168" s="197">
        <v>511500</v>
      </c>
      <c r="B2168" s="198" t="s">
        <v>492</v>
      </c>
      <c r="C2168" s="208">
        <v>0</v>
      </c>
      <c r="D2168" s="217">
        <v>0</v>
      </c>
      <c r="E2168" s="217">
        <v>50000</v>
      </c>
      <c r="F2168" s="209">
        <v>0</v>
      </c>
    </row>
    <row r="2169" spans="1:6" s="167" customFormat="1" ht="20.25" x14ac:dyDescent="0.2">
      <c r="A2169" s="197">
        <v>511700</v>
      </c>
      <c r="B2169" s="198" t="s">
        <v>429</v>
      </c>
      <c r="C2169" s="208">
        <v>0</v>
      </c>
      <c r="D2169" s="217">
        <v>0</v>
      </c>
      <c r="E2169" s="217">
        <v>6000</v>
      </c>
      <c r="F2169" s="209">
        <v>0</v>
      </c>
    </row>
    <row r="2170" spans="1:6" s="221" customFormat="1" ht="20.25" x14ac:dyDescent="0.2">
      <c r="A2170" s="219">
        <v>516000</v>
      </c>
      <c r="B2170" s="210" t="s">
        <v>433</v>
      </c>
      <c r="C2170" s="220">
        <f t="shared" ref="C2170:D2170" si="565">C2171</f>
        <v>455000</v>
      </c>
      <c r="D2170" s="220">
        <f t="shared" si="565"/>
        <v>500000</v>
      </c>
      <c r="E2170" s="220">
        <f t="shared" ref="E2170" si="566">E2171</f>
        <v>1291000</v>
      </c>
      <c r="F2170" s="205">
        <f t="shared" ref="F2170:F2175" si="567">D2170/C2170*100</f>
        <v>109.8901098901099</v>
      </c>
    </row>
    <row r="2171" spans="1:6" s="167" customFormat="1" ht="20.25" x14ac:dyDescent="0.2">
      <c r="A2171" s="197">
        <v>516100</v>
      </c>
      <c r="B2171" s="198" t="s">
        <v>433</v>
      </c>
      <c r="C2171" s="208">
        <v>455000</v>
      </c>
      <c r="D2171" s="217">
        <v>500000</v>
      </c>
      <c r="E2171" s="217">
        <v>1291000</v>
      </c>
      <c r="F2171" s="209">
        <f t="shared" si="567"/>
        <v>109.8901098901099</v>
      </c>
    </row>
    <row r="2172" spans="1:6" s="221" customFormat="1" ht="40.5" x14ac:dyDescent="0.2">
      <c r="A2172" s="219">
        <v>580000</v>
      </c>
      <c r="B2172" s="210" t="s">
        <v>435</v>
      </c>
      <c r="C2172" s="220">
        <f t="shared" ref="C2172:D2173" si="568">C2173</f>
        <v>220000</v>
      </c>
      <c r="D2172" s="220">
        <f t="shared" si="568"/>
        <v>220000</v>
      </c>
      <c r="E2172" s="220">
        <f t="shared" ref="E2172:E2173" si="569">E2173</f>
        <v>0</v>
      </c>
      <c r="F2172" s="205">
        <f t="shared" si="567"/>
        <v>100</v>
      </c>
    </row>
    <row r="2173" spans="1:6" s="221" customFormat="1" ht="20.25" x14ac:dyDescent="0.2">
      <c r="A2173" s="219">
        <v>581000</v>
      </c>
      <c r="B2173" s="210" t="s">
        <v>436</v>
      </c>
      <c r="C2173" s="220">
        <f t="shared" si="568"/>
        <v>220000</v>
      </c>
      <c r="D2173" s="220">
        <f t="shared" si="568"/>
        <v>220000</v>
      </c>
      <c r="E2173" s="220">
        <f t="shared" si="569"/>
        <v>0</v>
      </c>
      <c r="F2173" s="205">
        <f t="shared" si="567"/>
        <v>100</v>
      </c>
    </row>
    <row r="2174" spans="1:6" s="167" customFormat="1" ht="20.25" x14ac:dyDescent="0.2">
      <c r="A2174" s="197">
        <v>581200</v>
      </c>
      <c r="B2174" s="198" t="s">
        <v>437</v>
      </c>
      <c r="C2174" s="208">
        <v>220000</v>
      </c>
      <c r="D2174" s="217">
        <v>220000</v>
      </c>
      <c r="E2174" s="208">
        <v>0</v>
      </c>
      <c r="F2174" s="209">
        <f t="shared" si="567"/>
        <v>100</v>
      </c>
    </row>
    <row r="2175" spans="1:6" s="221" customFormat="1" ht="20.25" x14ac:dyDescent="0.2">
      <c r="A2175" s="219">
        <v>630000</v>
      </c>
      <c r="B2175" s="210" t="s">
        <v>461</v>
      </c>
      <c r="C2175" s="220">
        <f>C2176+C2179</f>
        <v>70000</v>
      </c>
      <c r="D2175" s="220">
        <f t="shared" ref="D2175" si="570">D2176+D2179</f>
        <v>70000</v>
      </c>
      <c r="E2175" s="220">
        <f t="shared" ref="E2175" si="571">E2176+E2179</f>
        <v>810000</v>
      </c>
      <c r="F2175" s="205">
        <f t="shared" si="567"/>
        <v>100</v>
      </c>
    </row>
    <row r="2176" spans="1:6" s="221" customFormat="1" ht="20.25" x14ac:dyDescent="0.2">
      <c r="A2176" s="219">
        <v>631000</v>
      </c>
      <c r="B2176" s="210" t="s">
        <v>395</v>
      </c>
      <c r="C2176" s="220">
        <f t="shared" ref="C2176" si="572">C2178+C2177</f>
        <v>0</v>
      </c>
      <c r="D2176" s="220">
        <f t="shared" ref="D2176:E2176" si="573">D2178+D2177</f>
        <v>0</v>
      </c>
      <c r="E2176" s="220">
        <f t="shared" si="573"/>
        <v>810000</v>
      </c>
      <c r="F2176" s="209">
        <v>0</v>
      </c>
    </row>
    <row r="2177" spans="1:6" s="167" customFormat="1" ht="20.25" x14ac:dyDescent="0.2">
      <c r="A2177" s="223">
        <v>631100</v>
      </c>
      <c r="B2177" s="198" t="s">
        <v>463</v>
      </c>
      <c r="C2177" s="208">
        <v>0</v>
      </c>
      <c r="D2177" s="217">
        <v>0</v>
      </c>
      <c r="E2177" s="217">
        <v>310000</v>
      </c>
      <c r="F2177" s="209">
        <v>0</v>
      </c>
    </row>
    <row r="2178" spans="1:6" s="167" customFormat="1" ht="20.25" x14ac:dyDescent="0.2">
      <c r="A2178" s="223">
        <v>631900</v>
      </c>
      <c r="B2178" s="198" t="s">
        <v>604</v>
      </c>
      <c r="C2178" s="208">
        <v>0</v>
      </c>
      <c r="D2178" s="217">
        <v>0</v>
      </c>
      <c r="E2178" s="217">
        <v>500000</v>
      </c>
      <c r="F2178" s="209">
        <v>0</v>
      </c>
    </row>
    <row r="2179" spans="1:6" s="221" customFormat="1" ht="20.25" x14ac:dyDescent="0.2">
      <c r="A2179" s="219">
        <v>638000</v>
      </c>
      <c r="B2179" s="210" t="s">
        <v>396</v>
      </c>
      <c r="C2179" s="220">
        <f t="shared" ref="C2179:D2179" si="574">C2180</f>
        <v>70000</v>
      </c>
      <c r="D2179" s="220">
        <f t="shared" si="574"/>
        <v>70000</v>
      </c>
      <c r="E2179" s="220">
        <f t="shared" ref="E2179" si="575">E2180</f>
        <v>0</v>
      </c>
      <c r="F2179" s="205">
        <f>D2179/C2179*100</f>
        <v>100</v>
      </c>
    </row>
    <row r="2180" spans="1:6" s="167" customFormat="1" ht="20.25" x14ac:dyDescent="0.2">
      <c r="A2180" s="197">
        <v>638100</v>
      </c>
      <c r="B2180" s="198" t="s">
        <v>466</v>
      </c>
      <c r="C2180" s="208">
        <v>70000</v>
      </c>
      <c r="D2180" s="217">
        <v>70000</v>
      </c>
      <c r="E2180" s="208">
        <v>0</v>
      </c>
      <c r="F2180" s="209">
        <f>D2180/C2180*100</f>
        <v>100</v>
      </c>
    </row>
    <row r="2181" spans="1:6" s="167" customFormat="1" ht="20.25" x14ac:dyDescent="0.2">
      <c r="A2181" s="225"/>
      <c r="B2181" s="214" t="s">
        <v>500</v>
      </c>
      <c r="C2181" s="222">
        <f>C2139+C2164+C2175+C2172</f>
        <v>10114200</v>
      </c>
      <c r="D2181" s="222">
        <f>D2139+D2164+D2175+D2172</f>
        <v>10177000</v>
      </c>
      <c r="E2181" s="222">
        <f>E2139+E2164+E2175+E2172</f>
        <v>3011500</v>
      </c>
      <c r="F2181" s="172">
        <f>D2181/C2181*100</f>
        <v>100.62090921674478</v>
      </c>
    </row>
    <row r="2182" spans="1:6" s="167" customFormat="1" ht="20.25" x14ac:dyDescent="0.2">
      <c r="A2182" s="226"/>
      <c r="B2182" s="190"/>
      <c r="C2182" s="200"/>
      <c r="D2182" s="200"/>
      <c r="E2182" s="200"/>
      <c r="F2182" s="201"/>
    </row>
    <row r="2183" spans="1:6" s="167" customFormat="1" ht="20.25" x14ac:dyDescent="0.2">
      <c r="A2183" s="193"/>
      <c r="B2183" s="190"/>
      <c r="C2183" s="217"/>
      <c r="D2183" s="217"/>
      <c r="E2183" s="217"/>
      <c r="F2183" s="218"/>
    </row>
    <row r="2184" spans="1:6" s="167" customFormat="1" ht="20.25" x14ac:dyDescent="0.2">
      <c r="A2184" s="197" t="s">
        <v>887</v>
      </c>
      <c r="B2184" s="210"/>
      <c r="C2184" s="217"/>
      <c r="D2184" s="217"/>
      <c r="E2184" s="217"/>
      <c r="F2184" s="218"/>
    </row>
    <row r="2185" spans="1:6" s="167" customFormat="1" ht="20.25" x14ac:dyDescent="0.2">
      <c r="A2185" s="197" t="s">
        <v>513</v>
      </c>
      <c r="B2185" s="210"/>
      <c r="C2185" s="217"/>
      <c r="D2185" s="217"/>
      <c r="E2185" s="217"/>
      <c r="F2185" s="218"/>
    </row>
    <row r="2186" spans="1:6" s="167" customFormat="1" ht="20.25" x14ac:dyDescent="0.2">
      <c r="A2186" s="197" t="s">
        <v>653</v>
      </c>
      <c r="B2186" s="210"/>
      <c r="C2186" s="217"/>
      <c r="D2186" s="217"/>
      <c r="E2186" s="217"/>
      <c r="F2186" s="218"/>
    </row>
    <row r="2187" spans="1:6" s="167" customFormat="1" ht="20.25" x14ac:dyDescent="0.2">
      <c r="A2187" s="197" t="s">
        <v>796</v>
      </c>
      <c r="B2187" s="210"/>
      <c r="C2187" s="217"/>
      <c r="D2187" s="217"/>
      <c r="E2187" s="217"/>
      <c r="F2187" s="218"/>
    </row>
    <row r="2188" spans="1:6" s="167" customFormat="1" ht="20.25" x14ac:dyDescent="0.2">
      <c r="A2188" s="197"/>
      <c r="B2188" s="199"/>
      <c r="C2188" s="200"/>
      <c r="D2188" s="200"/>
      <c r="E2188" s="200"/>
      <c r="F2188" s="201"/>
    </row>
    <row r="2189" spans="1:6" s="167" customFormat="1" ht="20.25" x14ac:dyDescent="0.2">
      <c r="A2189" s="219">
        <v>410000</v>
      </c>
      <c r="B2189" s="203" t="s">
        <v>357</v>
      </c>
      <c r="C2189" s="220">
        <f>C2190+C2195+C2209+C2211</f>
        <v>4721200</v>
      </c>
      <c r="D2189" s="220">
        <f>D2190+D2195+D2209+D2211</f>
        <v>4749300</v>
      </c>
      <c r="E2189" s="220">
        <f>E2190+E2195+E2209+E2211</f>
        <v>311300</v>
      </c>
      <c r="F2189" s="205">
        <f t="shared" ref="F2189:F2195" si="576">D2189/C2189*100</f>
        <v>100.59518766415319</v>
      </c>
    </row>
    <row r="2190" spans="1:6" s="167" customFormat="1" ht="20.25" x14ac:dyDescent="0.2">
      <c r="A2190" s="219">
        <v>411000</v>
      </c>
      <c r="B2190" s="203" t="s">
        <v>471</v>
      </c>
      <c r="C2190" s="220">
        <f>SUM(C2191:C2194)</f>
        <v>4381400</v>
      </c>
      <c r="D2190" s="220">
        <f t="shared" ref="D2190" si="577">SUM(D2191:D2194)</f>
        <v>4396300</v>
      </c>
      <c r="E2190" s="220">
        <f>SUM(E2191:E2194)</f>
        <v>0</v>
      </c>
      <c r="F2190" s="205">
        <f t="shared" si="576"/>
        <v>100.34007394896609</v>
      </c>
    </row>
    <row r="2191" spans="1:6" s="167" customFormat="1" ht="20.25" x14ac:dyDescent="0.2">
      <c r="A2191" s="197">
        <v>411100</v>
      </c>
      <c r="B2191" s="198" t="s">
        <v>358</v>
      </c>
      <c r="C2191" s="208">
        <v>4083000</v>
      </c>
      <c r="D2191" s="217">
        <f>4100000+1300</f>
        <v>4101300</v>
      </c>
      <c r="E2191" s="208">
        <v>0</v>
      </c>
      <c r="F2191" s="209">
        <f t="shared" si="576"/>
        <v>100.44819985304923</v>
      </c>
    </row>
    <row r="2192" spans="1:6" s="167" customFormat="1" ht="20.25" x14ac:dyDescent="0.2">
      <c r="A2192" s="197">
        <v>411200</v>
      </c>
      <c r="B2192" s="198" t="s">
        <v>484</v>
      </c>
      <c r="C2192" s="208">
        <v>124000</v>
      </c>
      <c r="D2192" s="217">
        <v>130000</v>
      </c>
      <c r="E2192" s="208">
        <v>0</v>
      </c>
      <c r="F2192" s="209">
        <f t="shared" si="576"/>
        <v>104.83870967741935</v>
      </c>
    </row>
    <row r="2193" spans="1:6" s="167" customFormat="1" ht="40.5" x14ac:dyDescent="0.2">
      <c r="A2193" s="197">
        <v>411300</v>
      </c>
      <c r="B2193" s="198" t="s">
        <v>359</v>
      </c>
      <c r="C2193" s="208">
        <v>91999.999999999985</v>
      </c>
      <c r="D2193" s="217">
        <v>80000</v>
      </c>
      <c r="E2193" s="208">
        <v>0</v>
      </c>
      <c r="F2193" s="209">
        <f t="shared" si="576"/>
        <v>86.956521739130437</v>
      </c>
    </row>
    <row r="2194" spans="1:6" s="167" customFormat="1" ht="20.25" x14ac:dyDescent="0.2">
      <c r="A2194" s="197">
        <v>411400</v>
      </c>
      <c r="B2194" s="198" t="s">
        <v>360</v>
      </c>
      <c r="C2194" s="208">
        <v>82399.999999999956</v>
      </c>
      <c r="D2194" s="217">
        <v>85000</v>
      </c>
      <c r="E2194" s="208">
        <v>0</v>
      </c>
      <c r="F2194" s="209">
        <f t="shared" si="576"/>
        <v>103.15533980582529</v>
      </c>
    </row>
    <row r="2195" spans="1:6" s="167" customFormat="1" ht="20.25" x14ac:dyDescent="0.2">
      <c r="A2195" s="219">
        <v>412000</v>
      </c>
      <c r="B2195" s="210" t="s">
        <v>476</v>
      </c>
      <c r="C2195" s="220">
        <f>SUM(C2196:C2208)</f>
        <v>326800</v>
      </c>
      <c r="D2195" s="220">
        <f>SUM(D2196:D2208)</f>
        <v>340000</v>
      </c>
      <c r="E2195" s="220">
        <f>SUM(E2196:E2208)</f>
        <v>309000</v>
      </c>
      <c r="F2195" s="205">
        <f t="shared" si="576"/>
        <v>104.0391676866585</v>
      </c>
    </row>
    <row r="2196" spans="1:6" s="167" customFormat="1" ht="20.25" x14ac:dyDescent="0.2">
      <c r="A2196" s="223">
        <v>412100</v>
      </c>
      <c r="B2196" s="198" t="s">
        <v>361</v>
      </c>
      <c r="C2196" s="208">
        <v>0</v>
      </c>
      <c r="D2196" s="217">
        <v>0</v>
      </c>
      <c r="E2196" s="217">
        <v>3000</v>
      </c>
      <c r="F2196" s="209">
        <v>0</v>
      </c>
    </row>
    <row r="2197" spans="1:6" s="167" customFormat="1" ht="20.25" x14ac:dyDescent="0.2">
      <c r="A2197" s="197">
        <v>412200</v>
      </c>
      <c r="B2197" s="198" t="s">
        <v>485</v>
      </c>
      <c r="C2197" s="208">
        <v>145000</v>
      </c>
      <c r="D2197" s="217">
        <v>150000</v>
      </c>
      <c r="E2197" s="217">
        <v>14500</v>
      </c>
      <c r="F2197" s="209">
        <f t="shared" ref="F2197:F2202" si="578">D2197/C2197*100</f>
        <v>103.44827586206897</v>
      </c>
    </row>
    <row r="2198" spans="1:6" s="167" customFormat="1" ht="20.25" x14ac:dyDescent="0.2">
      <c r="A2198" s="197">
        <v>412300</v>
      </c>
      <c r="B2198" s="198" t="s">
        <v>362</v>
      </c>
      <c r="C2198" s="208">
        <v>26500</v>
      </c>
      <c r="D2198" s="217">
        <v>24500</v>
      </c>
      <c r="E2198" s="217">
        <v>20000</v>
      </c>
      <c r="F2198" s="209">
        <f t="shared" si="578"/>
        <v>92.452830188679243</v>
      </c>
    </row>
    <row r="2199" spans="1:6" s="167" customFormat="1" ht="20.25" x14ac:dyDescent="0.2">
      <c r="A2199" s="197">
        <v>412400</v>
      </c>
      <c r="B2199" s="198" t="s">
        <v>363</v>
      </c>
      <c r="C2199" s="208">
        <v>20000</v>
      </c>
      <c r="D2199" s="217">
        <v>20000</v>
      </c>
      <c r="E2199" s="217">
        <v>99000</v>
      </c>
      <c r="F2199" s="209">
        <f t="shared" si="578"/>
        <v>100</v>
      </c>
    </row>
    <row r="2200" spans="1:6" s="167" customFormat="1" ht="20.25" x14ac:dyDescent="0.2">
      <c r="A2200" s="197">
        <v>412500</v>
      </c>
      <c r="B2200" s="198" t="s">
        <v>364</v>
      </c>
      <c r="C2200" s="208">
        <v>21000</v>
      </c>
      <c r="D2200" s="217">
        <v>30000</v>
      </c>
      <c r="E2200" s="217">
        <v>39000</v>
      </c>
      <c r="F2200" s="209">
        <f t="shared" si="578"/>
        <v>142.85714285714286</v>
      </c>
    </row>
    <row r="2201" spans="1:6" s="167" customFormat="1" ht="20.25" x14ac:dyDescent="0.2">
      <c r="A2201" s="197">
        <v>412600</v>
      </c>
      <c r="B2201" s="198" t="s">
        <v>486</v>
      </c>
      <c r="C2201" s="208">
        <v>31000</v>
      </c>
      <c r="D2201" s="217">
        <v>35000</v>
      </c>
      <c r="E2201" s="217">
        <v>22000</v>
      </c>
      <c r="F2201" s="209">
        <f t="shared" si="578"/>
        <v>112.90322580645163</v>
      </c>
    </row>
    <row r="2202" spans="1:6" s="167" customFormat="1" ht="20.25" x14ac:dyDescent="0.2">
      <c r="A2202" s="197">
        <v>412700</v>
      </c>
      <c r="B2202" s="198" t="s">
        <v>473</v>
      </c>
      <c r="C2202" s="208">
        <v>46000</v>
      </c>
      <c r="D2202" s="217">
        <v>50000</v>
      </c>
      <c r="E2202" s="217">
        <v>34000</v>
      </c>
      <c r="F2202" s="209">
        <f t="shared" si="578"/>
        <v>108.69565217391303</v>
      </c>
    </row>
    <row r="2203" spans="1:6" s="167" customFormat="1" ht="20.25" x14ac:dyDescent="0.2">
      <c r="A2203" s="197">
        <v>412800</v>
      </c>
      <c r="B2203" s="198" t="s">
        <v>487</v>
      </c>
      <c r="C2203" s="208">
        <v>0</v>
      </c>
      <c r="D2203" s="217">
        <v>0</v>
      </c>
      <c r="E2203" s="217">
        <v>10000</v>
      </c>
      <c r="F2203" s="209">
        <v>0</v>
      </c>
    </row>
    <row r="2204" spans="1:6" s="167" customFormat="1" ht="20.25" x14ac:dyDescent="0.2">
      <c r="A2204" s="197">
        <v>412900</v>
      </c>
      <c r="B2204" s="211" t="s">
        <v>564</v>
      </c>
      <c r="C2204" s="208">
        <v>16300</v>
      </c>
      <c r="D2204" s="217">
        <v>15300</v>
      </c>
      <c r="E2204" s="217">
        <v>56000</v>
      </c>
      <c r="F2204" s="209">
        <f>D2204/C2204*100</f>
        <v>93.865030674846622</v>
      </c>
    </row>
    <row r="2205" spans="1:6" s="167" customFormat="1" ht="20.25" x14ac:dyDescent="0.2">
      <c r="A2205" s="197">
        <v>412900</v>
      </c>
      <c r="B2205" s="198" t="s">
        <v>582</v>
      </c>
      <c r="C2205" s="208">
        <v>0</v>
      </c>
      <c r="D2205" s="217">
        <v>0</v>
      </c>
      <c r="E2205" s="217">
        <v>9000</v>
      </c>
      <c r="F2205" s="209">
        <v>0</v>
      </c>
    </row>
    <row r="2206" spans="1:6" s="167" customFormat="1" ht="20.25" x14ac:dyDescent="0.2">
      <c r="A2206" s="197">
        <v>412900</v>
      </c>
      <c r="B2206" s="211" t="s">
        <v>583</v>
      </c>
      <c r="C2206" s="208">
        <v>4000</v>
      </c>
      <c r="D2206" s="217">
        <v>5000</v>
      </c>
      <c r="E2206" s="217">
        <v>2500</v>
      </c>
      <c r="F2206" s="209">
        <f>D2206/C2206*100</f>
        <v>125</v>
      </c>
    </row>
    <row r="2207" spans="1:6" s="167" customFormat="1" ht="20.25" x14ac:dyDescent="0.2">
      <c r="A2207" s="197">
        <v>412900</v>
      </c>
      <c r="B2207" s="211" t="s">
        <v>584</v>
      </c>
      <c r="C2207" s="208">
        <v>12000</v>
      </c>
      <c r="D2207" s="217">
        <v>10000</v>
      </c>
      <c r="E2207" s="208">
        <v>0</v>
      </c>
      <c r="F2207" s="209">
        <f>D2207/C2207*100</f>
        <v>83.333333333333343</v>
      </c>
    </row>
    <row r="2208" spans="1:6" s="167" customFormat="1" ht="20.25" x14ac:dyDescent="0.2">
      <c r="A2208" s="197">
        <v>412900</v>
      </c>
      <c r="B2208" s="198" t="s">
        <v>566</v>
      </c>
      <c r="C2208" s="208">
        <v>5000</v>
      </c>
      <c r="D2208" s="217">
        <v>200</v>
      </c>
      <c r="E2208" s="208">
        <v>0</v>
      </c>
      <c r="F2208" s="209"/>
    </row>
    <row r="2209" spans="1:6" s="221" customFormat="1" ht="20.25" x14ac:dyDescent="0.2">
      <c r="A2209" s="219">
        <v>413000</v>
      </c>
      <c r="B2209" s="210" t="s">
        <v>477</v>
      </c>
      <c r="C2209" s="220">
        <f t="shared" ref="C2209" si="579">C2210</f>
        <v>1000</v>
      </c>
      <c r="D2209" s="220">
        <f>D2210</f>
        <v>1000</v>
      </c>
      <c r="E2209" s="220">
        <f t="shared" ref="E2209" si="580">E2210</f>
        <v>2300</v>
      </c>
      <c r="F2209" s="205">
        <f>D2209/C2209*100</f>
        <v>100</v>
      </c>
    </row>
    <row r="2210" spans="1:6" s="167" customFormat="1" ht="20.25" x14ac:dyDescent="0.2">
      <c r="A2210" s="197">
        <v>413900</v>
      </c>
      <c r="B2210" s="198" t="s">
        <v>369</v>
      </c>
      <c r="C2210" s="208">
        <v>1000</v>
      </c>
      <c r="D2210" s="217">
        <v>1000</v>
      </c>
      <c r="E2210" s="217">
        <v>2300</v>
      </c>
      <c r="F2210" s="209">
        <f>D2210/C2210*100</f>
        <v>100</v>
      </c>
    </row>
    <row r="2211" spans="1:6" s="221" customFormat="1" ht="40.5" x14ac:dyDescent="0.2">
      <c r="A2211" s="219">
        <v>418000</v>
      </c>
      <c r="B2211" s="210" t="s">
        <v>480</v>
      </c>
      <c r="C2211" s="220">
        <f t="shared" ref="C2211" si="581">C2212</f>
        <v>12000</v>
      </c>
      <c r="D2211" s="220">
        <f t="shared" ref="D2211" si="582">D2212</f>
        <v>12000</v>
      </c>
      <c r="E2211" s="220">
        <f t="shared" ref="E2211" si="583">E2212</f>
        <v>0</v>
      </c>
      <c r="F2211" s="205">
        <f>D2211/C2211*100</f>
        <v>100</v>
      </c>
    </row>
    <row r="2212" spans="1:6" s="167" customFormat="1" ht="20.25" x14ac:dyDescent="0.2">
      <c r="A2212" s="197">
        <v>418400</v>
      </c>
      <c r="B2212" s="198" t="s">
        <v>417</v>
      </c>
      <c r="C2212" s="208">
        <v>12000</v>
      </c>
      <c r="D2212" s="217">
        <v>12000</v>
      </c>
      <c r="E2212" s="208">
        <v>0</v>
      </c>
      <c r="F2212" s="209">
        <f>D2212/C2212*100</f>
        <v>100</v>
      </c>
    </row>
    <row r="2213" spans="1:6" s="221" customFormat="1" ht="20.25" x14ac:dyDescent="0.2">
      <c r="A2213" s="219">
        <v>510000</v>
      </c>
      <c r="B2213" s="210" t="s">
        <v>422</v>
      </c>
      <c r="C2213" s="220">
        <f>C2218+C2214+0</f>
        <v>236200</v>
      </c>
      <c r="D2213" s="220">
        <f>D2218+D2214+0</f>
        <v>280000</v>
      </c>
      <c r="E2213" s="220">
        <f>E2218+E2214+0</f>
        <v>433000</v>
      </c>
      <c r="F2213" s="205">
        <f>D2213/C2213*100</f>
        <v>118.54360711261643</v>
      </c>
    </row>
    <row r="2214" spans="1:6" s="221" customFormat="1" ht="20.25" x14ac:dyDescent="0.2">
      <c r="A2214" s="219">
        <v>511000</v>
      </c>
      <c r="B2214" s="210" t="s">
        <v>423</v>
      </c>
      <c r="C2214" s="220">
        <f>SUM(C2215:C2217)</f>
        <v>3200</v>
      </c>
      <c r="D2214" s="220">
        <f>SUM(D2215:D2217)</f>
        <v>20000</v>
      </c>
      <c r="E2214" s="220">
        <f>SUM(E2215:E2217)</f>
        <v>183000</v>
      </c>
      <c r="F2214" s="205"/>
    </row>
    <row r="2215" spans="1:6" s="167" customFormat="1" ht="20.25" x14ac:dyDescent="0.2">
      <c r="A2215" s="197">
        <v>511100</v>
      </c>
      <c r="B2215" s="198" t="s">
        <v>424</v>
      </c>
      <c r="C2215" s="208">
        <v>1100</v>
      </c>
      <c r="D2215" s="217">
        <v>0</v>
      </c>
      <c r="E2215" s="208">
        <v>0</v>
      </c>
      <c r="F2215" s="209">
        <f>D2215/C2215*100</f>
        <v>0</v>
      </c>
    </row>
    <row r="2216" spans="1:6" s="167" customFormat="1" ht="20.25" x14ac:dyDescent="0.2">
      <c r="A2216" s="197">
        <v>511300</v>
      </c>
      <c r="B2216" s="198" t="s">
        <v>426</v>
      </c>
      <c r="C2216" s="208">
        <v>2100</v>
      </c>
      <c r="D2216" s="217">
        <v>20000</v>
      </c>
      <c r="E2216" s="217">
        <v>153000</v>
      </c>
      <c r="F2216" s="209"/>
    </row>
    <row r="2217" spans="1:6" s="167" customFormat="1" ht="20.25" x14ac:dyDescent="0.2">
      <c r="A2217" s="197">
        <v>511500</v>
      </c>
      <c r="B2217" s="198" t="s">
        <v>492</v>
      </c>
      <c r="C2217" s="208">
        <v>0</v>
      </c>
      <c r="D2217" s="217">
        <v>0</v>
      </c>
      <c r="E2217" s="217">
        <v>30000</v>
      </c>
      <c r="F2217" s="209">
        <v>0</v>
      </c>
    </row>
    <row r="2218" spans="1:6" s="221" customFormat="1" ht="20.25" x14ac:dyDescent="0.2">
      <c r="A2218" s="219">
        <v>516000</v>
      </c>
      <c r="B2218" s="210" t="s">
        <v>433</v>
      </c>
      <c r="C2218" s="220">
        <f t="shared" ref="C2218" si="584">C2219</f>
        <v>233000</v>
      </c>
      <c r="D2218" s="220">
        <f t="shared" ref="D2218" si="585">D2219</f>
        <v>260000</v>
      </c>
      <c r="E2218" s="220">
        <f t="shared" ref="E2218" si="586">E2219</f>
        <v>250000</v>
      </c>
      <c r="F2218" s="205">
        <f t="shared" ref="F2218:F2223" si="587">D2218/C2218*100</f>
        <v>111.58798283261801</v>
      </c>
    </row>
    <row r="2219" spans="1:6" s="167" customFormat="1" ht="20.25" x14ac:dyDescent="0.2">
      <c r="A2219" s="197">
        <v>516100</v>
      </c>
      <c r="B2219" s="198" t="s">
        <v>433</v>
      </c>
      <c r="C2219" s="208">
        <v>233000</v>
      </c>
      <c r="D2219" s="217">
        <v>260000</v>
      </c>
      <c r="E2219" s="217">
        <v>250000</v>
      </c>
      <c r="F2219" s="209">
        <f t="shared" si="587"/>
        <v>111.58798283261801</v>
      </c>
    </row>
    <row r="2220" spans="1:6" s="221" customFormat="1" ht="40.5" x14ac:dyDescent="0.2">
      <c r="A2220" s="219">
        <v>580000</v>
      </c>
      <c r="B2220" s="210" t="s">
        <v>435</v>
      </c>
      <c r="C2220" s="220">
        <f t="shared" ref="C2220:C2221" si="588">C2221</f>
        <v>65000</v>
      </c>
      <c r="D2220" s="220">
        <f t="shared" ref="D2220:D2221" si="589">D2221</f>
        <v>65000</v>
      </c>
      <c r="E2220" s="220">
        <f t="shared" ref="E2220:E2221" si="590">E2221</f>
        <v>0</v>
      </c>
      <c r="F2220" s="205">
        <f t="shared" si="587"/>
        <v>100</v>
      </c>
    </row>
    <row r="2221" spans="1:6" s="221" customFormat="1" ht="20.25" x14ac:dyDescent="0.2">
      <c r="A2221" s="219">
        <v>581000</v>
      </c>
      <c r="B2221" s="210" t="s">
        <v>436</v>
      </c>
      <c r="C2221" s="220">
        <f t="shared" si="588"/>
        <v>65000</v>
      </c>
      <c r="D2221" s="220">
        <f t="shared" si="589"/>
        <v>65000</v>
      </c>
      <c r="E2221" s="220">
        <f t="shared" si="590"/>
        <v>0</v>
      </c>
      <c r="F2221" s="205">
        <f t="shared" si="587"/>
        <v>100</v>
      </c>
    </row>
    <row r="2222" spans="1:6" s="167" customFormat="1" ht="20.25" x14ac:dyDescent="0.2">
      <c r="A2222" s="197">
        <v>581200</v>
      </c>
      <c r="B2222" s="198" t="s">
        <v>437</v>
      </c>
      <c r="C2222" s="208">
        <v>65000</v>
      </c>
      <c r="D2222" s="217">
        <v>65000</v>
      </c>
      <c r="E2222" s="208">
        <v>0</v>
      </c>
      <c r="F2222" s="209">
        <f t="shared" si="587"/>
        <v>100</v>
      </c>
    </row>
    <row r="2223" spans="1:6" s="221" customFormat="1" ht="20.25" x14ac:dyDescent="0.2">
      <c r="A2223" s="219">
        <v>630000</v>
      </c>
      <c r="B2223" s="210" t="s">
        <v>461</v>
      </c>
      <c r="C2223" s="220">
        <f>C2226+C2224</f>
        <v>74999.999999999985</v>
      </c>
      <c r="D2223" s="220">
        <f>D2226+D2224</f>
        <v>80000</v>
      </c>
      <c r="E2223" s="220">
        <f>E2226+E2224</f>
        <v>65000</v>
      </c>
      <c r="F2223" s="205">
        <f t="shared" si="587"/>
        <v>106.66666666666669</v>
      </c>
    </row>
    <row r="2224" spans="1:6" s="221" customFormat="1" ht="20.25" x14ac:dyDescent="0.2">
      <c r="A2224" s="219">
        <v>631000</v>
      </c>
      <c r="B2224" s="210" t="s">
        <v>395</v>
      </c>
      <c r="C2224" s="220">
        <f>0+C2225</f>
        <v>0</v>
      </c>
      <c r="D2224" s="220">
        <f>0+D2225</f>
        <v>0</v>
      </c>
      <c r="E2224" s="220">
        <f>0+E2225</f>
        <v>65000</v>
      </c>
      <c r="F2224" s="209">
        <v>0</v>
      </c>
    </row>
    <row r="2225" spans="1:6" s="167" customFormat="1" ht="20.25" x14ac:dyDescent="0.2">
      <c r="A2225" s="223">
        <v>631100</v>
      </c>
      <c r="B2225" s="198" t="s">
        <v>463</v>
      </c>
      <c r="C2225" s="208">
        <v>0</v>
      </c>
      <c r="D2225" s="217">
        <v>0</v>
      </c>
      <c r="E2225" s="217">
        <v>65000</v>
      </c>
      <c r="F2225" s="209">
        <v>0</v>
      </c>
    </row>
    <row r="2226" spans="1:6" s="221" customFormat="1" ht="20.25" x14ac:dyDescent="0.2">
      <c r="A2226" s="219">
        <v>638000</v>
      </c>
      <c r="B2226" s="210" t="s">
        <v>396</v>
      </c>
      <c r="C2226" s="220">
        <f t="shared" ref="C2226" si="591">C2227</f>
        <v>74999.999999999985</v>
      </c>
      <c r="D2226" s="220">
        <f t="shared" ref="D2226" si="592">D2227</f>
        <v>80000</v>
      </c>
      <c r="E2226" s="220">
        <f t="shared" ref="E2226" si="593">E2227</f>
        <v>0</v>
      </c>
      <c r="F2226" s="205">
        <f>D2226/C2226*100</f>
        <v>106.66666666666669</v>
      </c>
    </row>
    <row r="2227" spans="1:6" s="167" customFormat="1" ht="20.25" x14ac:dyDescent="0.2">
      <c r="A2227" s="197">
        <v>638100</v>
      </c>
      <c r="B2227" s="198" t="s">
        <v>466</v>
      </c>
      <c r="C2227" s="208">
        <v>74999.999999999985</v>
      </c>
      <c r="D2227" s="217">
        <v>80000</v>
      </c>
      <c r="E2227" s="208">
        <v>0</v>
      </c>
      <c r="F2227" s="209">
        <f>D2227/C2227*100</f>
        <v>106.66666666666669</v>
      </c>
    </row>
    <row r="2228" spans="1:6" s="167" customFormat="1" ht="20.25" x14ac:dyDescent="0.2">
      <c r="A2228" s="225"/>
      <c r="B2228" s="214" t="s">
        <v>500</v>
      </c>
      <c r="C2228" s="222">
        <f>C2189+C2213+C2223+C2220</f>
        <v>5097400</v>
      </c>
      <c r="D2228" s="222">
        <f>D2189+D2213+D2223+D2220</f>
        <v>5174300</v>
      </c>
      <c r="E2228" s="222">
        <f>E2189+E2213+E2223+E2220</f>
        <v>809300</v>
      </c>
      <c r="F2228" s="172">
        <f>D2228/C2228*100</f>
        <v>101.50861223368777</v>
      </c>
    </row>
    <row r="2229" spans="1:6" s="167" customFormat="1" ht="20.25" x14ac:dyDescent="0.2">
      <c r="A2229" s="226"/>
      <c r="B2229" s="190"/>
      <c r="C2229" s="217"/>
      <c r="D2229" s="217"/>
      <c r="E2229" s="217"/>
      <c r="F2229" s="218"/>
    </row>
    <row r="2230" spans="1:6" s="167" customFormat="1" ht="20.25" x14ac:dyDescent="0.2">
      <c r="A2230" s="193"/>
      <c r="B2230" s="190"/>
      <c r="C2230" s="217"/>
      <c r="D2230" s="217"/>
      <c r="E2230" s="217"/>
      <c r="F2230" s="218"/>
    </row>
    <row r="2231" spans="1:6" s="167" customFormat="1" ht="20.25" x14ac:dyDescent="0.2">
      <c r="A2231" s="197" t="s">
        <v>888</v>
      </c>
      <c r="B2231" s="210"/>
      <c r="C2231" s="217"/>
      <c r="D2231" s="217"/>
      <c r="E2231" s="217"/>
      <c r="F2231" s="218"/>
    </row>
    <row r="2232" spans="1:6" s="167" customFormat="1" ht="20.25" x14ac:dyDescent="0.2">
      <c r="A2232" s="197" t="s">
        <v>513</v>
      </c>
      <c r="B2232" s="210"/>
      <c r="C2232" s="217"/>
      <c r="D2232" s="217"/>
      <c r="E2232" s="217"/>
      <c r="F2232" s="218"/>
    </row>
    <row r="2233" spans="1:6" s="167" customFormat="1" ht="20.25" x14ac:dyDescent="0.2">
      <c r="A2233" s="197" t="s">
        <v>654</v>
      </c>
      <c r="B2233" s="210"/>
      <c r="C2233" s="217"/>
      <c r="D2233" s="217"/>
      <c r="E2233" s="217"/>
      <c r="F2233" s="218"/>
    </row>
    <row r="2234" spans="1:6" s="167" customFormat="1" ht="20.25" x14ac:dyDescent="0.2">
      <c r="A2234" s="197" t="s">
        <v>796</v>
      </c>
      <c r="B2234" s="210"/>
      <c r="C2234" s="217"/>
      <c r="D2234" s="217"/>
      <c r="E2234" s="217"/>
      <c r="F2234" s="218"/>
    </row>
    <row r="2235" spans="1:6" s="167" customFormat="1" ht="20.25" x14ac:dyDescent="0.2">
      <c r="A2235" s="197"/>
      <c r="B2235" s="199"/>
      <c r="C2235" s="200"/>
      <c r="D2235" s="200"/>
      <c r="E2235" s="200"/>
      <c r="F2235" s="201"/>
    </row>
    <row r="2236" spans="1:6" s="167" customFormat="1" ht="20.25" x14ac:dyDescent="0.2">
      <c r="A2236" s="219">
        <v>410000</v>
      </c>
      <c r="B2236" s="203" t="s">
        <v>357</v>
      </c>
      <c r="C2236" s="220">
        <f>C2237+C2242+C2253</f>
        <v>4448000</v>
      </c>
      <c r="D2236" s="220">
        <f>D2237+D2242+D2253</f>
        <v>4556700</v>
      </c>
      <c r="E2236" s="220">
        <f>E2237+E2242+E2253</f>
        <v>66000</v>
      </c>
      <c r="F2236" s="205">
        <f t="shared" ref="F2236:F2252" si="594">D2236/C2236*100</f>
        <v>102.44379496402878</v>
      </c>
    </row>
    <row r="2237" spans="1:6" s="167" customFormat="1" ht="20.25" x14ac:dyDescent="0.2">
      <c r="A2237" s="219">
        <v>411000</v>
      </c>
      <c r="B2237" s="203" t="s">
        <v>471</v>
      </c>
      <c r="C2237" s="220">
        <f t="shared" ref="C2237" si="595">SUM(C2238:C2241)</f>
        <v>4087800</v>
      </c>
      <c r="D2237" s="220">
        <f t="shared" ref="D2237" si="596">SUM(D2238:D2241)</f>
        <v>4170000</v>
      </c>
      <c r="E2237" s="220">
        <f t="shared" ref="E2237" si="597">SUM(E2238:E2241)</f>
        <v>0</v>
      </c>
      <c r="F2237" s="205">
        <f t="shared" si="594"/>
        <v>102.01086158814033</v>
      </c>
    </row>
    <row r="2238" spans="1:6" s="167" customFormat="1" ht="20.25" x14ac:dyDescent="0.2">
      <c r="A2238" s="197">
        <v>411100</v>
      </c>
      <c r="B2238" s="198" t="s">
        <v>358</v>
      </c>
      <c r="C2238" s="208">
        <v>3838000</v>
      </c>
      <c r="D2238" s="217">
        <v>3910000</v>
      </c>
      <c r="E2238" s="208">
        <v>0</v>
      </c>
      <c r="F2238" s="209">
        <f t="shared" si="594"/>
        <v>101.87597707139136</v>
      </c>
    </row>
    <row r="2239" spans="1:6" s="167" customFormat="1" ht="20.25" x14ac:dyDescent="0.2">
      <c r="A2239" s="197">
        <v>411200</v>
      </c>
      <c r="B2239" s="198" t="s">
        <v>484</v>
      </c>
      <c r="C2239" s="208">
        <v>119599.99999999999</v>
      </c>
      <c r="D2239" s="217">
        <v>120000</v>
      </c>
      <c r="E2239" s="208">
        <v>0</v>
      </c>
      <c r="F2239" s="209">
        <f t="shared" si="594"/>
        <v>100.33444816053515</v>
      </c>
    </row>
    <row r="2240" spans="1:6" s="167" customFormat="1" ht="40.5" x14ac:dyDescent="0.2">
      <c r="A2240" s="197">
        <v>411300</v>
      </c>
      <c r="B2240" s="198" t="s">
        <v>359</v>
      </c>
      <c r="C2240" s="208">
        <v>91800</v>
      </c>
      <c r="D2240" s="217">
        <v>100000</v>
      </c>
      <c r="E2240" s="208">
        <v>0</v>
      </c>
      <c r="F2240" s="209">
        <f t="shared" si="594"/>
        <v>108.93246187363835</v>
      </c>
    </row>
    <row r="2241" spans="1:6" s="167" customFormat="1" ht="20.25" x14ac:dyDescent="0.2">
      <c r="A2241" s="197">
        <v>411400</v>
      </c>
      <c r="B2241" s="198" t="s">
        <v>360</v>
      </c>
      <c r="C2241" s="208">
        <v>38400</v>
      </c>
      <c r="D2241" s="217">
        <v>40000</v>
      </c>
      <c r="E2241" s="208">
        <v>0</v>
      </c>
      <c r="F2241" s="209">
        <f t="shared" si="594"/>
        <v>104.16666666666667</v>
      </c>
    </row>
    <row r="2242" spans="1:6" s="167" customFormat="1" ht="20.25" x14ac:dyDescent="0.2">
      <c r="A2242" s="219">
        <v>412000</v>
      </c>
      <c r="B2242" s="210" t="s">
        <v>476</v>
      </c>
      <c r="C2242" s="220">
        <f>SUM(C2243:C2252)</f>
        <v>360200</v>
      </c>
      <c r="D2242" s="220">
        <f>SUM(D2243:D2252)</f>
        <v>386700</v>
      </c>
      <c r="E2242" s="220">
        <f>SUM(E2243:E2252)</f>
        <v>64000</v>
      </c>
      <c r="F2242" s="205">
        <f t="shared" si="594"/>
        <v>107.35702387562465</v>
      </c>
    </row>
    <row r="2243" spans="1:6" s="167" customFormat="1" ht="20.25" x14ac:dyDescent="0.2">
      <c r="A2243" s="197">
        <v>412200</v>
      </c>
      <c r="B2243" s="198" t="s">
        <v>485</v>
      </c>
      <c r="C2243" s="208">
        <v>204500</v>
      </c>
      <c r="D2243" s="217">
        <v>210000</v>
      </c>
      <c r="E2243" s="217">
        <v>1000</v>
      </c>
      <c r="F2243" s="209">
        <f t="shared" si="594"/>
        <v>102.68948655256725</v>
      </c>
    </row>
    <row r="2244" spans="1:6" s="167" customFormat="1" ht="20.25" x14ac:dyDescent="0.2">
      <c r="A2244" s="197">
        <v>412300</v>
      </c>
      <c r="B2244" s="198" t="s">
        <v>362</v>
      </c>
      <c r="C2244" s="208">
        <v>12000</v>
      </c>
      <c r="D2244" s="217">
        <v>20000</v>
      </c>
      <c r="E2244" s="217">
        <v>0</v>
      </c>
      <c r="F2244" s="209">
        <f t="shared" si="594"/>
        <v>166.66666666666669</v>
      </c>
    </row>
    <row r="2245" spans="1:6" s="167" customFormat="1" ht="20.25" x14ac:dyDescent="0.2">
      <c r="A2245" s="197">
        <v>412400</v>
      </c>
      <c r="B2245" s="198" t="s">
        <v>363</v>
      </c>
      <c r="C2245" s="208">
        <v>20000</v>
      </c>
      <c r="D2245" s="217">
        <v>20000</v>
      </c>
      <c r="E2245" s="217">
        <v>11500</v>
      </c>
      <c r="F2245" s="209">
        <f t="shared" si="594"/>
        <v>100</v>
      </c>
    </row>
    <row r="2246" spans="1:6" s="167" customFormat="1" ht="20.25" x14ac:dyDescent="0.2">
      <c r="A2246" s="197">
        <v>412500</v>
      </c>
      <c r="B2246" s="198" t="s">
        <v>364</v>
      </c>
      <c r="C2246" s="208">
        <v>20000</v>
      </c>
      <c r="D2246" s="217">
        <v>30000</v>
      </c>
      <c r="E2246" s="217">
        <v>21500</v>
      </c>
      <c r="F2246" s="209">
        <f t="shared" si="594"/>
        <v>150</v>
      </c>
    </row>
    <row r="2247" spans="1:6" s="167" customFormat="1" ht="20.25" x14ac:dyDescent="0.2">
      <c r="A2247" s="197">
        <v>412600</v>
      </c>
      <c r="B2247" s="198" t="s">
        <v>486</v>
      </c>
      <c r="C2247" s="208">
        <v>14000.000000000004</v>
      </c>
      <c r="D2247" s="217">
        <v>15000</v>
      </c>
      <c r="E2247" s="217">
        <v>0</v>
      </c>
      <c r="F2247" s="209">
        <f t="shared" si="594"/>
        <v>107.14285714285711</v>
      </c>
    </row>
    <row r="2248" spans="1:6" s="167" customFormat="1" ht="20.25" x14ac:dyDescent="0.2">
      <c r="A2248" s="197">
        <v>412700</v>
      </c>
      <c r="B2248" s="198" t="s">
        <v>473</v>
      </c>
      <c r="C2248" s="208">
        <v>11000</v>
      </c>
      <c r="D2248" s="217">
        <v>12000</v>
      </c>
      <c r="E2248" s="217">
        <v>0</v>
      </c>
      <c r="F2248" s="209">
        <f t="shared" si="594"/>
        <v>109.09090909090908</v>
      </c>
    </row>
    <row r="2249" spans="1:6" s="167" customFormat="1" ht="20.25" x14ac:dyDescent="0.2">
      <c r="A2249" s="197">
        <v>412900</v>
      </c>
      <c r="B2249" s="211" t="s">
        <v>564</v>
      </c>
      <c r="C2249" s="208">
        <v>26500</v>
      </c>
      <c r="D2249" s="217">
        <v>27900</v>
      </c>
      <c r="E2249" s="217">
        <v>20000</v>
      </c>
      <c r="F2249" s="209">
        <f t="shared" si="594"/>
        <v>105.28301886792453</v>
      </c>
    </row>
    <row r="2250" spans="1:6" s="167" customFormat="1" ht="20.25" x14ac:dyDescent="0.2">
      <c r="A2250" s="197">
        <v>412900</v>
      </c>
      <c r="B2250" s="211" t="s">
        <v>583</v>
      </c>
      <c r="C2250" s="208">
        <v>4800</v>
      </c>
      <c r="D2250" s="217">
        <v>5000</v>
      </c>
      <c r="E2250" s="217">
        <v>10000</v>
      </c>
      <c r="F2250" s="209">
        <f t="shared" si="594"/>
        <v>104.16666666666667</v>
      </c>
    </row>
    <row r="2251" spans="1:6" s="167" customFormat="1" ht="20.25" x14ac:dyDescent="0.2">
      <c r="A2251" s="197">
        <v>412900</v>
      </c>
      <c r="B2251" s="211" t="s">
        <v>584</v>
      </c>
      <c r="C2251" s="208">
        <v>7800</v>
      </c>
      <c r="D2251" s="217">
        <v>6800</v>
      </c>
      <c r="E2251" s="217">
        <v>0</v>
      </c>
      <c r="F2251" s="209">
        <f t="shared" si="594"/>
        <v>87.179487179487182</v>
      </c>
    </row>
    <row r="2252" spans="1:6" s="167" customFormat="1" ht="20.25" x14ac:dyDescent="0.2">
      <c r="A2252" s="197">
        <v>412900</v>
      </c>
      <c r="B2252" s="198" t="s">
        <v>566</v>
      </c>
      <c r="C2252" s="208">
        <v>39600</v>
      </c>
      <c r="D2252" s="217">
        <v>40000</v>
      </c>
      <c r="E2252" s="217">
        <v>0</v>
      </c>
      <c r="F2252" s="209">
        <f t="shared" si="594"/>
        <v>101.01010101010101</v>
      </c>
    </row>
    <row r="2253" spans="1:6" s="221" customFormat="1" ht="20.25" x14ac:dyDescent="0.2">
      <c r="A2253" s="219">
        <v>413000</v>
      </c>
      <c r="B2253" s="210" t="s">
        <v>477</v>
      </c>
      <c r="C2253" s="220">
        <f>0+C2254</f>
        <v>0</v>
      </c>
      <c r="D2253" s="220">
        <f>0+D2254</f>
        <v>0</v>
      </c>
      <c r="E2253" s="220">
        <f>0+E2254</f>
        <v>2000</v>
      </c>
      <c r="F2253" s="209">
        <v>0</v>
      </c>
    </row>
    <row r="2254" spans="1:6" s="167" customFormat="1" ht="20.25" x14ac:dyDescent="0.2">
      <c r="A2254" s="223">
        <v>413900</v>
      </c>
      <c r="B2254" s="198" t="s">
        <v>369</v>
      </c>
      <c r="C2254" s="208">
        <v>0</v>
      </c>
      <c r="D2254" s="217">
        <v>0</v>
      </c>
      <c r="E2254" s="217">
        <v>2000</v>
      </c>
      <c r="F2254" s="209">
        <v>0</v>
      </c>
    </row>
    <row r="2255" spans="1:6" s="167" customFormat="1" ht="20.25" x14ac:dyDescent="0.2">
      <c r="A2255" s="219">
        <v>510000</v>
      </c>
      <c r="B2255" s="210" t="s">
        <v>422</v>
      </c>
      <c r="C2255" s="220">
        <f>C2256+C2259+0</f>
        <v>310000</v>
      </c>
      <c r="D2255" s="220">
        <f>D2256+D2259+0</f>
        <v>320000</v>
      </c>
      <c r="E2255" s="220">
        <f>E2256+E2259+0</f>
        <v>351000</v>
      </c>
      <c r="F2255" s="205">
        <f t="shared" ref="F2255:F2261" si="598">D2255/C2255*100</f>
        <v>103.2258064516129</v>
      </c>
    </row>
    <row r="2256" spans="1:6" s="167" customFormat="1" ht="20.25" x14ac:dyDescent="0.2">
      <c r="A2256" s="219">
        <v>511000</v>
      </c>
      <c r="B2256" s="210" t="s">
        <v>423</v>
      </c>
      <c r="C2256" s="220">
        <f>SUM(C2257:C2258)</f>
        <v>40000</v>
      </c>
      <c r="D2256" s="220">
        <f>SUM(D2257:D2258)</f>
        <v>30000</v>
      </c>
      <c r="E2256" s="220">
        <f>SUM(E2257:E2258)</f>
        <v>92000</v>
      </c>
      <c r="F2256" s="205">
        <f t="shared" si="598"/>
        <v>75</v>
      </c>
    </row>
    <row r="2257" spans="1:6" s="167" customFormat="1" ht="20.25" x14ac:dyDescent="0.2">
      <c r="A2257" s="197">
        <v>511200</v>
      </c>
      <c r="B2257" s="198" t="s">
        <v>425</v>
      </c>
      <c r="C2257" s="208">
        <v>20000</v>
      </c>
      <c r="D2257" s="217">
        <v>0</v>
      </c>
      <c r="E2257" s="217">
        <v>70000</v>
      </c>
      <c r="F2257" s="209">
        <f t="shared" si="598"/>
        <v>0</v>
      </c>
    </row>
    <row r="2258" spans="1:6" s="167" customFormat="1" ht="20.25" x14ac:dyDescent="0.2">
      <c r="A2258" s="197">
        <v>511300</v>
      </c>
      <c r="B2258" s="198" t="s">
        <v>426</v>
      </c>
      <c r="C2258" s="208">
        <v>20000</v>
      </c>
      <c r="D2258" s="217">
        <v>30000</v>
      </c>
      <c r="E2258" s="217">
        <v>22000</v>
      </c>
      <c r="F2258" s="209">
        <f t="shared" si="598"/>
        <v>150</v>
      </c>
    </row>
    <row r="2259" spans="1:6" s="221" customFormat="1" ht="20.25" x14ac:dyDescent="0.2">
      <c r="A2259" s="219">
        <v>516000</v>
      </c>
      <c r="B2259" s="210" t="s">
        <v>433</v>
      </c>
      <c r="C2259" s="220">
        <f t="shared" ref="C2259" si="599">C2260</f>
        <v>270000</v>
      </c>
      <c r="D2259" s="220">
        <f t="shared" ref="D2259" si="600">D2260</f>
        <v>290000</v>
      </c>
      <c r="E2259" s="220">
        <f t="shared" ref="E2259" si="601">E2260</f>
        <v>259000</v>
      </c>
      <c r="F2259" s="205">
        <f t="shared" si="598"/>
        <v>107.40740740740742</v>
      </c>
    </row>
    <row r="2260" spans="1:6" s="167" customFormat="1" ht="20.25" x14ac:dyDescent="0.2">
      <c r="A2260" s="197">
        <v>516100</v>
      </c>
      <c r="B2260" s="198" t="s">
        <v>433</v>
      </c>
      <c r="C2260" s="208">
        <v>270000</v>
      </c>
      <c r="D2260" s="217">
        <v>290000</v>
      </c>
      <c r="E2260" s="217">
        <v>259000</v>
      </c>
      <c r="F2260" s="209">
        <f t="shared" si="598"/>
        <v>107.40740740740742</v>
      </c>
    </row>
    <row r="2261" spans="1:6" s="221" customFormat="1" ht="20.25" x14ac:dyDescent="0.2">
      <c r="A2261" s="219">
        <v>630000</v>
      </c>
      <c r="B2261" s="210" t="s">
        <v>461</v>
      </c>
      <c r="C2261" s="220">
        <f>C2262+C2265</f>
        <v>100000</v>
      </c>
      <c r="D2261" s="220">
        <f t="shared" ref="D2261" si="602">D2262+D2265</f>
        <v>100000</v>
      </c>
      <c r="E2261" s="220">
        <f>E2262+E2265</f>
        <v>412200</v>
      </c>
      <c r="F2261" s="205">
        <f t="shared" si="598"/>
        <v>100</v>
      </c>
    </row>
    <row r="2262" spans="1:6" s="221" customFormat="1" ht="20.25" x14ac:dyDescent="0.2">
      <c r="A2262" s="219">
        <v>631000</v>
      </c>
      <c r="B2262" s="210" t="s">
        <v>395</v>
      </c>
      <c r="C2262" s="220">
        <f>C2264</f>
        <v>0</v>
      </c>
      <c r="D2262" s="220">
        <f t="shared" ref="D2262" si="603">D2264</f>
        <v>0</v>
      </c>
      <c r="E2262" s="220">
        <f>E2263+E2264</f>
        <v>412200</v>
      </c>
      <c r="F2262" s="209">
        <v>0</v>
      </c>
    </row>
    <row r="2263" spans="1:6" s="167" customFormat="1" ht="20.25" x14ac:dyDescent="0.2">
      <c r="A2263" s="223">
        <v>631100</v>
      </c>
      <c r="B2263" s="198" t="s">
        <v>463</v>
      </c>
      <c r="C2263" s="208">
        <v>0</v>
      </c>
      <c r="D2263" s="217">
        <v>0</v>
      </c>
      <c r="E2263" s="217">
        <v>69500</v>
      </c>
      <c r="F2263" s="209">
        <v>0</v>
      </c>
    </row>
    <row r="2264" spans="1:6" s="167" customFormat="1" ht="20.25" x14ac:dyDescent="0.2">
      <c r="A2264" s="223">
        <v>631900</v>
      </c>
      <c r="B2264" s="198" t="s">
        <v>604</v>
      </c>
      <c r="C2264" s="208">
        <v>0</v>
      </c>
      <c r="D2264" s="217">
        <v>0</v>
      </c>
      <c r="E2264" s="217">
        <v>342700</v>
      </c>
      <c r="F2264" s="209">
        <v>0</v>
      </c>
    </row>
    <row r="2265" spans="1:6" s="221" customFormat="1" ht="20.25" x14ac:dyDescent="0.2">
      <c r="A2265" s="219">
        <v>638000</v>
      </c>
      <c r="B2265" s="210" t="s">
        <v>396</v>
      </c>
      <c r="C2265" s="220">
        <f t="shared" ref="C2265" si="604">C2266</f>
        <v>100000</v>
      </c>
      <c r="D2265" s="220">
        <f t="shared" ref="D2265" si="605">D2266</f>
        <v>100000</v>
      </c>
      <c r="E2265" s="220">
        <f t="shared" ref="E2265" si="606">E2266</f>
        <v>0</v>
      </c>
      <c r="F2265" s="205">
        <f>D2265/C2265*100</f>
        <v>100</v>
      </c>
    </row>
    <row r="2266" spans="1:6" s="167" customFormat="1" ht="20.25" x14ac:dyDescent="0.2">
      <c r="A2266" s="197">
        <v>638100</v>
      </c>
      <c r="B2266" s="198" t="s">
        <v>466</v>
      </c>
      <c r="C2266" s="208">
        <v>100000</v>
      </c>
      <c r="D2266" s="217">
        <v>100000</v>
      </c>
      <c r="E2266" s="217">
        <v>0</v>
      </c>
      <c r="F2266" s="209">
        <f>D2266/C2266*100</f>
        <v>100</v>
      </c>
    </row>
    <row r="2267" spans="1:6" s="167" customFormat="1" ht="20.25" x14ac:dyDescent="0.2">
      <c r="A2267" s="225"/>
      <c r="B2267" s="214" t="s">
        <v>500</v>
      </c>
      <c r="C2267" s="222">
        <f>C2236+C2255+C2261</f>
        <v>4858000</v>
      </c>
      <c r="D2267" s="222">
        <f>D2236+D2255+D2261</f>
        <v>4976700</v>
      </c>
      <c r="E2267" s="222">
        <f>E2236+E2255+E2261</f>
        <v>829200</v>
      </c>
      <c r="F2267" s="172">
        <f>D2267/C2267*100</f>
        <v>102.4433923425278</v>
      </c>
    </row>
    <row r="2268" spans="1:6" s="167" customFormat="1" ht="20.25" x14ac:dyDescent="0.2">
      <c r="A2268" s="226"/>
      <c r="B2268" s="190"/>
      <c r="C2268" s="217"/>
      <c r="D2268" s="217"/>
      <c r="E2268" s="217"/>
      <c r="F2268" s="218"/>
    </row>
    <row r="2269" spans="1:6" s="167" customFormat="1" ht="20.25" x14ac:dyDescent="0.2">
      <c r="A2269" s="197" t="s">
        <v>889</v>
      </c>
      <c r="B2269" s="210"/>
      <c r="C2269" s="217"/>
      <c r="D2269" s="217"/>
      <c r="E2269" s="217"/>
      <c r="F2269" s="218"/>
    </row>
    <row r="2270" spans="1:6" s="167" customFormat="1" ht="20.25" x14ac:dyDescent="0.2">
      <c r="A2270" s="197" t="s">
        <v>513</v>
      </c>
      <c r="B2270" s="210"/>
      <c r="C2270" s="217"/>
      <c r="D2270" s="217"/>
      <c r="E2270" s="217"/>
      <c r="F2270" s="218"/>
    </row>
    <row r="2271" spans="1:6" s="167" customFormat="1" ht="20.25" x14ac:dyDescent="0.2">
      <c r="A2271" s="197" t="s">
        <v>655</v>
      </c>
      <c r="B2271" s="210"/>
      <c r="C2271" s="217"/>
      <c r="D2271" s="217"/>
      <c r="E2271" s="217"/>
      <c r="F2271" s="218"/>
    </row>
    <row r="2272" spans="1:6" s="167" customFormat="1" ht="20.25" x14ac:dyDescent="0.2">
      <c r="A2272" s="197" t="s">
        <v>796</v>
      </c>
      <c r="B2272" s="210"/>
      <c r="C2272" s="217"/>
      <c r="D2272" s="217"/>
      <c r="E2272" s="217"/>
      <c r="F2272" s="218"/>
    </row>
    <row r="2273" spans="1:6" s="167" customFormat="1" ht="20.25" x14ac:dyDescent="0.2">
      <c r="A2273" s="197"/>
      <c r="B2273" s="199"/>
      <c r="C2273" s="200"/>
      <c r="D2273" s="200"/>
      <c r="E2273" s="200"/>
      <c r="F2273" s="201"/>
    </row>
    <row r="2274" spans="1:6" s="167" customFormat="1" ht="20.25" x14ac:dyDescent="0.2">
      <c r="A2274" s="219">
        <v>410000</v>
      </c>
      <c r="B2274" s="203" t="s">
        <v>357</v>
      </c>
      <c r="C2274" s="220">
        <f>C2275+C2280+C2292+0</f>
        <v>4907800</v>
      </c>
      <c r="D2274" s="220">
        <f>D2275+D2280+D2292+0</f>
        <v>4966200</v>
      </c>
      <c r="E2274" s="220">
        <f>E2275+E2280+E2292+0</f>
        <v>519000</v>
      </c>
      <c r="F2274" s="205">
        <f t="shared" ref="F2274:F2286" si="607">D2274/C2274*100</f>
        <v>101.18994254044583</v>
      </c>
    </row>
    <row r="2275" spans="1:6" s="167" customFormat="1" ht="20.25" x14ac:dyDescent="0.2">
      <c r="A2275" s="219">
        <v>411000</v>
      </c>
      <c r="B2275" s="203" t="s">
        <v>471</v>
      </c>
      <c r="C2275" s="220">
        <f>SUM(C2276:C2279)</f>
        <v>4590700</v>
      </c>
      <c r="D2275" s="220">
        <f t="shared" ref="D2275" si="608">SUM(D2276:D2279)</f>
        <v>4638700</v>
      </c>
      <c r="E2275" s="220">
        <f>SUM(E2276:E2279)</f>
        <v>0</v>
      </c>
      <c r="F2275" s="205">
        <f t="shared" si="607"/>
        <v>101.04559217548521</v>
      </c>
    </row>
    <row r="2276" spans="1:6" s="167" customFormat="1" ht="20.25" x14ac:dyDescent="0.2">
      <c r="A2276" s="197">
        <v>411100</v>
      </c>
      <c r="B2276" s="198" t="s">
        <v>358</v>
      </c>
      <c r="C2276" s="208">
        <v>4350000</v>
      </c>
      <c r="D2276" s="217">
        <v>4400000</v>
      </c>
      <c r="E2276" s="208">
        <v>0</v>
      </c>
      <c r="F2276" s="209">
        <f t="shared" si="607"/>
        <v>101.14942528735634</v>
      </c>
    </row>
    <row r="2277" spans="1:6" s="167" customFormat="1" ht="20.25" x14ac:dyDescent="0.2">
      <c r="A2277" s="197">
        <v>411200</v>
      </c>
      <c r="B2277" s="198" t="s">
        <v>484</v>
      </c>
      <c r="C2277" s="208">
        <v>95000</v>
      </c>
      <c r="D2277" s="217">
        <v>95000</v>
      </c>
      <c r="E2277" s="208">
        <v>0</v>
      </c>
      <c r="F2277" s="209">
        <f t="shared" si="607"/>
        <v>100</v>
      </c>
    </row>
    <row r="2278" spans="1:6" s="167" customFormat="1" ht="40.5" x14ac:dyDescent="0.2">
      <c r="A2278" s="197">
        <v>411300</v>
      </c>
      <c r="B2278" s="198" t="s">
        <v>359</v>
      </c>
      <c r="C2278" s="208">
        <v>82000</v>
      </c>
      <c r="D2278" s="217">
        <v>85000</v>
      </c>
      <c r="E2278" s="208">
        <v>0</v>
      </c>
      <c r="F2278" s="209">
        <f t="shared" si="607"/>
        <v>103.65853658536585</v>
      </c>
    </row>
    <row r="2279" spans="1:6" s="167" customFormat="1" ht="20.25" x14ac:dyDescent="0.2">
      <c r="A2279" s="197">
        <v>411400</v>
      </c>
      <c r="B2279" s="198" t="s">
        <v>360</v>
      </c>
      <c r="C2279" s="208">
        <v>63700</v>
      </c>
      <c r="D2279" s="217">
        <v>58700</v>
      </c>
      <c r="E2279" s="208">
        <v>0</v>
      </c>
      <c r="F2279" s="209">
        <f t="shared" si="607"/>
        <v>92.15070643642072</v>
      </c>
    </row>
    <row r="2280" spans="1:6" s="167" customFormat="1" ht="20.25" x14ac:dyDescent="0.2">
      <c r="A2280" s="219">
        <v>412000</v>
      </c>
      <c r="B2280" s="210" t="s">
        <v>476</v>
      </c>
      <c r="C2280" s="220">
        <f>SUM(C2281:C2291)</f>
        <v>316100</v>
      </c>
      <c r="D2280" s="220">
        <f>SUM(D2281:D2291)</f>
        <v>327500</v>
      </c>
      <c r="E2280" s="220">
        <f>SUM(E2281:E2291)</f>
        <v>519000</v>
      </c>
      <c r="F2280" s="205">
        <f t="shared" si="607"/>
        <v>103.606453653907</v>
      </c>
    </row>
    <row r="2281" spans="1:6" s="167" customFormat="1" ht="20.25" x14ac:dyDescent="0.2">
      <c r="A2281" s="197">
        <v>412200</v>
      </c>
      <c r="B2281" s="198" t="s">
        <v>485</v>
      </c>
      <c r="C2281" s="208">
        <v>213000</v>
      </c>
      <c r="D2281" s="217">
        <v>220000</v>
      </c>
      <c r="E2281" s="217">
        <v>171500</v>
      </c>
      <c r="F2281" s="209">
        <f t="shared" si="607"/>
        <v>103.28638497652582</v>
      </c>
    </row>
    <row r="2282" spans="1:6" s="167" customFormat="1" ht="20.25" x14ac:dyDescent="0.2">
      <c r="A2282" s="197">
        <v>412300</v>
      </c>
      <c r="B2282" s="198" t="s">
        <v>362</v>
      </c>
      <c r="C2282" s="208">
        <v>18000.000000000004</v>
      </c>
      <c r="D2282" s="217">
        <v>22000</v>
      </c>
      <c r="E2282" s="217">
        <v>50700</v>
      </c>
      <c r="F2282" s="209">
        <f t="shared" si="607"/>
        <v>122.22222222222219</v>
      </c>
    </row>
    <row r="2283" spans="1:6" s="167" customFormat="1" ht="20.25" x14ac:dyDescent="0.2">
      <c r="A2283" s="197">
        <v>412400</v>
      </c>
      <c r="B2283" s="198" t="s">
        <v>363</v>
      </c>
      <c r="C2283" s="208">
        <v>20000</v>
      </c>
      <c r="D2283" s="217">
        <v>20000</v>
      </c>
      <c r="E2283" s="217">
        <v>1600</v>
      </c>
      <c r="F2283" s="209">
        <f t="shared" si="607"/>
        <v>100</v>
      </c>
    </row>
    <row r="2284" spans="1:6" s="167" customFormat="1" ht="20.25" x14ac:dyDescent="0.2">
      <c r="A2284" s="197">
        <v>412500</v>
      </c>
      <c r="B2284" s="198" t="s">
        <v>364</v>
      </c>
      <c r="C2284" s="208">
        <v>7100</v>
      </c>
      <c r="D2284" s="217">
        <v>4000</v>
      </c>
      <c r="E2284" s="217">
        <v>63000</v>
      </c>
      <c r="F2284" s="209">
        <f t="shared" si="607"/>
        <v>56.338028169014088</v>
      </c>
    </row>
    <row r="2285" spans="1:6" s="167" customFormat="1" ht="20.25" x14ac:dyDescent="0.2">
      <c r="A2285" s="197">
        <v>412600</v>
      </c>
      <c r="B2285" s="198" t="s">
        <v>486</v>
      </c>
      <c r="C2285" s="208">
        <v>1500</v>
      </c>
      <c r="D2285" s="217">
        <v>1000</v>
      </c>
      <c r="E2285" s="217">
        <v>0</v>
      </c>
      <c r="F2285" s="209">
        <f t="shared" si="607"/>
        <v>66.666666666666657</v>
      </c>
    </row>
    <row r="2286" spans="1:6" s="167" customFormat="1" ht="20.25" x14ac:dyDescent="0.2">
      <c r="A2286" s="197">
        <v>412700</v>
      </c>
      <c r="B2286" s="198" t="s">
        <v>473</v>
      </c>
      <c r="C2286" s="208">
        <v>23000</v>
      </c>
      <c r="D2286" s="217">
        <v>26000</v>
      </c>
      <c r="E2286" s="217">
        <v>19600</v>
      </c>
      <c r="F2286" s="209">
        <f t="shared" si="607"/>
        <v>113.04347826086956</v>
      </c>
    </row>
    <row r="2287" spans="1:6" s="167" customFormat="1" ht="20.25" x14ac:dyDescent="0.2">
      <c r="A2287" s="197">
        <v>412800</v>
      </c>
      <c r="B2287" s="198" t="s">
        <v>487</v>
      </c>
      <c r="C2287" s="208">
        <v>0</v>
      </c>
      <c r="D2287" s="217">
        <v>0</v>
      </c>
      <c r="E2287" s="217">
        <v>2400</v>
      </c>
      <c r="F2287" s="209">
        <v>0</v>
      </c>
    </row>
    <row r="2288" spans="1:6" s="167" customFormat="1" ht="20.25" x14ac:dyDescent="0.2">
      <c r="A2288" s="197">
        <v>412900</v>
      </c>
      <c r="B2288" s="211" t="s">
        <v>564</v>
      </c>
      <c r="C2288" s="208">
        <v>25000.000000000004</v>
      </c>
      <c r="D2288" s="217">
        <v>25000</v>
      </c>
      <c r="E2288" s="217">
        <v>0</v>
      </c>
      <c r="F2288" s="209">
        <f>D2288/C2288*100</f>
        <v>99.999999999999986</v>
      </c>
    </row>
    <row r="2289" spans="1:6" s="167" customFormat="1" ht="20.25" x14ac:dyDescent="0.2">
      <c r="A2289" s="197">
        <v>412900</v>
      </c>
      <c r="B2289" s="211" t="s">
        <v>583</v>
      </c>
      <c r="C2289" s="208">
        <v>500</v>
      </c>
      <c r="D2289" s="217">
        <v>500</v>
      </c>
      <c r="E2289" s="217">
        <v>0</v>
      </c>
      <c r="F2289" s="209">
        <f>D2289/C2289*100</f>
        <v>100</v>
      </c>
    </row>
    <row r="2290" spans="1:6" s="167" customFormat="1" ht="20.25" x14ac:dyDescent="0.2">
      <c r="A2290" s="197">
        <v>412900</v>
      </c>
      <c r="B2290" s="211" t="s">
        <v>584</v>
      </c>
      <c r="C2290" s="208">
        <v>8000</v>
      </c>
      <c r="D2290" s="217">
        <v>9000</v>
      </c>
      <c r="E2290" s="217">
        <v>0</v>
      </c>
      <c r="F2290" s="209">
        <f>D2290/C2290*100</f>
        <v>112.5</v>
      </c>
    </row>
    <row r="2291" spans="1:6" s="167" customFormat="1" ht="20.25" x14ac:dyDescent="0.2">
      <c r="A2291" s="197">
        <v>412900</v>
      </c>
      <c r="B2291" s="198" t="s">
        <v>566</v>
      </c>
      <c r="C2291" s="208">
        <v>0</v>
      </c>
      <c r="D2291" s="217">
        <v>0</v>
      </c>
      <c r="E2291" s="217">
        <v>210200</v>
      </c>
      <c r="F2291" s="209">
        <v>0</v>
      </c>
    </row>
    <row r="2292" spans="1:6" s="221" customFormat="1" ht="20.25" x14ac:dyDescent="0.2">
      <c r="A2292" s="219">
        <v>413000</v>
      </c>
      <c r="B2292" s="210" t="s">
        <v>477</v>
      </c>
      <c r="C2292" s="220">
        <f t="shared" ref="C2292" si="609">C2293</f>
        <v>1000</v>
      </c>
      <c r="D2292" s="220">
        <f t="shared" ref="D2292" si="610">D2293</f>
        <v>0</v>
      </c>
      <c r="E2292" s="220">
        <f t="shared" ref="E2292" si="611">E2293</f>
        <v>0</v>
      </c>
      <c r="F2292" s="205">
        <f t="shared" ref="F2292:F2303" si="612">D2292/C2292*100</f>
        <v>0</v>
      </c>
    </row>
    <row r="2293" spans="1:6" s="167" customFormat="1" ht="20.25" x14ac:dyDescent="0.2">
      <c r="A2293" s="197">
        <v>413900</v>
      </c>
      <c r="B2293" s="198" t="s">
        <v>369</v>
      </c>
      <c r="C2293" s="208">
        <v>1000</v>
      </c>
      <c r="D2293" s="217">
        <v>0</v>
      </c>
      <c r="E2293" s="208">
        <v>0</v>
      </c>
      <c r="F2293" s="209">
        <f t="shared" si="612"/>
        <v>0</v>
      </c>
    </row>
    <row r="2294" spans="1:6" s="167" customFormat="1" ht="20.25" x14ac:dyDescent="0.2">
      <c r="A2294" s="219">
        <v>510000</v>
      </c>
      <c r="B2294" s="210" t="s">
        <v>422</v>
      </c>
      <c r="C2294" s="220">
        <f>C2295+C2298</f>
        <v>172000.00000000003</v>
      </c>
      <c r="D2294" s="220">
        <f>D2295+D2298</f>
        <v>200000</v>
      </c>
      <c r="E2294" s="220">
        <f>E2295+E2298</f>
        <v>1005000</v>
      </c>
      <c r="F2294" s="205">
        <f t="shared" si="612"/>
        <v>116.27906976744184</v>
      </c>
    </row>
    <row r="2295" spans="1:6" s="167" customFormat="1" ht="20.25" x14ac:dyDescent="0.2">
      <c r="A2295" s="219">
        <v>511000</v>
      </c>
      <c r="B2295" s="210" t="s">
        <v>423</v>
      </c>
      <c r="C2295" s="220">
        <f>SUM(C2296:C2297)</f>
        <v>6000</v>
      </c>
      <c r="D2295" s="220">
        <f>SUM(D2296:D2297)</f>
        <v>10000</v>
      </c>
      <c r="E2295" s="220">
        <f>SUM(E2296:E2297)</f>
        <v>278000</v>
      </c>
      <c r="F2295" s="205">
        <f t="shared" si="612"/>
        <v>166.66666666666669</v>
      </c>
    </row>
    <row r="2296" spans="1:6" s="167" customFormat="1" ht="20.25" x14ac:dyDescent="0.2">
      <c r="A2296" s="197">
        <v>511200</v>
      </c>
      <c r="B2296" s="198" t="s">
        <v>425</v>
      </c>
      <c r="C2296" s="208">
        <v>1000</v>
      </c>
      <c r="D2296" s="217">
        <v>0</v>
      </c>
      <c r="E2296" s="217">
        <v>258000</v>
      </c>
      <c r="F2296" s="209">
        <f t="shared" si="612"/>
        <v>0</v>
      </c>
    </row>
    <row r="2297" spans="1:6" s="167" customFormat="1" ht="20.25" x14ac:dyDescent="0.2">
      <c r="A2297" s="197">
        <v>511300</v>
      </c>
      <c r="B2297" s="198" t="s">
        <v>426</v>
      </c>
      <c r="C2297" s="208">
        <v>5000</v>
      </c>
      <c r="D2297" s="217">
        <v>10000</v>
      </c>
      <c r="E2297" s="217">
        <v>20000</v>
      </c>
      <c r="F2297" s="209">
        <f t="shared" si="612"/>
        <v>200</v>
      </c>
    </row>
    <row r="2298" spans="1:6" s="221" customFormat="1" ht="20.25" x14ac:dyDescent="0.2">
      <c r="A2298" s="219">
        <v>516000</v>
      </c>
      <c r="B2298" s="210" t="s">
        <v>433</v>
      </c>
      <c r="C2298" s="220">
        <f t="shared" ref="C2298" si="613">C2299</f>
        <v>166000.00000000003</v>
      </c>
      <c r="D2298" s="220">
        <f t="shared" ref="D2298" si="614">D2299</f>
        <v>190000</v>
      </c>
      <c r="E2298" s="220">
        <f t="shared" ref="E2298" si="615">E2299</f>
        <v>727000</v>
      </c>
      <c r="F2298" s="205">
        <f t="shared" si="612"/>
        <v>114.45783132530119</v>
      </c>
    </row>
    <row r="2299" spans="1:6" s="167" customFormat="1" ht="20.25" x14ac:dyDescent="0.2">
      <c r="A2299" s="197">
        <v>516100</v>
      </c>
      <c r="B2299" s="198" t="s">
        <v>433</v>
      </c>
      <c r="C2299" s="208">
        <v>166000.00000000003</v>
      </c>
      <c r="D2299" s="217">
        <v>190000</v>
      </c>
      <c r="E2299" s="217">
        <v>727000</v>
      </c>
      <c r="F2299" s="209">
        <f t="shared" si="612"/>
        <v>114.45783132530119</v>
      </c>
    </row>
    <row r="2300" spans="1:6" s="221" customFormat="1" ht="40.5" x14ac:dyDescent="0.2">
      <c r="A2300" s="219">
        <v>580000</v>
      </c>
      <c r="B2300" s="210" t="s">
        <v>435</v>
      </c>
      <c r="C2300" s="220">
        <f t="shared" ref="C2300:C2301" si="616">C2301</f>
        <v>55000</v>
      </c>
      <c r="D2300" s="220">
        <f t="shared" ref="D2300:D2301" si="617">D2301</f>
        <v>55000</v>
      </c>
      <c r="E2300" s="220">
        <f t="shared" ref="E2300:E2301" si="618">E2301</f>
        <v>0</v>
      </c>
      <c r="F2300" s="205">
        <f t="shared" si="612"/>
        <v>100</v>
      </c>
    </row>
    <row r="2301" spans="1:6" s="221" customFormat="1" ht="20.25" x14ac:dyDescent="0.2">
      <c r="A2301" s="219">
        <v>581000</v>
      </c>
      <c r="B2301" s="210" t="s">
        <v>436</v>
      </c>
      <c r="C2301" s="220">
        <f t="shared" si="616"/>
        <v>55000</v>
      </c>
      <c r="D2301" s="220">
        <f t="shared" si="617"/>
        <v>55000</v>
      </c>
      <c r="E2301" s="220">
        <f t="shared" si="618"/>
        <v>0</v>
      </c>
      <c r="F2301" s="205">
        <f t="shared" si="612"/>
        <v>100</v>
      </c>
    </row>
    <row r="2302" spans="1:6" s="167" customFormat="1" ht="20.25" x14ac:dyDescent="0.2">
      <c r="A2302" s="197">
        <v>581200</v>
      </c>
      <c r="B2302" s="198" t="s">
        <v>437</v>
      </c>
      <c r="C2302" s="208">
        <v>55000</v>
      </c>
      <c r="D2302" s="217">
        <v>55000</v>
      </c>
      <c r="E2302" s="208">
        <v>0</v>
      </c>
      <c r="F2302" s="209">
        <f t="shared" si="612"/>
        <v>100</v>
      </c>
    </row>
    <row r="2303" spans="1:6" s="221" customFormat="1" ht="20.25" x14ac:dyDescent="0.2">
      <c r="A2303" s="219">
        <v>630000</v>
      </c>
      <c r="B2303" s="210" t="s">
        <v>461</v>
      </c>
      <c r="C2303" s="220">
        <f>C2306+C2304</f>
        <v>60000</v>
      </c>
      <c r="D2303" s="220">
        <f>D2306+D2304</f>
        <v>38000</v>
      </c>
      <c r="E2303" s="220">
        <f>E2306+E2304</f>
        <v>250000</v>
      </c>
      <c r="F2303" s="205">
        <f t="shared" si="612"/>
        <v>63.333333333333329</v>
      </c>
    </row>
    <row r="2304" spans="1:6" s="221" customFormat="1" ht="20.25" x14ac:dyDescent="0.2">
      <c r="A2304" s="219">
        <v>631000</v>
      </c>
      <c r="B2304" s="210" t="s">
        <v>395</v>
      </c>
      <c r="C2304" s="220">
        <f>0+C2305</f>
        <v>0</v>
      </c>
      <c r="D2304" s="220">
        <f>0+D2305</f>
        <v>0</v>
      </c>
      <c r="E2304" s="220">
        <f>0+E2305</f>
        <v>250000</v>
      </c>
      <c r="F2304" s="209">
        <v>0</v>
      </c>
    </row>
    <row r="2305" spans="1:6" s="167" customFormat="1" ht="20.25" x14ac:dyDescent="0.2">
      <c r="A2305" s="223">
        <v>631100</v>
      </c>
      <c r="B2305" s="198" t="s">
        <v>463</v>
      </c>
      <c r="C2305" s="208">
        <v>0</v>
      </c>
      <c r="D2305" s="217">
        <v>0</v>
      </c>
      <c r="E2305" s="217">
        <v>250000</v>
      </c>
      <c r="F2305" s="209">
        <v>0</v>
      </c>
    </row>
    <row r="2306" spans="1:6" s="221" customFormat="1" ht="20.25" x14ac:dyDescent="0.2">
      <c r="A2306" s="219">
        <v>638000</v>
      </c>
      <c r="B2306" s="210" t="s">
        <v>396</v>
      </c>
      <c r="C2306" s="220">
        <f t="shared" ref="C2306" si="619">C2307</f>
        <v>60000</v>
      </c>
      <c r="D2306" s="220">
        <f t="shared" ref="D2306" si="620">D2307</f>
        <v>38000</v>
      </c>
      <c r="E2306" s="220">
        <f t="shared" ref="E2306" si="621">E2307</f>
        <v>0</v>
      </c>
      <c r="F2306" s="205">
        <f>D2306/C2306*100</f>
        <v>63.333333333333329</v>
      </c>
    </row>
    <row r="2307" spans="1:6" s="167" customFormat="1" ht="20.25" x14ac:dyDescent="0.2">
      <c r="A2307" s="197">
        <v>638100</v>
      </c>
      <c r="B2307" s="198" t="s">
        <v>466</v>
      </c>
      <c r="C2307" s="208">
        <v>60000</v>
      </c>
      <c r="D2307" s="217">
        <v>38000</v>
      </c>
      <c r="E2307" s="208">
        <v>0</v>
      </c>
      <c r="F2307" s="209">
        <f>D2307/C2307*100</f>
        <v>63.333333333333329</v>
      </c>
    </row>
    <row r="2308" spans="1:6" s="167" customFormat="1" ht="20.25" x14ac:dyDescent="0.2">
      <c r="A2308" s="225"/>
      <c r="B2308" s="214" t="s">
        <v>500</v>
      </c>
      <c r="C2308" s="222">
        <f>C2274+C2294+C2303+C2300</f>
        <v>5194800</v>
      </c>
      <c r="D2308" s="222">
        <f>D2274+D2294+D2303+D2300</f>
        <v>5259200</v>
      </c>
      <c r="E2308" s="222">
        <f>E2274+E2294+E2303+E2300</f>
        <v>1774000</v>
      </c>
      <c r="F2308" s="172">
        <f>D2308/C2308*100</f>
        <v>101.23970123970123</v>
      </c>
    </row>
    <row r="2309" spans="1:6" s="167" customFormat="1" ht="20.25" x14ac:dyDescent="0.2">
      <c r="A2309" s="226"/>
      <c r="B2309" s="190"/>
      <c r="C2309" s="200"/>
      <c r="D2309" s="200"/>
      <c r="E2309" s="200"/>
      <c r="F2309" s="201"/>
    </row>
    <row r="2310" spans="1:6" s="167" customFormat="1" ht="20.25" x14ac:dyDescent="0.2">
      <c r="A2310" s="193"/>
      <c r="B2310" s="190"/>
      <c r="C2310" s="217"/>
      <c r="D2310" s="217"/>
      <c r="E2310" s="217"/>
      <c r="F2310" s="218"/>
    </row>
    <row r="2311" spans="1:6" s="167" customFormat="1" ht="20.25" x14ac:dyDescent="0.2">
      <c r="A2311" s="197" t="s">
        <v>890</v>
      </c>
      <c r="B2311" s="210"/>
      <c r="C2311" s="217"/>
      <c r="D2311" s="217"/>
      <c r="E2311" s="217"/>
      <c r="F2311" s="218"/>
    </row>
    <row r="2312" spans="1:6" s="167" customFormat="1" ht="20.25" x14ac:dyDescent="0.2">
      <c r="A2312" s="197" t="s">
        <v>513</v>
      </c>
      <c r="B2312" s="210"/>
      <c r="C2312" s="217"/>
      <c r="D2312" s="217"/>
      <c r="E2312" s="217"/>
      <c r="F2312" s="218"/>
    </row>
    <row r="2313" spans="1:6" s="167" customFormat="1" ht="20.25" x14ac:dyDescent="0.2">
      <c r="A2313" s="197" t="s">
        <v>656</v>
      </c>
      <c r="B2313" s="210"/>
      <c r="C2313" s="217"/>
      <c r="D2313" s="217"/>
      <c r="E2313" s="217"/>
      <c r="F2313" s="218"/>
    </row>
    <row r="2314" spans="1:6" s="167" customFormat="1" ht="20.25" x14ac:dyDescent="0.2">
      <c r="A2314" s="197" t="s">
        <v>796</v>
      </c>
      <c r="B2314" s="210"/>
      <c r="C2314" s="217"/>
      <c r="D2314" s="217"/>
      <c r="E2314" s="217"/>
      <c r="F2314" s="218"/>
    </row>
    <row r="2315" spans="1:6" s="167" customFormat="1" ht="20.25" x14ac:dyDescent="0.2">
      <c r="A2315" s="197"/>
      <c r="B2315" s="199"/>
      <c r="C2315" s="200"/>
      <c r="D2315" s="200"/>
      <c r="E2315" s="200"/>
      <c r="F2315" s="201"/>
    </row>
    <row r="2316" spans="1:6" s="167" customFormat="1" ht="20.25" x14ac:dyDescent="0.2">
      <c r="A2316" s="219">
        <v>410000</v>
      </c>
      <c r="B2316" s="203" t="s">
        <v>357</v>
      </c>
      <c r="C2316" s="220">
        <f>C2317+C2322+0+0+C2333</f>
        <v>2490000</v>
      </c>
      <c r="D2316" s="220">
        <f>D2317+D2322+0+0+D2333</f>
        <v>2449000</v>
      </c>
      <c r="E2316" s="220">
        <f>E2317+E2322+0+0+E2333</f>
        <v>100000</v>
      </c>
      <c r="F2316" s="205">
        <f t="shared" ref="F2316:F2339" si="622">D2316/C2316*100</f>
        <v>98.353413654618464</v>
      </c>
    </row>
    <row r="2317" spans="1:6" s="167" customFormat="1" ht="20.25" x14ac:dyDescent="0.2">
      <c r="A2317" s="219">
        <v>411000</v>
      </c>
      <c r="B2317" s="203" t="s">
        <v>471</v>
      </c>
      <c r="C2317" s="220">
        <f>SUM(C2318:C2321)</f>
        <v>2320000</v>
      </c>
      <c r="D2317" s="220">
        <f t="shared" ref="D2317" si="623">SUM(D2318:D2321)</f>
        <v>2273000</v>
      </c>
      <c r="E2317" s="220">
        <f>SUM(E2318:E2321)</f>
        <v>0</v>
      </c>
      <c r="F2317" s="205">
        <f t="shared" si="622"/>
        <v>97.974137931034477</v>
      </c>
    </row>
    <row r="2318" spans="1:6" s="167" customFormat="1" ht="20.25" x14ac:dyDescent="0.2">
      <c r="A2318" s="197">
        <v>411100</v>
      </c>
      <c r="B2318" s="198" t="s">
        <v>358</v>
      </c>
      <c r="C2318" s="208">
        <v>2163600</v>
      </c>
      <c r="D2318" s="217">
        <v>2180000</v>
      </c>
      <c r="E2318" s="208">
        <v>0</v>
      </c>
      <c r="F2318" s="209">
        <f t="shared" si="622"/>
        <v>100.75799593270476</v>
      </c>
    </row>
    <row r="2319" spans="1:6" s="167" customFormat="1" ht="20.25" x14ac:dyDescent="0.2">
      <c r="A2319" s="197">
        <v>411200</v>
      </c>
      <c r="B2319" s="198" t="s">
        <v>484</v>
      </c>
      <c r="C2319" s="208">
        <v>121400</v>
      </c>
      <c r="D2319" s="217">
        <v>55000</v>
      </c>
      <c r="E2319" s="208">
        <v>0</v>
      </c>
      <c r="F2319" s="209">
        <f t="shared" si="622"/>
        <v>45.304777594728172</v>
      </c>
    </row>
    <row r="2320" spans="1:6" s="167" customFormat="1" ht="40.5" x14ac:dyDescent="0.2">
      <c r="A2320" s="197">
        <v>411300</v>
      </c>
      <c r="B2320" s="198" t="s">
        <v>359</v>
      </c>
      <c r="C2320" s="208">
        <v>13000</v>
      </c>
      <c r="D2320" s="217">
        <v>8000</v>
      </c>
      <c r="E2320" s="208">
        <v>0</v>
      </c>
      <c r="F2320" s="209">
        <f t="shared" si="622"/>
        <v>61.53846153846154</v>
      </c>
    </row>
    <row r="2321" spans="1:6" s="167" customFormat="1" ht="20.25" x14ac:dyDescent="0.2">
      <c r="A2321" s="197">
        <v>411400</v>
      </c>
      <c r="B2321" s="198" t="s">
        <v>360</v>
      </c>
      <c r="C2321" s="208">
        <v>22000</v>
      </c>
      <c r="D2321" s="217">
        <v>30000</v>
      </c>
      <c r="E2321" s="208">
        <v>0</v>
      </c>
      <c r="F2321" s="209">
        <f t="shared" si="622"/>
        <v>136.36363636363635</v>
      </c>
    </row>
    <row r="2322" spans="1:6" s="167" customFormat="1" ht="20.25" x14ac:dyDescent="0.2">
      <c r="A2322" s="219">
        <v>412000</v>
      </c>
      <c r="B2322" s="210" t="s">
        <v>476</v>
      </c>
      <c r="C2322" s="220">
        <f>SUM(C2323:C2332)</f>
        <v>160000</v>
      </c>
      <c r="D2322" s="220">
        <f>SUM(D2323:D2332)</f>
        <v>156000</v>
      </c>
      <c r="E2322" s="220">
        <f>SUM(E2323:E2332)</f>
        <v>88000</v>
      </c>
      <c r="F2322" s="205">
        <f t="shared" si="622"/>
        <v>97.5</v>
      </c>
    </row>
    <row r="2323" spans="1:6" s="167" customFormat="1" ht="20.25" x14ac:dyDescent="0.2">
      <c r="A2323" s="197">
        <v>412200</v>
      </c>
      <c r="B2323" s="198" t="s">
        <v>485</v>
      </c>
      <c r="C2323" s="208">
        <v>76000</v>
      </c>
      <c r="D2323" s="217">
        <v>76000</v>
      </c>
      <c r="E2323" s="217">
        <v>20000</v>
      </c>
      <c r="F2323" s="209">
        <f t="shared" si="622"/>
        <v>100</v>
      </c>
    </row>
    <row r="2324" spans="1:6" s="167" customFormat="1" ht="20.25" x14ac:dyDescent="0.2">
      <c r="A2324" s="197">
        <v>412300</v>
      </c>
      <c r="B2324" s="198" t="s">
        <v>362</v>
      </c>
      <c r="C2324" s="208">
        <v>9000.0000000000018</v>
      </c>
      <c r="D2324" s="217">
        <v>10000</v>
      </c>
      <c r="E2324" s="217">
        <v>11000</v>
      </c>
      <c r="F2324" s="209">
        <f t="shared" si="622"/>
        <v>111.1111111111111</v>
      </c>
    </row>
    <row r="2325" spans="1:6" s="167" customFormat="1" ht="20.25" x14ac:dyDescent="0.2">
      <c r="A2325" s="197">
        <v>412400</v>
      </c>
      <c r="B2325" s="198" t="s">
        <v>363</v>
      </c>
      <c r="C2325" s="208">
        <v>9000</v>
      </c>
      <c r="D2325" s="217">
        <v>9000</v>
      </c>
      <c r="E2325" s="217">
        <v>10000</v>
      </c>
      <c r="F2325" s="209">
        <f t="shared" si="622"/>
        <v>100</v>
      </c>
    </row>
    <row r="2326" spans="1:6" s="167" customFormat="1" ht="20.25" x14ac:dyDescent="0.2">
      <c r="A2326" s="197">
        <v>412500</v>
      </c>
      <c r="B2326" s="198" t="s">
        <v>364</v>
      </c>
      <c r="C2326" s="208">
        <v>6000</v>
      </c>
      <c r="D2326" s="217">
        <v>8000</v>
      </c>
      <c r="E2326" s="217">
        <v>10000</v>
      </c>
      <c r="F2326" s="209">
        <f t="shared" si="622"/>
        <v>133.33333333333331</v>
      </c>
    </row>
    <row r="2327" spans="1:6" s="167" customFormat="1" ht="20.25" x14ac:dyDescent="0.2">
      <c r="A2327" s="197">
        <v>412600</v>
      </c>
      <c r="B2327" s="198" t="s">
        <v>486</v>
      </c>
      <c r="C2327" s="208">
        <v>16000.000000000002</v>
      </c>
      <c r="D2327" s="217">
        <v>17000</v>
      </c>
      <c r="E2327" s="217">
        <v>10000</v>
      </c>
      <c r="F2327" s="209">
        <f t="shared" si="622"/>
        <v>106.24999999999997</v>
      </c>
    </row>
    <row r="2328" spans="1:6" s="167" customFormat="1" ht="20.25" x14ac:dyDescent="0.2">
      <c r="A2328" s="197">
        <v>412700</v>
      </c>
      <c r="B2328" s="198" t="s">
        <v>473</v>
      </c>
      <c r="C2328" s="208">
        <v>20000</v>
      </c>
      <c r="D2328" s="217">
        <v>20000</v>
      </c>
      <c r="E2328" s="217">
        <v>20000</v>
      </c>
      <c r="F2328" s="209">
        <f t="shared" si="622"/>
        <v>100</v>
      </c>
    </row>
    <row r="2329" spans="1:6" s="167" customFormat="1" ht="20.25" x14ac:dyDescent="0.2">
      <c r="A2329" s="197">
        <v>412900</v>
      </c>
      <c r="B2329" s="211" t="s">
        <v>564</v>
      </c>
      <c r="C2329" s="208">
        <v>8999.9999999999982</v>
      </c>
      <c r="D2329" s="217">
        <v>10000</v>
      </c>
      <c r="E2329" s="208">
        <v>0</v>
      </c>
      <c r="F2329" s="209">
        <f t="shared" si="622"/>
        <v>111.11111111111114</v>
      </c>
    </row>
    <row r="2330" spans="1:6" s="167" customFormat="1" ht="20.25" x14ac:dyDescent="0.2">
      <c r="A2330" s="197">
        <v>412900</v>
      </c>
      <c r="B2330" s="211" t="s">
        <v>583</v>
      </c>
      <c r="C2330" s="208">
        <v>1000</v>
      </c>
      <c r="D2330" s="217">
        <v>1000</v>
      </c>
      <c r="E2330" s="208">
        <v>0</v>
      </c>
      <c r="F2330" s="209">
        <f t="shared" si="622"/>
        <v>100</v>
      </c>
    </row>
    <row r="2331" spans="1:6" s="167" customFormat="1" ht="20.25" x14ac:dyDescent="0.2">
      <c r="A2331" s="197">
        <v>412900</v>
      </c>
      <c r="B2331" s="211" t="s">
        <v>584</v>
      </c>
      <c r="C2331" s="208">
        <v>4000</v>
      </c>
      <c r="D2331" s="217">
        <v>5000</v>
      </c>
      <c r="E2331" s="208">
        <v>0</v>
      </c>
      <c r="F2331" s="209">
        <f t="shared" si="622"/>
        <v>125</v>
      </c>
    </row>
    <row r="2332" spans="1:6" s="167" customFormat="1" ht="20.25" x14ac:dyDescent="0.2">
      <c r="A2332" s="197">
        <v>412900</v>
      </c>
      <c r="B2332" s="211" t="s">
        <v>566</v>
      </c>
      <c r="C2332" s="208">
        <v>10000</v>
      </c>
      <c r="D2332" s="217">
        <v>0</v>
      </c>
      <c r="E2332" s="217">
        <v>7000</v>
      </c>
      <c r="F2332" s="209">
        <f t="shared" si="622"/>
        <v>0</v>
      </c>
    </row>
    <row r="2333" spans="1:6" s="221" customFormat="1" ht="40.5" x14ac:dyDescent="0.2">
      <c r="A2333" s="219">
        <v>418000</v>
      </c>
      <c r="B2333" s="210" t="s">
        <v>480</v>
      </c>
      <c r="C2333" s="220">
        <f>C2334+C2335</f>
        <v>10000</v>
      </c>
      <c r="D2333" s="220">
        <f t="shared" ref="D2333" si="624">D2334+D2335</f>
        <v>20000</v>
      </c>
      <c r="E2333" s="220">
        <f>E2334+E2335</f>
        <v>12000</v>
      </c>
      <c r="F2333" s="205">
        <f t="shared" si="622"/>
        <v>200</v>
      </c>
    </row>
    <row r="2334" spans="1:6" s="167" customFormat="1" ht="20.25" x14ac:dyDescent="0.2">
      <c r="A2334" s="197">
        <v>418200</v>
      </c>
      <c r="B2334" s="198" t="s">
        <v>416</v>
      </c>
      <c r="C2334" s="208">
        <v>5000</v>
      </c>
      <c r="D2334" s="217">
        <v>10000</v>
      </c>
      <c r="E2334" s="208">
        <v>0</v>
      </c>
      <c r="F2334" s="209">
        <f t="shared" si="622"/>
        <v>200</v>
      </c>
    </row>
    <row r="2335" spans="1:6" s="167" customFormat="1" ht="20.25" x14ac:dyDescent="0.2">
      <c r="A2335" s="197">
        <v>418400</v>
      </c>
      <c r="B2335" s="198" t="s">
        <v>417</v>
      </c>
      <c r="C2335" s="208">
        <v>5000</v>
      </c>
      <c r="D2335" s="217">
        <v>10000</v>
      </c>
      <c r="E2335" s="217">
        <v>12000</v>
      </c>
      <c r="F2335" s="209">
        <f t="shared" si="622"/>
        <v>200</v>
      </c>
    </row>
    <row r="2336" spans="1:6" s="167" customFormat="1" ht="20.25" x14ac:dyDescent="0.2">
      <c r="A2336" s="219">
        <v>510000</v>
      </c>
      <c r="B2336" s="210" t="s">
        <v>422</v>
      </c>
      <c r="C2336" s="220">
        <f>C2337+C2341</f>
        <v>180000</v>
      </c>
      <c r="D2336" s="220">
        <f t="shared" ref="D2336" si="625">D2337+D2341</f>
        <v>172000</v>
      </c>
      <c r="E2336" s="220">
        <f>E2337+E2341</f>
        <v>200000</v>
      </c>
      <c r="F2336" s="205">
        <f t="shared" si="622"/>
        <v>95.555555555555557</v>
      </c>
    </row>
    <row r="2337" spans="1:6" s="167" customFormat="1" ht="20.25" x14ac:dyDescent="0.2">
      <c r="A2337" s="219">
        <v>511000</v>
      </c>
      <c r="B2337" s="210" t="s">
        <v>423</v>
      </c>
      <c r="C2337" s="220">
        <f>SUM(C2338:C2339)</f>
        <v>60000</v>
      </c>
      <c r="D2337" s="220">
        <f t="shared" ref="D2337" si="626">SUM(D2338:D2339)</f>
        <v>52000</v>
      </c>
      <c r="E2337" s="220">
        <f>SUM(E2338:E2340)</f>
        <v>80000</v>
      </c>
      <c r="F2337" s="205">
        <f t="shared" si="622"/>
        <v>86.666666666666671</v>
      </c>
    </row>
    <row r="2338" spans="1:6" s="167" customFormat="1" ht="20.25" x14ac:dyDescent="0.2">
      <c r="A2338" s="197">
        <v>511200</v>
      </c>
      <c r="B2338" s="198" t="s">
        <v>425</v>
      </c>
      <c r="C2338" s="208">
        <v>50000</v>
      </c>
      <c r="D2338" s="217">
        <v>32000</v>
      </c>
      <c r="E2338" s="217">
        <v>50000</v>
      </c>
      <c r="F2338" s="209">
        <f t="shared" si="622"/>
        <v>64</v>
      </c>
    </row>
    <row r="2339" spans="1:6" s="167" customFormat="1" ht="20.25" x14ac:dyDescent="0.2">
      <c r="A2339" s="197">
        <v>511300</v>
      </c>
      <c r="B2339" s="198" t="s">
        <v>426</v>
      </c>
      <c r="C2339" s="208">
        <v>10000</v>
      </c>
      <c r="D2339" s="217">
        <v>20000</v>
      </c>
      <c r="E2339" s="217">
        <v>10000</v>
      </c>
      <c r="F2339" s="209">
        <f t="shared" si="622"/>
        <v>200</v>
      </c>
    </row>
    <row r="2340" spans="1:6" s="167" customFormat="1" ht="20.25" x14ac:dyDescent="0.2">
      <c r="A2340" s="197">
        <v>511500</v>
      </c>
      <c r="B2340" s="198" t="s">
        <v>492</v>
      </c>
      <c r="C2340" s="208">
        <v>0</v>
      </c>
      <c r="D2340" s="217">
        <v>0</v>
      </c>
      <c r="E2340" s="217">
        <v>20000</v>
      </c>
      <c r="F2340" s="209">
        <v>0</v>
      </c>
    </row>
    <row r="2341" spans="1:6" s="221" customFormat="1" ht="20.25" x14ac:dyDescent="0.2">
      <c r="A2341" s="219">
        <v>516000</v>
      </c>
      <c r="B2341" s="210" t="s">
        <v>433</v>
      </c>
      <c r="C2341" s="220">
        <f t="shared" ref="C2341:D2341" si="627">C2342</f>
        <v>120000</v>
      </c>
      <c r="D2341" s="220">
        <f t="shared" si="627"/>
        <v>120000</v>
      </c>
      <c r="E2341" s="220">
        <f t="shared" ref="E2341" si="628">E2342</f>
        <v>120000</v>
      </c>
      <c r="F2341" s="205">
        <f>D2341/C2341*100</f>
        <v>100</v>
      </c>
    </row>
    <row r="2342" spans="1:6" s="167" customFormat="1" ht="20.25" x14ac:dyDescent="0.2">
      <c r="A2342" s="197">
        <v>516100</v>
      </c>
      <c r="B2342" s="198" t="s">
        <v>433</v>
      </c>
      <c r="C2342" s="208">
        <v>120000</v>
      </c>
      <c r="D2342" s="217">
        <v>120000</v>
      </c>
      <c r="E2342" s="217">
        <v>120000</v>
      </c>
      <c r="F2342" s="209">
        <f>D2342/C2342*100</f>
        <v>100</v>
      </c>
    </row>
    <row r="2343" spans="1:6" s="221" customFormat="1" ht="40.5" x14ac:dyDescent="0.2">
      <c r="A2343" s="219">
        <v>580000</v>
      </c>
      <c r="B2343" s="210" t="s">
        <v>435</v>
      </c>
      <c r="C2343" s="220">
        <f t="shared" ref="C2343:D2344" si="629">C2344</f>
        <v>20000</v>
      </c>
      <c r="D2343" s="220">
        <f t="shared" si="629"/>
        <v>20000</v>
      </c>
      <c r="E2343" s="220">
        <f t="shared" ref="E2343:E2344" si="630">E2344</f>
        <v>0</v>
      </c>
      <c r="F2343" s="205">
        <f>D2343/C2343*100</f>
        <v>100</v>
      </c>
    </row>
    <row r="2344" spans="1:6" s="221" customFormat="1" ht="20.25" x14ac:dyDescent="0.2">
      <c r="A2344" s="219">
        <v>581000</v>
      </c>
      <c r="B2344" s="210" t="s">
        <v>436</v>
      </c>
      <c r="C2344" s="220">
        <f t="shared" si="629"/>
        <v>20000</v>
      </c>
      <c r="D2344" s="220">
        <f t="shared" si="629"/>
        <v>20000</v>
      </c>
      <c r="E2344" s="220">
        <f t="shared" si="630"/>
        <v>0</v>
      </c>
      <c r="F2344" s="205">
        <f>D2344/C2344*100</f>
        <v>100</v>
      </c>
    </row>
    <row r="2345" spans="1:6" s="167" customFormat="1" ht="20.25" x14ac:dyDescent="0.2">
      <c r="A2345" s="197">
        <v>581200</v>
      </c>
      <c r="B2345" s="198" t="s">
        <v>437</v>
      </c>
      <c r="C2345" s="208">
        <v>20000</v>
      </c>
      <c r="D2345" s="217">
        <v>20000</v>
      </c>
      <c r="E2345" s="208">
        <v>0</v>
      </c>
      <c r="F2345" s="209">
        <f>D2345/C2345*100</f>
        <v>100</v>
      </c>
    </row>
    <row r="2346" spans="1:6" s="221" customFormat="1" ht="20.25" x14ac:dyDescent="0.2">
      <c r="A2346" s="219">
        <v>630000</v>
      </c>
      <c r="B2346" s="210" t="s">
        <v>461</v>
      </c>
      <c r="C2346" s="220">
        <f>C2347+0</f>
        <v>0</v>
      </c>
      <c r="D2346" s="220">
        <f>D2347+0</f>
        <v>0</v>
      </c>
      <c r="E2346" s="220">
        <f>E2347+0</f>
        <v>70000</v>
      </c>
      <c r="F2346" s="209">
        <v>0</v>
      </c>
    </row>
    <row r="2347" spans="1:6" s="221" customFormat="1" ht="20.25" x14ac:dyDescent="0.2">
      <c r="A2347" s="219">
        <v>631000</v>
      </c>
      <c r="B2347" s="210" t="s">
        <v>395</v>
      </c>
      <c r="C2347" s="220">
        <f t="shared" ref="C2347" si="631">C2349+C2348</f>
        <v>0</v>
      </c>
      <c r="D2347" s="220">
        <f t="shared" ref="D2347:E2347" si="632">D2349+D2348</f>
        <v>0</v>
      </c>
      <c r="E2347" s="220">
        <f t="shared" si="632"/>
        <v>70000</v>
      </c>
      <c r="F2347" s="209">
        <v>0</v>
      </c>
    </row>
    <row r="2348" spans="1:6" s="167" customFormat="1" ht="20.25" x14ac:dyDescent="0.2">
      <c r="A2348" s="223">
        <v>631100</v>
      </c>
      <c r="B2348" s="198" t="s">
        <v>463</v>
      </c>
      <c r="C2348" s="208">
        <v>0</v>
      </c>
      <c r="D2348" s="217">
        <v>0</v>
      </c>
      <c r="E2348" s="217">
        <v>50000</v>
      </c>
      <c r="F2348" s="209">
        <v>0</v>
      </c>
    </row>
    <row r="2349" spans="1:6" s="167" customFormat="1" ht="20.25" x14ac:dyDescent="0.2">
      <c r="A2349" s="223">
        <v>631900</v>
      </c>
      <c r="B2349" s="198" t="s">
        <v>604</v>
      </c>
      <c r="C2349" s="208">
        <v>0</v>
      </c>
      <c r="D2349" s="217">
        <v>0</v>
      </c>
      <c r="E2349" s="217">
        <v>20000</v>
      </c>
      <c r="F2349" s="209">
        <v>0</v>
      </c>
    </row>
    <row r="2350" spans="1:6" s="167" customFormat="1" ht="20.25" x14ac:dyDescent="0.2">
      <c r="A2350" s="225"/>
      <c r="B2350" s="214" t="s">
        <v>500</v>
      </c>
      <c r="C2350" s="222">
        <f>C2316+C2336+C2343+C2346</f>
        <v>2690000</v>
      </c>
      <c r="D2350" s="222">
        <f>D2316+D2336+D2343+D2346</f>
        <v>2641000</v>
      </c>
      <c r="E2350" s="222">
        <f>E2316+E2336+E2343+E2346</f>
        <v>370000</v>
      </c>
      <c r="F2350" s="172">
        <f>D2350/C2350*100</f>
        <v>98.178438661710032</v>
      </c>
    </row>
    <row r="2351" spans="1:6" s="167" customFormat="1" ht="20.25" x14ac:dyDescent="0.2">
      <c r="A2351" s="226"/>
      <c r="B2351" s="190"/>
      <c r="C2351" s="200"/>
      <c r="D2351" s="200"/>
      <c r="E2351" s="200"/>
      <c r="F2351" s="201"/>
    </row>
    <row r="2352" spans="1:6" s="167" customFormat="1" ht="20.25" x14ac:dyDescent="0.2">
      <c r="A2352" s="193"/>
      <c r="B2352" s="190"/>
      <c r="C2352" s="217"/>
      <c r="D2352" s="217"/>
      <c r="E2352" s="217"/>
      <c r="F2352" s="218"/>
    </row>
    <row r="2353" spans="1:6" s="167" customFormat="1" ht="20.25" x14ac:dyDescent="0.2">
      <c r="A2353" s="197" t="s">
        <v>891</v>
      </c>
      <c r="B2353" s="210"/>
      <c r="C2353" s="217"/>
      <c r="D2353" s="217"/>
      <c r="E2353" s="217"/>
      <c r="F2353" s="218"/>
    </row>
    <row r="2354" spans="1:6" s="167" customFormat="1" ht="20.25" x14ac:dyDescent="0.2">
      <c r="A2354" s="197" t="s">
        <v>513</v>
      </c>
      <c r="B2354" s="210"/>
      <c r="C2354" s="217"/>
      <c r="D2354" s="217"/>
      <c r="E2354" s="217"/>
      <c r="F2354" s="218"/>
    </row>
    <row r="2355" spans="1:6" s="167" customFormat="1" ht="20.25" x14ac:dyDescent="0.2">
      <c r="A2355" s="197" t="s">
        <v>657</v>
      </c>
      <c r="B2355" s="210"/>
      <c r="C2355" s="217"/>
      <c r="D2355" s="217"/>
      <c r="E2355" s="217"/>
      <c r="F2355" s="218"/>
    </row>
    <row r="2356" spans="1:6" s="167" customFormat="1" ht="20.25" x14ac:dyDescent="0.2">
      <c r="A2356" s="197" t="s">
        <v>796</v>
      </c>
      <c r="B2356" s="210"/>
      <c r="C2356" s="217"/>
      <c r="D2356" s="217"/>
      <c r="E2356" s="217"/>
      <c r="F2356" s="218"/>
    </row>
    <row r="2357" spans="1:6" s="167" customFormat="1" ht="20.25" x14ac:dyDescent="0.2">
      <c r="A2357" s="197"/>
      <c r="B2357" s="199"/>
      <c r="C2357" s="200"/>
      <c r="D2357" s="200"/>
      <c r="E2357" s="200"/>
      <c r="F2357" s="201"/>
    </row>
    <row r="2358" spans="1:6" s="167" customFormat="1" ht="20.25" x14ac:dyDescent="0.2">
      <c r="A2358" s="219">
        <v>410000</v>
      </c>
      <c r="B2358" s="203" t="s">
        <v>357</v>
      </c>
      <c r="C2358" s="220">
        <f>C2359+C2364</f>
        <v>10482800</v>
      </c>
      <c r="D2358" s="220">
        <f t="shared" ref="D2358" si="633">D2359+D2364</f>
        <v>11054700</v>
      </c>
      <c r="E2358" s="220">
        <f>E2359+E2364</f>
        <v>0</v>
      </c>
      <c r="F2358" s="205">
        <f t="shared" ref="F2358:F2378" si="634">D2358/C2358*100</f>
        <v>105.45560346472315</v>
      </c>
    </row>
    <row r="2359" spans="1:6" s="167" customFormat="1" ht="20.25" x14ac:dyDescent="0.2">
      <c r="A2359" s="219">
        <v>411000</v>
      </c>
      <c r="B2359" s="203" t="s">
        <v>471</v>
      </c>
      <c r="C2359" s="220">
        <f>SUM(C2360:C2363)</f>
        <v>9256600</v>
      </c>
      <c r="D2359" s="220">
        <f t="shared" ref="D2359" si="635">SUM(D2360:D2363)</f>
        <v>9807700</v>
      </c>
      <c r="E2359" s="220">
        <f>SUM(E2360:E2363)</f>
        <v>0</v>
      </c>
      <c r="F2359" s="205">
        <f t="shared" si="634"/>
        <v>105.95358987101096</v>
      </c>
    </row>
    <row r="2360" spans="1:6" s="167" customFormat="1" ht="20.25" x14ac:dyDescent="0.2">
      <c r="A2360" s="197">
        <v>411100</v>
      </c>
      <c r="B2360" s="198" t="s">
        <v>358</v>
      </c>
      <c r="C2360" s="208">
        <v>8451800</v>
      </c>
      <c r="D2360" s="217">
        <f>8650000+376200+5000</f>
        <v>9031200</v>
      </c>
      <c r="E2360" s="208">
        <v>0</v>
      </c>
      <c r="F2360" s="209">
        <f t="shared" si="634"/>
        <v>106.85534442367306</v>
      </c>
    </row>
    <row r="2361" spans="1:6" s="167" customFormat="1" ht="20.25" x14ac:dyDescent="0.2">
      <c r="A2361" s="197">
        <v>411200</v>
      </c>
      <c r="B2361" s="198" t="s">
        <v>484</v>
      </c>
      <c r="C2361" s="208">
        <v>450000</v>
      </c>
      <c r="D2361" s="217">
        <v>450000</v>
      </c>
      <c r="E2361" s="208">
        <v>0</v>
      </c>
      <c r="F2361" s="209">
        <f t="shared" si="634"/>
        <v>100</v>
      </c>
    </row>
    <row r="2362" spans="1:6" s="167" customFormat="1" ht="40.5" x14ac:dyDescent="0.2">
      <c r="A2362" s="197">
        <v>411300</v>
      </c>
      <c r="B2362" s="198" t="s">
        <v>359</v>
      </c>
      <c r="C2362" s="208">
        <v>182300</v>
      </c>
      <c r="D2362" s="217">
        <v>190000</v>
      </c>
      <c r="E2362" s="208">
        <v>0</v>
      </c>
      <c r="F2362" s="209">
        <f t="shared" si="634"/>
        <v>104.22380691168405</v>
      </c>
    </row>
    <row r="2363" spans="1:6" s="167" customFormat="1" ht="20.25" x14ac:dyDescent="0.2">
      <c r="A2363" s="197">
        <v>411400</v>
      </c>
      <c r="B2363" s="198" t="s">
        <v>360</v>
      </c>
      <c r="C2363" s="208">
        <v>172500</v>
      </c>
      <c r="D2363" s="217">
        <v>136500</v>
      </c>
      <c r="E2363" s="208">
        <v>0</v>
      </c>
      <c r="F2363" s="209">
        <f t="shared" si="634"/>
        <v>79.130434782608688</v>
      </c>
    </row>
    <row r="2364" spans="1:6" s="167" customFormat="1" ht="20.25" x14ac:dyDescent="0.2">
      <c r="A2364" s="219">
        <v>412000</v>
      </c>
      <c r="B2364" s="210" t="s">
        <v>476</v>
      </c>
      <c r="C2364" s="220">
        <f>SUM(C2365:C2374)</f>
        <v>1226200</v>
      </c>
      <c r="D2364" s="220">
        <f>SUM(D2365:D2374)</f>
        <v>1247000</v>
      </c>
      <c r="E2364" s="220">
        <f>SUM(E2365:E2374)</f>
        <v>0</v>
      </c>
      <c r="F2364" s="205">
        <f t="shared" si="634"/>
        <v>101.69629750448541</v>
      </c>
    </row>
    <row r="2365" spans="1:6" s="167" customFormat="1" ht="20.25" x14ac:dyDescent="0.2">
      <c r="A2365" s="197">
        <v>412200</v>
      </c>
      <c r="B2365" s="198" t="s">
        <v>485</v>
      </c>
      <c r="C2365" s="208">
        <v>715000</v>
      </c>
      <c r="D2365" s="217">
        <v>715000</v>
      </c>
      <c r="E2365" s="208">
        <v>0</v>
      </c>
      <c r="F2365" s="209">
        <f t="shared" si="634"/>
        <v>100</v>
      </c>
    </row>
    <row r="2366" spans="1:6" s="167" customFormat="1" ht="20.25" x14ac:dyDescent="0.2">
      <c r="A2366" s="197">
        <v>412300</v>
      </c>
      <c r="B2366" s="198" t="s">
        <v>362</v>
      </c>
      <c r="C2366" s="208">
        <v>120000</v>
      </c>
      <c r="D2366" s="217">
        <v>130000</v>
      </c>
      <c r="E2366" s="208">
        <v>0</v>
      </c>
      <c r="F2366" s="209">
        <f t="shared" si="634"/>
        <v>108.33333333333333</v>
      </c>
    </row>
    <row r="2367" spans="1:6" s="167" customFormat="1" ht="20.25" x14ac:dyDescent="0.2">
      <c r="A2367" s="197">
        <v>412500</v>
      </c>
      <c r="B2367" s="198" t="s">
        <v>364</v>
      </c>
      <c r="C2367" s="208">
        <v>22000</v>
      </c>
      <c r="D2367" s="217">
        <v>25000</v>
      </c>
      <c r="E2367" s="208">
        <v>0</v>
      </c>
      <c r="F2367" s="209">
        <f t="shared" si="634"/>
        <v>113.63636363636364</v>
      </c>
    </row>
    <row r="2368" spans="1:6" s="167" customFormat="1" ht="20.25" x14ac:dyDescent="0.2">
      <c r="A2368" s="197">
        <v>412600</v>
      </c>
      <c r="B2368" s="198" t="s">
        <v>486</v>
      </c>
      <c r="C2368" s="208">
        <v>16000.000000000002</v>
      </c>
      <c r="D2368" s="217">
        <v>25000</v>
      </c>
      <c r="E2368" s="208">
        <v>0</v>
      </c>
      <c r="F2368" s="209">
        <f t="shared" si="634"/>
        <v>156.24999999999997</v>
      </c>
    </row>
    <row r="2369" spans="1:6" s="167" customFormat="1" ht="20.25" x14ac:dyDescent="0.2">
      <c r="A2369" s="197">
        <v>412700</v>
      </c>
      <c r="B2369" s="198" t="s">
        <v>473</v>
      </c>
      <c r="C2369" s="208">
        <v>320000</v>
      </c>
      <c r="D2369" s="217">
        <v>330000</v>
      </c>
      <c r="E2369" s="208">
        <v>0</v>
      </c>
      <c r="F2369" s="209">
        <f t="shared" si="634"/>
        <v>103.125</v>
      </c>
    </row>
    <row r="2370" spans="1:6" s="167" customFormat="1" ht="20.25" x14ac:dyDescent="0.2">
      <c r="A2370" s="197">
        <v>412900</v>
      </c>
      <c r="B2370" s="211" t="s">
        <v>564</v>
      </c>
      <c r="C2370" s="208">
        <v>2000</v>
      </c>
      <c r="D2370" s="217">
        <v>3000</v>
      </c>
      <c r="E2370" s="208">
        <v>0</v>
      </c>
      <c r="F2370" s="209">
        <f t="shared" si="634"/>
        <v>150</v>
      </c>
    </row>
    <row r="2371" spans="1:6" s="167" customFormat="1" ht="20.25" x14ac:dyDescent="0.2">
      <c r="A2371" s="197">
        <v>412900</v>
      </c>
      <c r="B2371" s="211" t="s">
        <v>582</v>
      </c>
      <c r="C2371" s="208">
        <v>1500</v>
      </c>
      <c r="D2371" s="217">
        <v>1500</v>
      </c>
      <c r="E2371" s="208">
        <v>0</v>
      </c>
      <c r="F2371" s="209">
        <f t="shared" si="634"/>
        <v>100</v>
      </c>
    </row>
    <row r="2372" spans="1:6" s="167" customFormat="1" ht="20.25" x14ac:dyDescent="0.2">
      <c r="A2372" s="197">
        <v>412900</v>
      </c>
      <c r="B2372" s="211" t="s">
        <v>583</v>
      </c>
      <c r="C2372" s="208">
        <v>1000</v>
      </c>
      <c r="D2372" s="217">
        <v>1500</v>
      </c>
      <c r="E2372" s="208">
        <v>0</v>
      </c>
      <c r="F2372" s="209">
        <f t="shared" si="634"/>
        <v>150</v>
      </c>
    </row>
    <row r="2373" spans="1:6" s="167" customFormat="1" ht="20.25" x14ac:dyDescent="0.2">
      <c r="A2373" s="197">
        <v>412900</v>
      </c>
      <c r="B2373" s="211" t="s">
        <v>584</v>
      </c>
      <c r="C2373" s="208">
        <v>14000</v>
      </c>
      <c r="D2373" s="217">
        <v>16000</v>
      </c>
      <c r="E2373" s="208">
        <v>0</v>
      </c>
      <c r="F2373" s="209">
        <f t="shared" si="634"/>
        <v>114.28571428571428</v>
      </c>
    </row>
    <row r="2374" spans="1:6" s="167" customFormat="1" ht="20.25" x14ac:dyDescent="0.2">
      <c r="A2374" s="197">
        <v>412900</v>
      </c>
      <c r="B2374" s="211" t="s">
        <v>566</v>
      </c>
      <c r="C2374" s="208">
        <v>14700</v>
      </c>
      <c r="D2374" s="217">
        <v>0</v>
      </c>
      <c r="E2374" s="208">
        <v>0</v>
      </c>
      <c r="F2374" s="209">
        <f t="shared" si="634"/>
        <v>0</v>
      </c>
    </row>
    <row r="2375" spans="1:6" s="221" customFormat="1" ht="20.25" x14ac:dyDescent="0.2">
      <c r="A2375" s="219">
        <v>510000</v>
      </c>
      <c r="B2375" s="210" t="s">
        <v>422</v>
      </c>
      <c r="C2375" s="220">
        <f t="shared" ref="C2375" si="636">C2376</f>
        <v>10000</v>
      </c>
      <c r="D2375" s="220">
        <f t="shared" ref="D2375" si="637">D2376</f>
        <v>20000</v>
      </c>
      <c r="E2375" s="220">
        <f t="shared" ref="E2375" si="638">E2376</f>
        <v>0</v>
      </c>
      <c r="F2375" s="205">
        <f t="shared" si="634"/>
        <v>200</v>
      </c>
    </row>
    <row r="2376" spans="1:6" s="221" customFormat="1" ht="20.25" x14ac:dyDescent="0.2">
      <c r="A2376" s="219">
        <v>511000</v>
      </c>
      <c r="B2376" s="210" t="s">
        <v>423</v>
      </c>
      <c r="C2376" s="220">
        <f>SUM(C2377:C2377)</f>
        <v>10000</v>
      </c>
      <c r="D2376" s="220">
        <f>SUM(D2377:D2377)</f>
        <v>20000</v>
      </c>
      <c r="E2376" s="220">
        <f>SUM(E2377:E2377)</f>
        <v>0</v>
      </c>
      <c r="F2376" s="205">
        <f t="shared" si="634"/>
        <v>200</v>
      </c>
    </row>
    <row r="2377" spans="1:6" s="167" customFormat="1" ht="20.25" x14ac:dyDescent="0.2">
      <c r="A2377" s="197">
        <v>511300</v>
      </c>
      <c r="B2377" s="198" t="s">
        <v>426</v>
      </c>
      <c r="C2377" s="208">
        <v>10000</v>
      </c>
      <c r="D2377" s="217">
        <v>20000</v>
      </c>
      <c r="E2377" s="208">
        <v>0</v>
      </c>
      <c r="F2377" s="209">
        <f t="shared" si="634"/>
        <v>200</v>
      </c>
    </row>
    <row r="2378" spans="1:6" s="221" customFormat="1" ht="20.25" x14ac:dyDescent="0.2">
      <c r="A2378" s="219">
        <v>630000</v>
      </c>
      <c r="B2378" s="210" t="s">
        <v>461</v>
      </c>
      <c r="C2378" s="220">
        <f>C2379+C2381</f>
        <v>321000</v>
      </c>
      <c r="D2378" s="220">
        <f>D2379+D2381</f>
        <v>269000</v>
      </c>
      <c r="E2378" s="220">
        <f>E2379+E2381</f>
        <v>4500000</v>
      </c>
      <c r="F2378" s="205">
        <f t="shared" si="634"/>
        <v>83.800623052959494</v>
      </c>
    </row>
    <row r="2379" spans="1:6" s="221" customFormat="1" ht="20.25" x14ac:dyDescent="0.2">
      <c r="A2379" s="219">
        <v>631000</v>
      </c>
      <c r="B2379" s="210" t="s">
        <v>395</v>
      </c>
      <c r="C2379" s="220">
        <f>0+C2380</f>
        <v>0</v>
      </c>
      <c r="D2379" s="220">
        <f>0</f>
        <v>0</v>
      </c>
      <c r="E2379" s="220">
        <f>0+E2380</f>
        <v>4500000</v>
      </c>
      <c r="F2379" s="209">
        <v>0</v>
      </c>
    </row>
    <row r="2380" spans="1:6" s="167" customFormat="1" ht="20.25" x14ac:dyDescent="0.2">
      <c r="A2380" s="223">
        <v>631200</v>
      </c>
      <c r="B2380" s="198" t="s">
        <v>464</v>
      </c>
      <c r="C2380" s="208">
        <v>0</v>
      </c>
      <c r="D2380" s="217">
        <v>0</v>
      </c>
      <c r="E2380" s="217">
        <v>4500000</v>
      </c>
      <c r="F2380" s="209">
        <v>0</v>
      </c>
    </row>
    <row r="2381" spans="1:6" s="221" customFormat="1" ht="20.25" x14ac:dyDescent="0.2">
      <c r="A2381" s="219">
        <v>638000</v>
      </c>
      <c r="B2381" s="210" t="s">
        <v>396</v>
      </c>
      <c r="C2381" s="220">
        <f t="shared" ref="C2381" si="639">C2382</f>
        <v>321000</v>
      </c>
      <c r="D2381" s="220">
        <f t="shared" ref="D2381" si="640">D2382</f>
        <v>269000</v>
      </c>
      <c r="E2381" s="220">
        <f t="shared" ref="E2381" si="641">E2382</f>
        <v>0</v>
      </c>
      <c r="F2381" s="205">
        <f>D2381/C2381*100</f>
        <v>83.800623052959494</v>
      </c>
    </row>
    <row r="2382" spans="1:6" s="167" customFormat="1" ht="20.25" x14ac:dyDescent="0.2">
      <c r="A2382" s="197">
        <v>638100</v>
      </c>
      <c r="B2382" s="198" t="s">
        <v>466</v>
      </c>
      <c r="C2382" s="208">
        <v>321000</v>
      </c>
      <c r="D2382" s="217">
        <v>269000</v>
      </c>
      <c r="E2382" s="208">
        <v>0</v>
      </c>
      <c r="F2382" s="209">
        <f>D2382/C2382*100</f>
        <v>83.800623052959494</v>
      </c>
    </row>
    <row r="2383" spans="1:6" s="167" customFormat="1" ht="20.25" x14ac:dyDescent="0.2">
      <c r="A2383" s="225"/>
      <c r="B2383" s="214" t="s">
        <v>500</v>
      </c>
      <c r="C2383" s="222">
        <f>C2358+C2375+C2378</f>
        <v>10813800</v>
      </c>
      <c r="D2383" s="222">
        <f>D2358+D2375+D2378</f>
        <v>11343700</v>
      </c>
      <c r="E2383" s="222">
        <f>E2358+E2375+E2378</f>
        <v>4500000</v>
      </c>
      <c r="F2383" s="172">
        <f>D2383/C2383*100</f>
        <v>104.90022008914535</v>
      </c>
    </row>
    <row r="2384" spans="1:6" s="167" customFormat="1" ht="20.25" x14ac:dyDescent="0.2">
      <c r="A2384" s="226"/>
      <c r="B2384" s="190"/>
      <c r="C2384" s="200"/>
      <c r="D2384" s="200"/>
      <c r="E2384" s="200"/>
      <c r="F2384" s="201"/>
    </row>
    <row r="2385" spans="1:6" s="167" customFormat="1" ht="20.25" x14ac:dyDescent="0.2">
      <c r="A2385" s="193"/>
      <c r="B2385" s="190"/>
      <c r="C2385" s="217"/>
      <c r="D2385" s="217"/>
      <c r="E2385" s="217"/>
      <c r="F2385" s="218"/>
    </row>
    <row r="2386" spans="1:6" s="167" customFormat="1" ht="20.25" x14ac:dyDescent="0.2">
      <c r="A2386" s="197" t="s">
        <v>892</v>
      </c>
      <c r="B2386" s="210"/>
      <c r="C2386" s="217"/>
      <c r="D2386" s="217"/>
      <c r="E2386" s="217"/>
      <c r="F2386" s="218"/>
    </row>
    <row r="2387" spans="1:6" s="167" customFormat="1" ht="20.25" x14ac:dyDescent="0.2">
      <c r="A2387" s="197" t="s">
        <v>513</v>
      </c>
      <c r="B2387" s="210"/>
      <c r="C2387" s="217"/>
      <c r="D2387" s="217"/>
      <c r="E2387" s="217"/>
      <c r="F2387" s="218"/>
    </row>
    <row r="2388" spans="1:6" s="167" customFormat="1" ht="20.25" x14ac:dyDescent="0.2">
      <c r="A2388" s="197" t="s">
        <v>658</v>
      </c>
      <c r="B2388" s="210"/>
      <c r="C2388" s="217"/>
      <c r="D2388" s="217"/>
      <c r="E2388" s="217"/>
      <c r="F2388" s="218"/>
    </row>
    <row r="2389" spans="1:6" s="167" customFormat="1" ht="20.25" x14ac:dyDescent="0.2">
      <c r="A2389" s="197" t="s">
        <v>796</v>
      </c>
      <c r="B2389" s="210"/>
      <c r="C2389" s="217"/>
      <c r="D2389" s="217"/>
      <c r="E2389" s="217"/>
      <c r="F2389" s="218"/>
    </row>
    <row r="2390" spans="1:6" s="167" customFormat="1" ht="20.25" x14ac:dyDescent="0.2">
      <c r="A2390" s="197"/>
      <c r="B2390" s="199"/>
      <c r="C2390" s="200"/>
      <c r="D2390" s="200"/>
      <c r="E2390" s="200"/>
      <c r="F2390" s="201"/>
    </row>
    <row r="2391" spans="1:6" s="167" customFormat="1" ht="20.25" x14ac:dyDescent="0.2">
      <c r="A2391" s="219">
        <v>410000</v>
      </c>
      <c r="B2391" s="203" t="s">
        <v>357</v>
      </c>
      <c r="C2391" s="220">
        <f>C2392+C2397</f>
        <v>1296600</v>
      </c>
      <c r="D2391" s="220">
        <f t="shared" ref="D2391" si="642">D2392+D2397</f>
        <v>1384000</v>
      </c>
      <c r="E2391" s="220">
        <f>E2392+E2397</f>
        <v>0</v>
      </c>
      <c r="F2391" s="205">
        <f t="shared" ref="F2391:F2409" si="643">D2391/C2391*100</f>
        <v>106.74070646305722</v>
      </c>
    </row>
    <row r="2392" spans="1:6" s="167" customFormat="1" ht="20.25" x14ac:dyDescent="0.2">
      <c r="A2392" s="219">
        <v>411000</v>
      </c>
      <c r="B2392" s="203" t="s">
        <v>471</v>
      </c>
      <c r="C2392" s="220">
        <f>SUM(C2393:C2396)</f>
        <v>1119300</v>
      </c>
      <c r="D2392" s="220">
        <f t="shared" ref="D2392" si="644">SUM(D2393:D2396)</f>
        <v>1196300</v>
      </c>
      <c r="E2392" s="220">
        <f>SUM(E2393:E2396)</f>
        <v>0</v>
      </c>
      <c r="F2392" s="205">
        <f t="shared" si="643"/>
        <v>106.87929956222639</v>
      </c>
    </row>
    <row r="2393" spans="1:6" s="167" customFormat="1" ht="20.25" x14ac:dyDescent="0.2">
      <c r="A2393" s="197">
        <v>411100</v>
      </c>
      <c r="B2393" s="198" t="s">
        <v>358</v>
      </c>
      <c r="C2393" s="208">
        <v>1005000</v>
      </c>
      <c r="D2393" s="217">
        <f>1022000+58500+1900</f>
        <v>1082400</v>
      </c>
      <c r="E2393" s="208">
        <v>0</v>
      </c>
      <c r="F2393" s="209">
        <f t="shared" si="643"/>
        <v>107.70149253731343</v>
      </c>
    </row>
    <row r="2394" spans="1:6" s="167" customFormat="1" ht="20.25" x14ac:dyDescent="0.2">
      <c r="A2394" s="197">
        <v>411200</v>
      </c>
      <c r="B2394" s="198" t="s">
        <v>484</v>
      </c>
      <c r="C2394" s="208">
        <v>68000</v>
      </c>
      <c r="D2394" s="217">
        <v>67000</v>
      </c>
      <c r="E2394" s="208">
        <v>0</v>
      </c>
      <c r="F2394" s="209">
        <f t="shared" si="643"/>
        <v>98.529411764705884</v>
      </c>
    </row>
    <row r="2395" spans="1:6" s="167" customFormat="1" ht="40.5" x14ac:dyDescent="0.2">
      <c r="A2395" s="197">
        <v>411300</v>
      </c>
      <c r="B2395" s="198" t="s">
        <v>359</v>
      </c>
      <c r="C2395" s="208">
        <v>24900</v>
      </c>
      <c r="D2395" s="217">
        <v>24900</v>
      </c>
      <c r="E2395" s="208">
        <v>0</v>
      </c>
      <c r="F2395" s="209">
        <f t="shared" si="643"/>
        <v>100</v>
      </c>
    </row>
    <row r="2396" spans="1:6" s="167" customFormat="1" ht="20.25" x14ac:dyDescent="0.2">
      <c r="A2396" s="197">
        <v>411400</v>
      </c>
      <c r="B2396" s="198" t="s">
        <v>360</v>
      </c>
      <c r="C2396" s="208">
        <v>21400</v>
      </c>
      <c r="D2396" s="217">
        <v>22000</v>
      </c>
      <c r="E2396" s="208">
        <v>0</v>
      </c>
      <c r="F2396" s="209">
        <f t="shared" si="643"/>
        <v>102.803738317757</v>
      </c>
    </row>
    <row r="2397" spans="1:6" s="167" customFormat="1" ht="20.25" x14ac:dyDescent="0.2">
      <c r="A2397" s="219">
        <v>412000</v>
      </c>
      <c r="B2397" s="210" t="s">
        <v>476</v>
      </c>
      <c r="C2397" s="220">
        <f>SUM(C2398:C2404)</f>
        <v>177300</v>
      </c>
      <c r="D2397" s="220">
        <f>SUM(D2398:D2404)</f>
        <v>187700</v>
      </c>
      <c r="E2397" s="220">
        <f>SUM(E2398:E2404)</f>
        <v>0</v>
      </c>
      <c r="F2397" s="205">
        <f t="shared" si="643"/>
        <v>105.86576424139875</v>
      </c>
    </row>
    <row r="2398" spans="1:6" s="167" customFormat="1" ht="20.25" x14ac:dyDescent="0.2">
      <c r="A2398" s="197">
        <v>412200</v>
      </c>
      <c r="B2398" s="198" t="s">
        <v>485</v>
      </c>
      <c r="C2398" s="208">
        <v>92900</v>
      </c>
      <c r="D2398" s="217">
        <v>90100</v>
      </c>
      <c r="E2398" s="208">
        <v>0</v>
      </c>
      <c r="F2398" s="209">
        <f t="shared" si="643"/>
        <v>96.986006458557597</v>
      </c>
    </row>
    <row r="2399" spans="1:6" s="167" customFormat="1" ht="20.25" x14ac:dyDescent="0.2">
      <c r="A2399" s="197">
        <v>412300</v>
      </c>
      <c r="B2399" s="198" t="s">
        <v>362</v>
      </c>
      <c r="C2399" s="208">
        <v>14700</v>
      </c>
      <c r="D2399" s="217">
        <v>16000</v>
      </c>
      <c r="E2399" s="208">
        <v>0</v>
      </c>
      <c r="F2399" s="209">
        <f t="shared" si="643"/>
        <v>108.84353741496599</v>
      </c>
    </row>
    <row r="2400" spans="1:6" s="167" customFormat="1" ht="20.25" x14ac:dyDescent="0.2">
      <c r="A2400" s="197">
        <v>412500</v>
      </c>
      <c r="B2400" s="198" t="s">
        <v>364</v>
      </c>
      <c r="C2400" s="208">
        <v>1500</v>
      </c>
      <c r="D2400" s="217">
        <v>1500</v>
      </c>
      <c r="E2400" s="208">
        <v>0</v>
      </c>
      <c r="F2400" s="209">
        <f t="shared" si="643"/>
        <v>100</v>
      </c>
    </row>
    <row r="2401" spans="1:6" s="167" customFormat="1" ht="20.25" x14ac:dyDescent="0.2">
      <c r="A2401" s="197">
        <v>412600</v>
      </c>
      <c r="B2401" s="198" t="s">
        <v>486</v>
      </c>
      <c r="C2401" s="208">
        <v>3000</v>
      </c>
      <c r="D2401" s="217">
        <v>3000</v>
      </c>
      <c r="E2401" s="208">
        <v>0</v>
      </c>
      <c r="F2401" s="209">
        <f t="shared" si="643"/>
        <v>100</v>
      </c>
    </row>
    <row r="2402" spans="1:6" s="167" customFormat="1" ht="20.25" x14ac:dyDescent="0.2">
      <c r="A2402" s="197">
        <v>412700</v>
      </c>
      <c r="B2402" s="198" t="s">
        <v>473</v>
      </c>
      <c r="C2402" s="208">
        <v>60000</v>
      </c>
      <c r="D2402" s="217">
        <v>71100</v>
      </c>
      <c r="E2402" s="208">
        <v>0</v>
      </c>
      <c r="F2402" s="209">
        <f t="shared" si="643"/>
        <v>118.5</v>
      </c>
    </row>
    <row r="2403" spans="1:6" s="167" customFormat="1" ht="20.25" x14ac:dyDescent="0.2">
      <c r="A2403" s="197">
        <v>412900</v>
      </c>
      <c r="B2403" s="211" t="s">
        <v>583</v>
      </c>
      <c r="C2403" s="208">
        <v>200</v>
      </c>
      <c r="D2403" s="217">
        <v>0</v>
      </c>
      <c r="E2403" s="208">
        <v>0</v>
      </c>
      <c r="F2403" s="209">
        <f t="shared" si="643"/>
        <v>0</v>
      </c>
    </row>
    <row r="2404" spans="1:6" s="167" customFormat="1" ht="20.25" x14ac:dyDescent="0.2">
      <c r="A2404" s="197">
        <v>412900</v>
      </c>
      <c r="B2404" s="211" t="s">
        <v>584</v>
      </c>
      <c r="C2404" s="208">
        <v>5000</v>
      </c>
      <c r="D2404" s="217">
        <v>6000</v>
      </c>
      <c r="E2404" s="208">
        <v>0</v>
      </c>
      <c r="F2404" s="209">
        <f t="shared" si="643"/>
        <v>120</v>
      </c>
    </row>
    <row r="2405" spans="1:6" s="221" customFormat="1" ht="20.25" x14ac:dyDescent="0.2">
      <c r="A2405" s="219">
        <v>510000</v>
      </c>
      <c r="B2405" s="210" t="s">
        <v>422</v>
      </c>
      <c r="C2405" s="220">
        <f t="shared" ref="C2405:C2406" si="645">C2406</f>
        <v>4000</v>
      </c>
      <c r="D2405" s="220">
        <f t="shared" ref="D2405:D2406" si="646">D2406</f>
        <v>5000</v>
      </c>
      <c r="E2405" s="220">
        <f t="shared" ref="E2405:E2406" si="647">E2406</f>
        <v>0</v>
      </c>
      <c r="F2405" s="205">
        <f t="shared" si="643"/>
        <v>125</v>
      </c>
    </row>
    <row r="2406" spans="1:6" s="221" customFormat="1" ht="20.25" x14ac:dyDescent="0.2">
      <c r="A2406" s="219">
        <v>511000</v>
      </c>
      <c r="B2406" s="210" t="s">
        <v>423</v>
      </c>
      <c r="C2406" s="220">
        <f t="shared" si="645"/>
        <v>4000</v>
      </c>
      <c r="D2406" s="220">
        <f t="shared" si="646"/>
        <v>5000</v>
      </c>
      <c r="E2406" s="220">
        <f t="shared" si="647"/>
        <v>0</v>
      </c>
      <c r="F2406" s="205">
        <f t="shared" si="643"/>
        <v>125</v>
      </c>
    </row>
    <row r="2407" spans="1:6" s="167" customFormat="1" ht="20.25" x14ac:dyDescent="0.2">
      <c r="A2407" s="197">
        <v>511300</v>
      </c>
      <c r="B2407" s="198" t="s">
        <v>426</v>
      </c>
      <c r="C2407" s="208">
        <v>4000</v>
      </c>
      <c r="D2407" s="217">
        <v>5000</v>
      </c>
      <c r="E2407" s="208">
        <v>0</v>
      </c>
      <c r="F2407" s="209">
        <f t="shared" si="643"/>
        <v>125</v>
      </c>
    </row>
    <row r="2408" spans="1:6" s="221" customFormat="1" ht="20.25" x14ac:dyDescent="0.2">
      <c r="A2408" s="219">
        <v>630000</v>
      </c>
      <c r="B2408" s="210" t="s">
        <v>461</v>
      </c>
      <c r="C2408" s="220">
        <f t="shared" ref="C2408" si="648">C2409</f>
        <v>20000</v>
      </c>
      <c r="D2408" s="220">
        <f t="shared" ref="D2408" si="649">D2409</f>
        <v>0</v>
      </c>
      <c r="E2408" s="220">
        <f t="shared" ref="E2408" si="650">E2409</f>
        <v>170900</v>
      </c>
      <c r="F2408" s="205">
        <f t="shared" si="643"/>
        <v>0</v>
      </c>
    </row>
    <row r="2409" spans="1:6" s="221" customFormat="1" ht="20.25" x14ac:dyDescent="0.2">
      <c r="A2409" s="219">
        <v>631000</v>
      </c>
      <c r="B2409" s="210" t="s">
        <v>395</v>
      </c>
      <c r="C2409" s="220">
        <f>C2411+C2410</f>
        <v>20000</v>
      </c>
      <c r="D2409" s="220">
        <f t="shared" ref="D2409" si="651">D2411+D2410</f>
        <v>0</v>
      </c>
      <c r="E2409" s="220">
        <f>E2411+E2410</f>
        <v>170900</v>
      </c>
      <c r="F2409" s="205">
        <f t="shared" si="643"/>
        <v>0</v>
      </c>
    </row>
    <row r="2410" spans="1:6" s="167" customFormat="1" ht="20.25" x14ac:dyDescent="0.2">
      <c r="A2410" s="223">
        <v>631200</v>
      </c>
      <c r="B2410" s="198" t="s">
        <v>464</v>
      </c>
      <c r="C2410" s="208">
        <v>0</v>
      </c>
      <c r="D2410" s="217">
        <v>0</v>
      </c>
      <c r="E2410" s="217">
        <v>170900</v>
      </c>
      <c r="F2410" s="209">
        <v>0</v>
      </c>
    </row>
    <row r="2411" spans="1:6" s="167" customFormat="1" ht="20.25" x14ac:dyDescent="0.2">
      <c r="A2411" s="223">
        <v>631900</v>
      </c>
      <c r="B2411" s="198" t="s">
        <v>604</v>
      </c>
      <c r="C2411" s="208">
        <v>20000</v>
      </c>
      <c r="D2411" s="217">
        <v>0</v>
      </c>
      <c r="E2411" s="208">
        <v>0</v>
      </c>
      <c r="F2411" s="209">
        <f>D2411/C2411*100</f>
        <v>0</v>
      </c>
    </row>
    <row r="2412" spans="1:6" s="167" customFormat="1" ht="20.25" x14ac:dyDescent="0.2">
      <c r="A2412" s="225"/>
      <c r="B2412" s="214" t="s">
        <v>500</v>
      </c>
      <c r="C2412" s="222">
        <f>C2391+C2405+C2408</f>
        <v>1320600</v>
      </c>
      <c r="D2412" s="222">
        <f>D2391+D2405+D2408</f>
        <v>1389000</v>
      </c>
      <c r="E2412" s="222">
        <f>E2391+E2405+E2408</f>
        <v>170900</v>
      </c>
      <c r="F2412" s="172">
        <f>D2412/C2412*100</f>
        <v>105.17946388005453</v>
      </c>
    </row>
    <row r="2413" spans="1:6" s="167" customFormat="1" ht="20.25" x14ac:dyDescent="0.2">
      <c r="A2413" s="226"/>
      <c r="B2413" s="190"/>
      <c r="C2413" s="217"/>
      <c r="D2413" s="217"/>
      <c r="E2413" s="217"/>
      <c r="F2413" s="218"/>
    </row>
    <row r="2414" spans="1:6" s="167" customFormat="1" ht="20.25" x14ac:dyDescent="0.2">
      <c r="A2414" s="193"/>
      <c r="B2414" s="190"/>
      <c r="C2414" s="217"/>
      <c r="D2414" s="217"/>
      <c r="E2414" s="217"/>
      <c r="F2414" s="218"/>
    </row>
    <row r="2415" spans="1:6" s="167" customFormat="1" ht="20.25" x14ac:dyDescent="0.2">
      <c r="A2415" s="197" t="s">
        <v>893</v>
      </c>
      <c r="B2415" s="210"/>
      <c r="C2415" s="217"/>
      <c r="D2415" s="217"/>
      <c r="E2415" s="217"/>
      <c r="F2415" s="218"/>
    </row>
    <row r="2416" spans="1:6" s="167" customFormat="1" ht="20.25" x14ac:dyDescent="0.2">
      <c r="A2416" s="197" t="s">
        <v>513</v>
      </c>
      <c r="B2416" s="210"/>
      <c r="C2416" s="217"/>
      <c r="D2416" s="217"/>
      <c r="E2416" s="217"/>
      <c r="F2416" s="218"/>
    </row>
    <row r="2417" spans="1:6" s="167" customFormat="1" ht="20.25" x14ac:dyDescent="0.2">
      <c r="A2417" s="197" t="s">
        <v>659</v>
      </c>
      <c r="B2417" s="210"/>
      <c r="C2417" s="217"/>
      <c r="D2417" s="217"/>
      <c r="E2417" s="217"/>
      <c r="F2417" s="218"/>
    </row>
    <row r="2418" spans="1:6" s="167" customFormat="1" ht="20.25" x14ac:dyDescent="0.2">
      <c r="A2418" s="197" t="s">
        <v>796</v>
      </c>
      <c r="B2418" s="210"/>
      <c r="C2418" s="217"/>
      <c r="D2418" s="217"/>
      <c r="E2418" s="217"/>
      <c r="F2418" s="218"/>
    </row>
    <row r="2419" spans="1:6" s="167" customFormat="1" ht="20.25" x14ac:dyDescent="0.2">
      <c r="A2419" s="197"/>
      <c r="B2419" s="199"/>
      <c r="C2419" s="200"/>
      <c r="D2419" s="200"/>
      <c r="E2419" s="200"/>
      <c r="F2419" s="201"/>
    </row>
    <row r="2420" spans="1:6" s="167" customFormat="1" ht="20.25" x14ac:dyDescent="0.2">
      <c r="A2420" s="219">
        <v>410000</v>
      </c>
      <c r="B2420" s="203" t="s">
        <v>357</v>
      </c>
      <c r="C2420" s="220">
        <f>C2421+C2426</f>
        <v>1273800</v>
      </c>
      <c r="D2420" s="220">
        <f t="shared" ref="D2420" si="652">D2421+D2426</f>
        <v>1311700</v>
      </c>
      <c r="E2420" s="220">
        <f>E2421+E2426</f>
        <v>0</v>
      </c>
      <c r="F2420" s="205">
        <f t="shared" ref="F2420:F2432" si="653">D2420/C2420*100</f>
        <v>102.97534934840635</v>
      </c>
    </row>
    <row r="2421" spans="1:6" s="167" customFormat="1" ht="20.25" x14ac:dyDescent="0.2">
      <c r="A2421" s="219">
        <v>411000</v>
      </c>
      <c r="B2421" s="203" t="s">
        <v>471</v>
      </c>
      <c r="C2421" s="220">
        <f>SUM(C2422:C2425)</f>
        <v>1056500</v>
      </c>
      <c r="D2421" s="220">
        <f t="shared" ref="D2421" si="654">SUM(D2422:D2425)</f>
        <v>1101900</v>
      </c>
      <c r="E2421" s="220">
        <f>SUM(E2422:E2425)</f>
        <v>0</v>
      </c>
      <c r="F2421" s="205">
        <f t="shared" si="653"/>
        <v>104.29720776147657</v>
      </c>
    </row>
    <row r="2422" spans="1:6" s="167" customFormat="1" ht="20.25" x14ac:dyDescent="0.2">
      <c r="A2422" s="197">
        <v>411100</v>
      </c>
      <c r="B2422" s="198" t="s">
        <v>358</v>
      </c>
      <c r="C2422" s="208">
        <v>963400</v>
      </c>
      <c r="D2422" s="217">
        <f>950000+50500+1400</f>
        <v>1001900</v>
      </c>
      <c r="E2422" s="208">
        <v>0</v>
      </c>
      <c r="F2422" s="209">
        <f t="shared" si="653"/>
        <v>103.99626323437825</v>
      </c>
    </row>
    <row r="2423" spans="1:6" s="167" customFormat="1" ht="20.25" x14ac:dyDescent="0.2">
      <c r="A2423" s="197">
        <v>411200</v>
      </c>
      <c r="B2423" s="198" t="s">
        <v>484</v>
      </c>
      <c r="C2423" s="208">
        <v>42000</v>
      </c>
      <c r="D2423" s="217">
        <v>45000</v>
      </c>
      <c r="E2423" s="208">
        <v>0</v>
      </c>
      <c r="F2423" s="209">
        <f t="shared" si="653"/>
        <v>107.14285714285714</v>
      </c>
    </row>
    <row r="2424" spans="1:6" s="167" customFormat="1" ht="40.5" x14ac:dyDescent="0.2">
      <c r="A2424" s="197">
        <v>411300</v>
      </c>
      <c r="B2424" s="198" t="s">
        <v>359</v>
      </c>
      <c r="C2424" s="208">
        <v>29300.000000000004</v>
      </c>
      <c r="D2424" s="217">
        <v>30000</v>
      </c>
      <c r="E2424" s="208">
        <v>0</v>
      </c>
      <c r="F2424" s="209">
        <f t="shared" si="653"/>
        <v>102.3890784982935</v>
      </c>
    </row>
    <row r="2425" spans="1:6" s="167" customFormat="1" ht="20.25" x14ac:dyDescent="0.2">
      <c r="A2425" s="197">
        <v>411400</v>
      </c>
      <c r="B2425" s="198" t="s">
        <v>360</v>
      </c>
      <c r="C2425" s="208">
        <v>21800</v>
      </c>
      <c r="D2425" s="217">
        <v>25000</v>
      </c>
      <c r="E2425" s="208">
        <v>0</v>
      </c>
      <c r="F2425" s="209">
        <f t="shared" si="653"/>
        <v>114.6788990825688</v>
      </c>
    </row>
    <row r="2426" spans="1:6" s="167" customFormat="1" ht="20.25" x14ac:dyDescent="0.2">
      <c r="A2426" s="219">
        <v>412000</v>
      </c>
      <c r="B2426" s="210" t="s">
        <v>476</v>
      </c>
      <c r="C2426" s="220">
        <f>SUM(C2427:C2434)</f>
        <v>217300</v>
      </c>
      <c r="D2426" s="220">
        <f>SUM(D2427:D2434)</f>
        <v>209800</v>
      </c>
      <c r="E2426" s="220">
        <f>SUM(E2427:E2434)</f>
        <v>0</v>
      </c>
      <c r="F2426" s="205">
        <f t="shared" si="653"/>
        <v>96.548550391164284</v>
      </c>
    </row>
    <row r="2427" spans="1:6" s="167" customFormat="1" ht="20.25" x14ac:dyDescent="0.2">
      <c r="A2427" s="197">
        <v>412200</v>
      </c>
      <c r="B2427" s="198" t="s">
        <v>485</v>
      </c>
      <c r="C2427" s="208">
        <v>121300</v>
      </c>
      <c r="D2427" s="217">
        <v>125000</v>
      </c>
      <c r="E2427" s="208">
        <v>0</v>
      </c>
      <c r="F2427" s="209">
        <f t="shared" si="653"/>
        <v>103.05028854080791</v>
      </c>
    </row>
    <row r="2428" spans="1:6" s="167" customFormat="1" ht="20.25" x14ac:dyDescent="0.2">
      <c r="A2428" s="197">
        <v>412300</v>
      </c>
      <c r="B2428" s="198" t="s">
        <v>362</v>
      </c>
      <c r="C2428" s="208">
        <v>20000</v>
      </c>
      <c r="D2428" s="217">
        <v>20000</v>
      </c>
      <c r="E2428" s="208">
        <v>0</v>
      </c>
      <c r="F2428" s="209">
        <f t="shared" si="653"/>
        <v>100</v>
      </c>
    </row>
    <row r="2429" spans="1:6" s="167" customFormat="1" ht="20.25" x14ac:dyDescent="0.2">
      <c r="A2429" s="197">
        <v>412500</v>
      </c>
      <c r="B2429" s="198" t="s">
        <v>364</v>
      </c>
      <c r="C2429" s="208">
        <v>4000</v>
      </c>
      <c r="D2429" s="217">
        <v>4500</v>
      </c>
      <c r="E2429" s="208">
        <v>0</v>
      </c>
      <c r="F2429" s="209">
        <f t="shared" si="653"/>
        <v>112.5</v>
      </c>
    </row>
    <row r="2430" spans="1:6" s="167" customFormat="1" ht="20.25" x14ac:dyDescent="0.2">
      <c r="A2430" s="197">
        <v>412600</v>
      </c>
      <c r="B2430" s="198" t="s">
        <v>486</v>
      </c>
      <c r="C2430" s="208">
        <v>3999.9999999999964</v>
      </c>
      <c r="D2430" s="217">
        <v>3300</v>
      </c>
      <c r="E2430" s="208">
        <v>0</v>
      </c>
      <c r="F2430" s="209">
        <f t="shared" si="653"/>
        <v>82.500000000000071</v>
      </c>
    </row>
    <row r="2431" spans="1:6" s="167" customFormat="1" ht="20.25" x14ac:dyDescent="0.2">
      <c r="A2431" s="197">
        <v>412700</v>
      </c>
      <c r="B2431" s="198" t="s">
        <v>473</v>
      </c>
      <c r="C2431" s="208">
        <v>63100</v>
      </c>
      <c r="D2431" s="217">
        <v>47000</v>
      </c>
      <c r="E2431" s="208">
        <v>0</v>
      </c>
      <c r="F2431" s="209">
        <f t="shared" si="653"/>
        <v>74.484944532488115</v>
      </c>
    </row>
    <row r="2432" spans="1:6" s="167" customFormat="1" ht="20.25" x14ac:dyDescent="0.2">
      <c r="A2432" s="197">
        <v>412900</v>
      </c>
      <c r="B2432" s="211" t="s">
        <v>564</v>
      </c>
      <c r="C2432" s="208">
        <v>2300</v>
      </c>
      <c r="D2432" s="217">
        <v>6000</v>
      </c>
      <c r="E2432" s="208">
        <v>0</v>
      </c>
      <c r="F2432" s="209">
        <f t="shared" si="653"/>
        <v>260.86956521739131</v>
      </c>
    </row>
    <row r="2433" spans="1:6" s="167" customFormat="1" ht="20.25" x14ac:dyDescent="0.2">
      <c r="A2433" s="197">
        <v>412900</v>
      </c>
      <c r="B2433" s="211" t="s">
        <v>583</v>
      </c>
      <c r="C2433" s="208">
        <v>600</v>
      </c>
      <c r="D2433" s="217">
        <v>2000</v>
      </c>
      <c r="E2433" s="208">
        <v>0</v>
      </c>
      <c r="F2433" s="209"/>
    </row>
    <row r="2434" spans="1:6" s="167" customFormat="1" ht="20.25" x14ac:dyDescent="0.2">
      <c r="A2434" s="197">
        <v>412900</v>
      </c>
      <c r="B2434" s="211" t="s">
        <v>584</v>
      </c>
      <c r="C2434" s="208">
        <v>2000</v>
      </c>
      <c r="D2434" s="217">
        <v>2000</v>
      </c>
      <c r="E2434" s="208">
        <v>0</v>
      </c>
      <c r="F2434" s="209">
        <f t="shared" ref="F2434:F2441" si="655">D2434/C2434*100</f>
        <v>100</v>
      </c>
    </row>
    <row r="2435" spans="1:6" s="221" customFormat="1" ht="20.25" x14ac:dyDescent="0.2">
      <c r="A2435" s="219">
        <v>510000</v>
      </c>
      <c r="B2435" s="210" t="s">
        <v>422</v>
      </c>
      <c r="C2435" s="220">
        <f>C2436+C2439</f>
        <v>20300</v>
      </c>
      <c r="D2435" s="220">
        <f>D2436+D2439</f>
        <v>10000</v>
      </c>
      <c r="E2435" s="220">
        <f>E2436+E2439</f>
        <v>0</v>
      </c>
      <c r="F2435" s="205">
        <f t="shared" si="655"/>
        <v>49.261083743842363</v>
      </c>
    </row>
    <row r="2436" spans="1:6" s="221" customFormat="1" ht="20.25" x14ac:dyDescent="0.2">
      <c r="A2436" s="219">
        <v>511000</v>
      </c>
      <c r="B2436" s="210" t="s">
        <v>423</v>
      </c>
      <c r="C2436" s="220">
        <f>SUM(C2437:C2438)</f>
        <v>13100</v>
      </c>
      <c r="D2436" s="220">
        <f>SUM(D2437:D2438)</f>
        <v>10000</v>
      </c>
      <c r="E2436" s="220">
        <f>SUM(E2437:E2438)</f>
        <v>0</v>
      </c>
      <c r="F2436" s="205">
        <f t="shared" si="655"/>
        <v>76.335877862595424</v>
      </c>
    </row>
    <row r="2437" spans="1:6" s="167" customFormat="1" ht="20.25" x14ac:dyDescent="0.2">
      <c r="A2437" s="197">
        <v>511200</v>
      </c>
      <c r="B2437" s="198" t="s">
        <v>425</v>
      </c>
      <c r="C2437" s="208">
        <v>6200</v>
      </c>
      <c r="D2437" s="217">
        <v>0</v>
      </c>
      <c r="E2437" s="208">
        <v>0</v>
      </c>
      <c r="F2437" s="209">
        <f t="shared" si="655"/>
        <v>0</v>
      </c>
    </row>
    <row r="2438" spans="1:6" s="167" customFormat="1" ht="20.25" x14ac:dyDescent="0.2">
      <c r="A2438" s="197">
        <v>511300</v>
      </c>
      <c r="B2438" s="198" t="s">
        <v>426</v>
      </c>
      <c r="C2438" s="208">
        <v>6900</v>
      </c>
      <c r="D2438" s="217">
        <v>10000</v>
      </c>
      <c r="E2438" s="208">
        <v>0</v>
      </c>
      <c r="F2438" s="209">
        <f t="shared" si="655"/>
        <v>144.92753623188406</v>
      </c>
    </row>
    <row r="2439" spans="1:6" s="221" customFormat="1" ht="20.25" x14ac:dyDescent="0.2">
      <c r="A2439" s="219">
        <v>513000</v>
      </c>
      <c r="B2439" s="210" t="s">
        <v>431</v>
      </c>
      <c r="C2439" s="220">
        <f>C2440+0</f>
        <v>7200</v>
      </c>
      <c r="D2439" s="220">
        <f t="shared" ref="D2439" si="656">D2440</f>
        <v>0</v>
      </c>
      <c r="E2439" s="220">
        <f t="shared" ref="E2439" si="657">E2440</f>
        <v>0</v>
      </c>
      <c r="F2439" s="205">
        <f t="shared" si="655"/>
        <v>0</v>
      </c>
    </row>
    <row r="2440" spans="1:6" s="167" customFormat="1" ht="20.25" x14ac:dyDescent="0.2">
      <c r="A2440" s="197">
        <v>513700</v>
      </c>
      <c r="B2440" s="198" t="s">
        <v>599</v>
      </c>
      <c r="C2440" s="208">
        <v>7200</v>
      </c>
      <c r="D2440" s="217">
        <v>0</v>
      </c>
      <c r="E2440" s="208">
        <v>0</v>
      </c>
      <c r="F2440" s="209">
        <f t="shared" si="655"/>
        <v>0</v>
      </c>
    </row>
    <row r="2441" spans="1:6" s="221" customFormat="1" ht="20.25" x14ac:dyDescent="0.2">
      <c r="A2441" s="219">
        <v>630000</v>
      </c>
      <c r="B2441" s="210" t="s">
        <v>461</v>
      </c>
      <c r="C2441" s="220">
        <f>C2442+C2444</f>
        <v>14000</v>
      </c>
      <c r="D2441" s="220">
        <f>D2442+D2444</f>
        <v>18000</v>
      </c>
      <c r="E2441" s="220">
        <f>E2442+E2444</f>
        <v>1500000</v>
      </c>
      <c r="F2441" s="205">
        <f t="shared" si="655"/>
        <v>128.57142857142858</v>
      </c>
    </row>
    <row r="2442" spans="1:6" s="221" customFormat="1" ht="20.25" x14ac:dyDescent="0.2">
      <c r="A2442" s="219">
        <v>631000</v>
      </c>
      <c r="B2442" s="210" t="s">
        <v>395</v>
      </c>
      <c r="C2442" s="220">
        <f>0+C2443</f>
        <v>0</v>
      </c>
      <c r="D2442" s="220">
        <f>0+D2443</f>
        <v>0</v>
      </c>
      <c r="E2442" s="220">
        <f>0+E2443</f>
        <v>1500000</v>
      </c>
      <c r="F2442" s="209">
        <v>0</v>
      </c>
    </row>
    <row r="2443" spans="1:6" s="167" customFormat="1" ht="20.25" x14ac:dyDescent="0.2">
      <c r="A2443" s="223">
        <v>631200</v>
      </c>
      <c r="B2443" s="198" t="s">
        <v>464</v>
      </c>
      <c r="C2443" s="208">
        <v>0</v>
      </c>
      <c r="D2443" s="217">
        <v>0</v>
      </c>
      <c r="E2443" s="217">
        <v>1500000</v>
      </c>
      <c r="F2443" s="209">
        <v>0</v>
      </c>
    </row>
    <row r="2444" spans="1:6" s="221" customFormat="1" ht="20.25" x14ac:dyDescent="0.2">
      <c r="A2444" s="219">
        <v>638000</v>
      </c>
      <c r="B2444" s="210" t="s">
        <v>396</v>
      </c>
      <c r="C2444" s="220">
        <f t="shared" ref="C2444:D2444" si="658">C2445</f>
        <v>14000</v>
      </c>
      <c r="D2444" s="220">
        <f t="shared" si="658"/>
        <v>18000</v>
      </c>
      <c r="E2444" s="220">
        <f t="shared" ref="E2444" si="659">E2445</f>
        <v>0</v>
      </c>
      <c r="F2444" s="205">
        <f>D2444/C2444*100</f>
        <v>128.57142857142858</v>
      </c>
    </row>
    <row r="2445" spans="1:6" s="167" customFormat="1" ht="20.25" x14ac:dyDescent="0.2">
      <c r="A2445" s="197">
        <v>638100</v>
      </c>
      <c r="B2445" s="198" t="s">
        <v>466</v>
      </c>
      <c r="C2445" s="208">
        <v>14000</v>
      </c>
      <c r="D2445" s="217">
        <v>18000</v>
      </c>
      <c r="E2445" s="208">
        <v>0</v>
      </c>
      <c r="F2445" s="209">
        <f>D2445/C2445*100</f>
        <v>128.57142857142858</v>
      </c>
    </row>
    <row r="2446" spans="1:6" s="167" customFormat="1" ht="20.25" x14ac:dyDescent="0.2">
      <c r="A2446" s="225"/>
      <c r="B2446" s="214" t="s">
        <v>500</v>
      </c>
      <c r="C2446" s="222">
        <f>C2420+C2435+C2441</f>
        <v>1308100</v>
      </c>
      <c r="D2446" s="222">
        <f>D2420+D2435+D2441</f>
        <v>1339700</v>
      </c>
      <c r="E2446" s="222">
        <f>E2420+E2435+E2441</f>
        <v>1500000</v>
      </c>
      <c r="F2446" s="172">
        <f>D2446/C2446*100</f>
        <v>102.41571745279413</v>
      </c>
    </row>
    <row r="2447" spans="1:6" s="167" customFormat="1" ht="20.25" x14ac:dyDescent="0.2">
      <c r="A2447" s="226"/>
      <c r="B2447" s="190"/>
      <c r="C2447" s="200"/>
      <c r="D2447" s="200"/>
      <c r="E2447" s="200"/>
      <c r="F2447" s="201"/>
    </row>
    <row r="2448" spans="1:6" s="167" customFormat="1" ht="20.25" x14ac:dyDescent="0.2">
      <c r="A2448" s="193"/>
      <c r="B2448" s="190"/>
      <c r="C2448" s="217"/>
      <c r="D2448" s="217"/>
      <c r="E2448" s="217"/>
      <c r="F2448" s="218"/>
    </row>
    <row r="2449" spans="1:6" s="167" customFormat="1" ht="20.25" x14ac:dyDescent="0.2">
      <c r="A2449" s="197" t="s">
        <v>894</v>
      </c>
      <c r="B2449" s="210"/>
      <c r="C2449" s="217"/>
      <c r="D2449" s="217"/>
      <c r="E2449" s="217"/>
      <c r="F2449" s="218"/>
    </row>
    <row r="2450" spans="1:6" s="167" customFormat="1" ht="20.25" x14ac:dyDescent="0.2">
      <c r="A2450" s="197" t="s">
        <v>513</v>
      </c>
      <c r="B2450" s="210"/>
      <c r="C2450" s="217"/>
      <c r="D2450" s="217"/>
      <c r="E2450" s="217"/>
      <c r="F2450" s="218"/>
    </row>
    <row r="2451" spans="1:6" s="167" customFormat="1" ht="20.25" x14ac:dyDescent="0.2">
      <c r="A2451" s="197" t="s">
        <v>660</v>
      </c>
      <c r="B2451" s="210"/>
      <c r="C2451" s="217"/>
      <c r="D2451" s="217"/>
      <c r="E2451" s="217"/>
      <c r="F2451" s="218"/>
    </row>
    <row r="2452" spans="1:6" s="167" customFormat="1" ht="20.25" x14ac:dyDescent="0.2">
      <c r="A2452" s="197" t="s">
        <v>796</v>
      </c>
      <c r="B2452" s="210"/>
      <c r="C2452" s="217"/>
      <c r="D2452" s="217"/>
      <c r="E2452" s="217"/>
      <c r="F2452" s="218"/>
    </row>
    <row r="2453" spans="1:6" s="167" customFormat="1" ht="20.25" x14ac:dyDescent="0.2">
      <c r="A2453" s="197"/>
      <c r="B2453" s="199"/>
      <c r="C2453" s="200"/>
      <c r="D2453" s="200"/>
      <c r="E2453" s="200"/>
      <c r="F2453" s="201"/>
    </row>
    <row r="2454" spans="1:6" s="167" customFormat="1" ht="20.25" x14ac:dyDescent="0.2">
      <c r="A2454" s="219">
        <v>410000</v>
      </c>
      <c r="B2454" s="203" t="s">
        <v>357</v>
      </c>
      <c r="C2454" s="220">
        <f>C2455+C2460</f>
        <v>2199900</v>
      </c>
      <c r="D2454" s="220">
        <f t="shared" ref="D2454" si="660">D2455+D2460</f>
        <v>2313900</v>
      </c>
      <c r="E2454" s="220">
        <f>E2455+E2460</f>
        <v>0</v>
      </c>
      <c r="F2454" s="205">
        <f t="shared" ref="F2454:F2475" si="661">D2454/C2454*100</f>
        <v>105.18205372971498</v>
      </c>
    </row>
    <row r="2455" spans="1:6" s="167" customFormat="1" ht="20.25" x14ac:dyDescent="0.2">
      <c r="A2455" s="219">
        <v>411000</v>
      </c>
      <c r="B2455" s="203" t="s">
        <v>471</v>
      </c>
      <c r="C2455" s="220">
        <f>SUM(C2456:C2459)</f>
        <v>1843900</v>
      </c>
      <c r="D2455" s="220">
        <f t="shared" ref="D2455" si="662">SUM(D2456:D2459)</f>
        <v>1933700</v>
      </c>
      <c r="E2455" s="220">
        <f>SUM(E2456:E2459)</f>
        <v>0</v>
      </c>
      <c r="F2455" s="205">
        <f t="shared" si="661"/>
        <v>104.87011226205325</v>
      </c>
    </row>
    <row r="2456" spans="1:6" s="167" customFormat="1" ht="20.25" x14ac:dyDescent="0.2">
      <c r="A2456" s="197">
        <v>411100</v>
      </c>
      <c r="B2456" s="198" t="s">
        <v>358</v>
      </c>
      <c r="C2456" s="208">
        <v>1658900</v>
      </c>
      <c r="D2456" s="217">
        <f>1710000+86500+3200</f>
        <v>1799700</v>
      </c>
      <c r="E2456" s="208">
        <v>0</v>
      </c>
      <c r="F2456" s="209">
        <f t="shared" si="661"/>
        <v>108.48755199228404</v>
      </c>
    </row>
    <row r="2457" spans="1:6" s="167" customFormat="1" ht="20.25" x14ac:dyDescent="0.2">
      <c r="A2457" s="197">
        <v>411200</v>
      </c>
      <c r="B2457" s="198" t="s">
        <v>484</v>
      </c>
      <c r="C2457" s="208">
        <v>95000</v>
      </c>
      <c r="D2457" s="217">
        <v>80000</v>
      </c>
      <c r="E2457" s="208">
        <v>0</v>
      </c>
      <c r="F2457" s="209">
        <f t="shared" si="661"/>
        <v>84.210526315789465</v>
      </c>
    </row>
    <row r="2458" spans="1:6" s="167" customFormat="1" ht="40.5" x14ac:dyDescent="0.2">
      <c r="A2458" s="197">
        <v>411300</v>
      </c>
      <c r="B2458" s="198" t="s">
        <v>359</v>
      </c>
      <c r="C2458" s="208">
        <v>47000</v>
      </c>
      <c r="D2458" s="217">
        <v>9000</v>
      </c>
      <c r="E2458" s="208">
        <v>0</v>
      </c>
      <c r="F2458" s="209">
        <f t="shared" si="661"/>
        <v>19.148936170212767</v>
      </c>
    </row>
    <row r="2459" spans="1:6" s="167" customFormat="1" ht="20.25" x14ac:dyDescent="0.2">
      <c r="A2459" s="197">
        <v>411400</v>
      </c>
      <c r="B2459" s="198" t="s">
        <v>360</v>
      </c>
      <c r="C2459" s="208">
        <v>42999.999999999985</v>
      </c>
      <c r="D2459" s="217">
        <v>45000</v>
      </c>
      <c r="E2459" s="208">
        <v>0</v>
      </c>
      <c r="F2459" s="209">
        <f t="shared" si="661"/>
        <v>104.65116279069771</v>
      </c>
    </row>
    <row r="2460" spans="1:6" s="167" customFormat="1" ht="20.25" x14ac:dyDescent="0.2">
      <c r="A2460" s="219">
        <v>412000</v>
      </c>
      <c r="B2460" s="210" t="s">
        <v>476</v>
      </c>
      <c r="C2460" s="220">
        <f>SUM(C2461:C2470)</f>
        <v>356000</v>
      </c>
      <c r="D2460" s="220">
        <f>SUM(D2461:D2470)</f>
        <v>380200</v>
      </c>
      <c r="E2460" s="220">
        <f>SUM(E2461:E2470)</f>
        <v>0</v>
      </c>
      <c r="F2460" s="205">
        <f t="shared" si="661"/>
        <v>106.79775280898876</v>
      </c>
    </row>
    <row r="2461" spans="1:6" s="167" customFormat="1" ht="20.25" x14ac:dyDescent="0.2">
      <c r="A2461" s="197">
        <v>412200</v>
      </c>
      <c r="B2461" s="198" t="s">
        <v>485</v>
      </c>
      <c r="C2461" s="208">
        <v>176000</v>
      </c>
      <c r="D2461" s="217">
        <v>185000</v>
      </c>
      <c r="E2461" s="208">
        <v>0</v>
      </c>
      <c r="F2461" s="209">
        <f t="shared" si="661"/>
        <v>105.11363636363636</v>
      </c>
    </row>
    <row r="2462" spans="1:6" s="167" customFormat="1" ht="20.25" x14ac:dyDescent="0.2">
      <c r="A2462" s="197">
        <v>412300</v>
      </c>
      <c r="B2462" s="198" t="s">
        <v>362</v>
      </c>
      <c r="C2462" s="208">
        <v>60000</v>
      </c>
      <c r="D2462" s="217">
        <v>60000</v>
      </c>
      <c r="E2462" s="208">
        <v>0</v>
      </c>
      <c r="F2462" s="209">
        <f t="shared" si="661"/>
        <v>100</v>
      </c>
    </row>
    <row r="2463" spans="1:6" s="167" customFormat="1" ht="20.25" x14ac:dyDescent="0.2">
      <c r="A2463" s="197">
        <v>412500</v>
      </c>
      <c r="B2463" s="198" t="s">
        <v>364</v>
      </c>
      <c r="C2463" s="208">
        <v>8000</v>
      </c>
      <c r="D2463" s="217">
        <v>8000</v>
      </c>
      <c r="E2463" s="208">
        <v>0</v>
      </c>
      <c r="F2463" s="209">
        <f t="shared" si="661"/>
        <v>100</v>
      </c>
    </row>
    <row r="2464" spans="1:6" s="167" customFormat="1" ht="20.25" x14ac:dyDescent="0.2">
      <c r="A2464" s="197">
        <v>412600</v>
      </c>
      <c r="B2464" s="198" t="s">
        <v>486</v>
      </c>
      <c r="C2464" s="208">
        <v>24000</v>
      </c>
      <c r="D2464" s="217">
        <v>24000</v>
      </c>
      <c r="E2464" s="208">
        <v>0</v>
      </c>
      <c r="F2464" s="209">
        <f t="shared" si="661"/>
        <v>100</v>
      </c>
    </row>
    <row r="2465" spans="1:6" s="167" customFormat="1" ht="20.25" x14ac:dyDescent="0.2">
      <c r="A2465" s="197">
        <v>412700</v>
      </c>
      <c r="B2465" s="198" t="s">
        <v>473</v>
      </c>
      <c r="C2465" s="208">
        <v>75000</v>
      </c>
      <c r="D2465" s="217">
        <v>94200</v>
      </c>
      <c r="E2465" s="208">
        <v>0</v>
      </c>
      <c r="F2465" s="209">
        <f t="shared" si="661"/>
        <v>125.6</v>
      </c>
    </row>
    <row r="2466" spans="1:6" s="167" customFormat="1" ht="20.25" x14ac:dyDescent="0.2">
      <c r="A2466" s="197">
        <v>412900</v>
      </c>
      <c r="B2466" s="211" t="s">
        <v>564</v>
      </c>
      <c r="C2466" s="208">
        <v>2000</v>
      </c>
      <c r="D2466" s="217">
        <v>2000</v>
      </c>
      <c r="E2466" s="208">
        <v>0</v>
      </c>
      <c r="F2466" s="209">
        <f t="shared" si="661"/>
        <v>100</v>
      </c>
    </row>
    <row r="2467" spans="1:6" s="167" customFormat="1" ht="20.25" x14ac:dyDescent="0.2">
      <c r="A2467" s="197">
        <v>412900</v>
      </c>
      <c r="B2467" s="211" t="s">
        <v>582</v>
      </c>
      <c r="C2467" s="208">
        <v>400</v>
      </c>
      <c r="D2467" s="217">
        <v>0</v>
      </c>
      <c r="E2467" s="208">
        <v>0</v>
      </c>
      <c r="F2467" s="209">
        <f t="shared" si="661"/>
        <v>0</v>
      </c>
    </row>
    <row r="2468" spans="1:6" s="167" customFormat="1" ht="20.25" x14ac:dyDescent="0.2">
      <c r="A2468" s="197">
        <v>412900</v>
      </c>
      <c r="B2468" s="211" t="s">
        <v>583</v>
      </c>
      <c r="C2468" s="208">
        <v>5400</v>
      </c>
      <c r="D2468" s="217">
        <v>1000</v>
      </c>
      <c r="E2468" s="208">
        <v>0</v>
      </c>
      <c r="F2468" s="209">
        <f t="shared" si="661"/>
        <v>18.518518518518519</v>
      </c>
    </row>
    <row r="2469" spans="1:6" s="167" customFormat="1" ht="20.25" x14ac:dyDescent="0.2">
      <c r="A2469" s="197">
        <v>412900</v>
      </c>
      <c r="B2469" s="211" t="s">
        <v>584</v>
      </c>
      <c r="C2469" s="208">
        <v>3000</v>
      </c>
      <c r="D2469" s="217">
        <v>3000</v>
      </c>
      <c r="E2469" s="208">
        <v>0</v>
      </c>
      <c r="F2469" s="209">
        <f t="shared" si="661"/>
        <v>100</v>
      </c>
    </row>
    <row r="2470" spans="1:6" s="167" customFormat="1" ht="20.25" x14ac:dyDescent="0.2">
      <c r="A2470" s="197">
        <v>412900</v>
      </c>
      <c r="B2470" s="198" t="s">
        <v>566</v>
      </c>
      <c r="C2470" s="208">
        <v>2199.9999999999995</v>
      </c>
      <c r="D2470" s="217">
        <v>3000</v>
      </c>
      <c r="E2470" s="208">
        <v>0</v>
      </c>
      <c r="F2470" s="209">
        <f t="shared" si="661"/>
        <v>136.3636363636364</v>
      </c>
    </row>
    <row r="2471" spans="1:6" s="221" customFormat="1" ht="20.25" x14ac:dyDescent="0.2">
      <c r="A2471" s="219">
        <v>510000</v>
      </c>
      <c r="B2471" s="210" t="s">
        <v>422</v>
      </c>
      <c r="C2471" s="220">
        <f t="shared" ref="C2471:D2471" si="663">C2472</f>
        <v>12000</v>
      </c>
      <c r="D2471" s="220">
        <f t="shared" si="663"/>
        <v>10000</v>
      </c>
      <c r="E2471" s="220">
        <f t="shared" ref="E2471" si="664">E2472</f>
        <v>0</v>
      </c>
      <c r="F2471" s="205">
        <f t="shared" si="661"/>
        <v>83.333333333333343</v>
      </c>
    </row>
    <row r="2472" spans="1:6" s="221" customFormat="1" ht="20.25" x14ac:dyDescent="0.2">
      <c r="A2472" s="219">
        <v>511000</v>
      </c>
      <c r="B2472" s="210" t="s">
        <v>423</v>
      </c>
      <c r="C2472" s="220">
        <f>SUM(C2473:C2474)</f>
        <v>12000</v>
      </c>
      <c r="D2472" s="220">
        <f t="shared" ref="D2472" si="665">SUM(D2473:D2474)</f>
        <v>10000</v>
      </c>
      <c r="E2472" s="220">
        <f>SUM(E2473:E2474)</f>
        <v>0</v>
      </c>
      <c r="F2472" s="205">
        <f t="shared" si="661"/>
        <v>83.333333333333343</v>
      </c>
    </row>
    <row r="2473" spans="1:6" s="167" customFormat="1" ht="20.25" x14ac:dyDescent="0.2">
      <c r="A2473" s="197">
        <v>511200</v>
      </c>
      <c r="B2473" s="198" t="s">
        <v>425</v>
      </c>
      <c r="C2473" s="208">
        <v>7000</v>
      </c>
      <c r="D2473" s="217">
        <v>0</v>
      </c>
      <c r="E2473" s="208">
        <v>0</v>
      </c>
      <c r="F2473" s="209">
        <f t="shared" si="661"/>
        <v>0</v>
      </c>
    </row>
    <row r="2474" spans="1:6" s="167" customFormat="1" ht="20.25" x14ac:dyDescent="0.2">
      <c r="A2474" s="197">
        <v>511300</v>
      </c>
      <c r="B2474" s="198" t="s">
        <v>426</v>
      </c>
      <c r="C2474" s="208">
        <v>5000</v>
      </c>
      <c r="D2474" s="217">
        <v>10000</v>
      </c>
      <c r="E2474" s="208">
        <v>0</v>
      </c>
      <c r="F2474" s="209">
        <f t="shared" si="661"/>
        <v>200</v>
      </c>
    </row>
    <row r="2475" spans="1:6" s="221" customFormat="1" ht="20.25" x14ac:dyDescent="0.2">
      <c r="A2475" s="219">
        <v>630000</v>
      </c>
      <c r="B2475" s="210" t="s">
        <v>461</v>
      </c>
      <c r="C2475" s="220">
        <f>C2476+C2478</f>
        <v>30000</v>
      </c>
      <c r="D2475" s="220">
        <f>D2476+D2478</f>
        <v>0</v>
      </c>
      <c r="E2475" s="220">
        <f>E2476+E2478</f>
        <v>1200000</v>
      </c>
      <c r="F2475" s="205">
        <f t="shared" si="661"/>
        <v>0</v>
      </c>
    </row>
    <row r="2476" spans="1:6" s="221" customFormat="1" ht="20.25" x14ac:dyDescent="0.2">
      <c r="A2476" s="219">
        <v>631000</v>
      </c>
      <c r="B2476" s="210" t="s">
        <v>395</v>
      </c>
      <c r="C2476" s="220">
        <f>0+C2477</f>
        <v>0</v>
      </c>
      <c r="D2476" s="220">
        <f>0</f>
        <v>0</v>
      </c>
      <c r="E2476" s="220">
        <f>0+E2477</f>
        <v>1200000</v>
      </c>
      <c r="F2476" s="209">
        <v>0</v>
      </c>
    </row>
    <row r="2477" spans="1:6" s="167" customFormat="1" ht="20.25" x14ac:dyDescent="0.2">
      <c r="A2477" s="223">
        <v>631200</v>
      </c>
      <c r="B2477" s="198" t="s">
        <v>464</v>
      </c>
      <c r="C2477" s="208">
        <v>0</v>
      </c>
      <c r="D2477" s="217">
        <v>0</v>
      </c>
      <c r="E2477" s="217">
        <v>1200000</v>
      </c>
      <c r="F2477" s="209">
        <v>0</v>
      </c>
    </row>
    <row r="2478" spans="1:6" s="221" customFormat="1" ht="20.25" x14ac:dyDescent="0.2">
      <c r="A2478" s="219">
        <v>638000</v>
      </c>
      <c r="B2478" s="210" t="s">
        <v>396</v>
      </c>
      <c r="C2478" s="220">
        <f t="shared" ref="C2478:D2478" si="666">C2479</f>
        <v>30000</v>
      </c>
      <c r="D2478" s="220">
        <f t="shared" si="666"/>
        <v>0</v>
      </c>
      <c r="E2478" s="220">
        <f t="shared" ref="E2478" si="667">E2479</f>
        <v>0</v>
      </c>
      <c r="F2478" s="205">
        <f>D2478/C2478*100</f>
        <v>0</v>
      </c>
    </row>
    <row r="2479" spans="1:6" s="167" customFormat="1" ht="20.25" x14ac:dyDescent="0.2">
      <c r="A2479" s="197">
        <v>638100</v>
      </c>
      <c r="B2479" s="198" t="s">
        <v>466</v>
      </c>
      <c r="C2479" s="208">
        <v>30000</v>
      </c>
      <c r="D2479" s="217">
        <v>0</v>
      </c>
      <c r="E2479" s="208">
        <v>0</v>
      </c>
      <c r="F2479" s="209">
        <f>D2479/C2479*100</f>
        <v>0</v>
      </c>
    </row>
    <row r="2480" spans="1:6" s="167" customFormat="1" ht="20.25" x14ac:dyDescent="0.2">
      <c r="A2480" s="225"/>
      <c r="B2480" s="214" t="s">
        <v>500</v>
      </c>
      <c r="C2480" s="222">
        <f>C2454+C2471+C2475</f>
        <v>2241900</v>
      </c>
      <c r="D2480" s="222">
        <f>D2454+D2471+D2475</f>
        <v>2323900</v>
      </c>
      <c r="E2480" s="222">
        <f>E2454+E2471+E2475</f>
        <v>1200000</v>
      </c>
      <c r="F2480" s="172">
        <f>D2480/C2480*100</f>
        <v>103.65761184709399</v>
      </c>
    </row>
    <row r="2481" spans="1:6" s="167" customFormat="1" ht="20.25" x14ac:dyDescent="0.2">
      <c r="A2481" s="226"/>
      <c r="B2481" s="190"/>
      <c r="C2481" s="200"/>
      <c r="D2481" s="200"/>
      <c r="E2481" s="200"/>
      <c r="F2481" s="201"/>
    </row>
    <row r="2482" spans="1:6" s="167" customFormat="1" ht="20.25" x14ac:dyDescent="0.2">
      <c r="A2482" s="193"/>
      <c r="B2482" s="190"/>
      <c r="C2482" s="217"/>
      <c r="D2482" s="217"/>
      <c r="E2482" s="217"/>
      <c r="F2482" s="218"/>
    </row>
    <row r="2483" spans="1:6" s="167" customFormat="1" ht="20.25" x14ac:dyDescent="0.2">
      <c r="A2483" s="197" t="s">
        <v>895</v>
      </c>
      <c r="B2483" s="210"/>
      <c r="C2483" s="217"/>
      <c r="D2483" s="217"/>
      <c r="E2483" s="217"/>
      <c r="F2483" s="218"/>
    </row>
    <row r="2484" spans="1:6" s="167" customFormat="1" ht="20.25" x14ac:dyDescent="0.2">
      <c r="A2484" s="197" t="s">
        <v>513</v>
      </c>
      <c r="B2484" s="210"/>
      <c r="C2484" s="217"/>
      <c r="D2484" s="217"/>
      <c r="E2484" s="217"/>
      <c r="F2484" s="218"/>
    </row>
    <row r="2485" spans="1:6" s="167" customFormat="1" ht="20.25" x14ac:dyDescent="0.2">
      <c r="A2485" s="197" t="s">
        <v>661</v>
      </c>
      <c r="B2485" s="210"/>
      <c r="C2485" s="217"/>
      <c r="D2485" s="217"/>
      <c r="E2485" s="217"/>
      <c r="F2485" s="218"/>
    </row>
    <row r="2486" spans="1:6" s="167" customFormat="1" ht="20.25" x14ac:dyDescent="0.2">
      <c r="A2486" s="197" t="s">
        <v>796</v>
      </c>
      <c r="B2486" s="210"/>
      <c r="C2486" s="217"/>
      <c r="D2486" s="217"/>
      <c r="E2486" s="217"/>
      <c r="F2486" s="218"/>
    </row>
    <row r="2487" spans="1:6" s="167" customFormat="1" ht="20.25" x14ac:dyDescent="0.2">
      <c r="A2487" s="197"/>
      <c r="B2487" s="199"/>
      <c r="C2487" s="200"/>
      <c r="D2487" s="200"/>
      <c r="E2487" s="200"/>
      <c r="F2487" s="201"/>
    </row>
    <row r="2488" spans="1:6" s="167" customFormat="1" ht="20.25" x14ac:dyDescent="0.2">
      <c r="A2488" s="219">
        <v>410000</v>
      </c>
      <c r="B2488" s="203" t="s">
        <v>357</v>
      </c>
      <c r="C2488" s="220">
        <f>C2489+C2494</f>
        <v>2668700</v>
      </c>
      <c r="D2488" s="220">
        <f t="shared" ref="D2488" si="668">D2489+D2494</f>
        <v>2843700</v>
      </c>
      <c r="E2488" s="220">
        <f>E2489+E2494</f>
        <v>0</v>
      </c>
      <c r="F2488" s="205">
        <f t="shared" ref="F2488:F2506" si="669">D2488/C2488*100</f>
        <v>106.55749990632144</v>
      </c>
    </row>
    <row r="2489" spans="1:6" s="167" customFormat="1" ht="20.25" x14ac:dyDescent="0.2">
      <c r="A2489" s="219">
        <v>411000</v>
      </c>
      <c r="B2489" s="203" t="s">
        <v>471</v>
      </c>
      <c r="C2489" s="220">
        <f>SUM(C2490:C2493)</f>
        <v>2261000</v>
      </c>
      <c r="D2489" s="220">
        <f t="shared" ref="D2489" si="670">SUM(D2490:D2493)</f>
        <v>2420700</v>
      </c>
      <c r="E2489" s="220">
        <f>SUM(E2490:E2493)</f>
        <v>0</v>
      </c>
      <c r="F2489" s="205">
        <f t="shared" si="669"/>
        <v>107.06324635117204</v>
      </c>
    </row>
    <row r="2490" spans="1:6" s="167" customFormat="1" ht="20.25" x14ac:dyDescent="0.2">
      <c r="A2490" s="197">
        <v>411100</v>
      </c>
      <c r="B2490" s="198" t="s">
        <v>358</v>
      </c>
      <c r="C2490" s="208">
        <v>2071000</v>
      </c>
      <c r="D2490" s="217">
        <f>2130000+118500+2200</f>
        <v>2250700</v>
      </c>
      <c r="E2490" s="208">
        <v>0</v>
      </c>
      <c r="F2490" s="209">
        <f t="shared" si="669"/>
        <v>108.67696764847901</v>
      </c>
    </row>
    <row r="2491" spans="1:6" s="167" customFormat="1" ht="20.25" x14ac:dyDescent="0.2">
      <c r="A2491" s="197">
        <v>411200</v>
      </c>
      <c r="B2491" s="198" t="s">
        <v>484</v>
      </c>
      <c r="C2491" s="208">
        <v>130000</v>
      </c>
      <c r="D2491" s="217">
        <v>130000</v>
      </c>
      <c r="E2491" s="208">
        <v>0</v>
      </c>
      <c r="F2491" s="209">
        <f t="shared" si="669"/>
        <v>100</v>
      </c>
    </row>
    <row r="2492" spans="1:6" s="167" customFormat="1" ht="40.5" x14ac:dyDescent="0.2">
      <c r="A2492" s="197">
        <v>411300</v>
      </c>
      <c r="B2492" s="198" t="s">
        <v>359</v>
      </c>
      <c r="C2492" s="208">
        <v>41600</v>
      </c>
      <c r="D2492" s="217">
        <v>20000</v>
      </c>
      <c r="E2492" s="208">
        <v>0</v>
      </c>
      <c r="F2492" s="209">
        <f t="shared" si="669"/>
        <v>48.07692307692308</v>
      </c>
    </row>
    <row r="2493" spans="1:6" s="167" customFormat="1" ht="20.25" x14ac:dyDescent="0.2">
      <c r="A2493" s="197">
        <v>411400</v>
      </c>
      <c r="B2493" s="198" t="s">
        <v>360</v>
      </c>
      <c r="C2493" s="208">
        <v>18400</v>
      </c>
      <c r="D2493" s="217">
        <v>20000</v>
      </c>
      <c r="E2493" s="208">
        <v>0</v>
      </c>
      <c r="F2493" s="209">
        <f t="shared" si="669"/>
        <v>108.69565217391303</v>
      </c>
    </row>
    <row r="2494" spans="1:6" s="167" customFormat="1" ht="20.25" x14ac:dyDescent="0.2">
      <c r="A2494" s="219">
        <v>412000</v>
      </c>
      <c r="B2494" s="210" t="s">
        <v>476</v>
      </c>
      <c r="C2494" s="220">
        <f>SUM(C2495:C2502)</f>
        <v>407700</v>
      </c>
      <c r="D2494" s="220">
        <f>SUM(D2495:D2502)</f>
        <v>423000</v>
      </c>
      <c r="E2494" s="220">
        <f>SUM(E2495:E2502)</f>
        <v>0</v>
      </c>
      <c r="F2494" s="205">
        <f t="shared" si="669"/>
        <v>103.75275938189846</v>
      </c>
    </row>
    <row r="2495" spans="1:6" s="167" customFormat="1" ht="20.25" x14ac:dyDescent="0.2">
      <c r="A2495" s="197">
        <v>412200</v>
      </c>
      <c r="B2495" s="198" t="s">
        <v>485</v>
      </c>
      <c r="C2495" s="208">
        <v>252700</v>
      </c>
      <c r="D2495" s="217">
        <v>260000</v>
      </c>
      <c r="E2495" s="208">
        <v>0</v>
      </c>
      <c r="F2495" s="209">
        <f t="shared" si="669"/>
        <v>102.88880094974277</v>
      </c>
    </row>
    <row r="2496" spans="1:6" s="167" customFormat="1" ht="20.25" x14ac:dyDescent="0.2">
      <c r="A2496" s="197">
        <v>412300</v>
      </c>
      <c r="B2496" s="198" t="s">
        <v>362</v>
      </c>
      <c r="C2496" s="208">
        <v>51000</v>
      </c>
      <c r="D2496" s="217">
        <v>51000</v>
      </c>
      <c r="E2496" s="208">
        <v>0</v>
      </c>
      <c r="F2496" s="209">
        <f t="shared" si="669"/>
        <v>100</v>
      </c>
    </row>
    <row r="2497" spans="1:6" s="167" customFormat="1" ht="20.25" x14ac:dyDescent="0.2">
      <c r="A2497" s="197">
        <v>412500</v>
      </c>
      <c r="B2497" s="198" t="s">
        <v>364</v>
      </c>
      <c r="C2497" s="208">
        <v>10000</v>
      </c>
      <c r="D2497" s="217">
        <v>10000</v>
      </c>
      <c r="E2497" s="208">
        <v>0</v>
      </c>
      <c r="F2497" s="209">
        <f t="shared" si="669"/>
        <v>100</v>
      </c>
    </row>
    <row r="2498" spans="1:6" s="167" customFormat="1" ht="20.25" x14ac:dyDescent="0.2">
      <c r="A2498" s="197">
        <v>412600</v>
      </c>
      <c r="B2498" s="198" t="s">
        <v>486</v>
      </c>
      <c r="C2498" s="208">
        <v>8000</v>
      </c>
      <c r="D2498" s="217">
        <v>5000</v>
      </c>
      <c r="E2498" s="208">
        <v>0</v>
      </c>
      <c r="F2498" s="209">
        <f t="shared" si="669"/>
        <v>62.5</v>
      </c>
    </row>
    <row r="2499" spans="1:6" s="167" customFormat="1" ht="20.25" x14ac:dyDescent="0.2">
      <c r="A2499" s="197">
        <v>412700</v>
      </c>
      <c r="B2499" s="198" t="s">
        <v>473</v>
      </c>
      <c r="C2499" s="208">
        <v>70000</v>
      </c>
      <c r="D2499" s="217">
        <v>80000</v>
      </c>
      <c r="E2499" s="208">
        <v>0</v>
      </c>
      <c r="F2499" s="209">
        <f t="shared" si="669"/>
        <v>114.28571428571428</v>
      </c>
    </row>
    <row r="2500" spans="1:6" s="167" customFormat="1" ht="20.25" x14ac:dyDescent="0.2">
      <c r="A2500" s="197">
        <v>412900</v>
      </c>
      <c r="B2500" s="211" t="s">
        <v>564</v>
      </c>
      <c r="C2500" s="208">
        <v>7000</v>
      </c>
      <c r="D2500" s="217">
        <v>8000</v>
      </c>
      <c r="E2500" s="208">
        <v>0</v>
      </c>
      <c r="F2500" s="209">
        <f t="shared" si="669"/>
        <v>114.28571428571428</v>
      </c>
    </row>
    <row r="2501" spans="1:6" s="167" customFormat="1" ht="20.25" x14ac:dyDescent="0.2">
      <c r="A2501" s="197">
        <v>412900</v>
      </c>
      <c r="B2501" s="211" t="s">
        <v>583</v>
      </c>
      <c r="C2501" s="208">
        <v>5000</v>
      </c>
      <c r="D2501" s="217">
        <v>4000</v>
      </c>
      <c r="E2501" s="208">
        <v>0</v>
      </c>
      <c r="F2501" s="209">
        <f t="shared" si="669"/>
        <v>80</v>
      </c>
    </row>
    <row r="2502" spans="1:6" s="167" customFormat="1" ht="20.25" x14ac:dyDescent="0.2">
      <c r="A2502" s="197">
        <v>412900</v>
      </c>
      <c r="B2502" s="198" t="s">
        <v>584</v>
      </c>
      <c r="C2502" s="208">
        <v>3999.9999999999991</v>
      </c>
      <c r="D2502" s="217">
        <v>5000</v>
      </c>
      <c r="E2502" s="208">
        <v>0</v>
      </c>
      <c r="F2502" s="209">
        <f t="shared" si="669"/>
        <v>125.00000000000003</v>
      </c>
    </row>
    <row r="2503" spans="1:6" s="221" customFormat="1" ht="20.25" x14ac:dyDescent="0.2">
      <c r="A2503" s="219">
        <v>510000</v>
      </c>
      <c r="B2503" s="210" t="s">
        <v>422</v>
      </c>
      <c r="C2503" s="220">
        <f t="shared" ref="C2503:D2504" si="671">C2504</f>
        <v>31499.999999999956</v>
      </c>
      <c r="D2503" s="220">
        <f t="shared" si="671"/>
        <v>30000</v>
      </c>
      <c r="E2503" s="220">
        <f t="shared" ref="E2503:E2504" si="672">E2504</f>
        <v>0</v>
      </c>
      <c r="F2503" s="205">
        <f t="shared" si="669"/>
        <v>95.238095238095369</v>
      </c>
    </row>
    <row r="2504" spans="1:6" s="221" customFormat="1" ht="20.25" x14ac:dyDescent="0.2">
      <c r="A2504" s="219">
        <v>511000</v>
      </c>
      <c r="B2504" s="210" t="s">
        <v>423</v>
      </c>
      <c r="C2504" s="220">
        <f t="shared" si="671"/>
        <v>31499.999999999956</v>
      </c>
      <c r="D2504" s="220">
        <f t="shared" si="671"/>
        <v>30000</v>
      </c>
      <c r="E2504" s="220">
        <f t="shared" si="672"/>
        <v>0</v>
      </c>
      <c r="F2504" s="205">
        <f t="shared" si="669"/>
        <v>95.238095238095369</v>
      </c>
    </row>
    <row r="2505" spans="1:6" s="167" customFormat="1" ht="20.25" x14ac:dyDescent="0.2">
      <c r="A2505" s="197">
        <v>511300</v>
      </c>
      <c r="B2505" s="198" t="s">
        <v>426</v>
      </c>
      <c r="C2505" s="208">
        <v>31499.999999999956</v>
      </c>
      <c r="D2505" s="217">
        <v>30000</v>
      </c>
      <c r="E2505" s="208">
        <v>0</v>
      </c>
      <c r="F2505" s="209">
        <f t="shared" si="669"/>
        <v>95.238095238095369</v>
      </c>
    </row>
    <row r="2506" spans="1:6" s="221" customFormat="1" ht="20.25" x14ac:dyDescent="0.2">
      <c r="A2506" s="219">
        <v>630000</v>
      </c>
      <c r="B2506" s="210" t="s">
        <v>461</v>
      </c>
      <c r="C2506" s="220">
        <f>C2507+C2509</f>
        <v>33000</v>
      </c>
      <c r="D2506" s="220">
        <f>D2507+D2509</f>
        <v>0</v>
      </c>
      <c r="E2506" s="220">
        <f>E2507+E2509</f>
        <v>5000000</v>
      </c>
      <c r="F2506" s="205">
        <f t="shared" si="669"/>
        <v>0</v>
      </c>
    </row>
    <row r="2507" spans="1:6" s="221" customFormat="1" ht="20.25" x14ac:dyDescent="0.2">
      <c r="A2507" s="219">
        <v>631000</v>
      </c>
      <c r="B2507" s="210" t="s">
        <v>395</v>
      </c>
      <c r="C2507" s="220">
        <f>0+C2508</f>
        <v>0</v>
      </c>
      <c r="D2507" s="220">
        <f>0+D2508</f>
        <v>0</v>
      </c>
      <c r="E2507" s="220">
        <f>0+E2508</f>
        <v>5000000</v>
      </c>
      <c r="F2507" s="209">
        <v>0</v>
      </c>
    </row>
    <row r="2508" spans="1:6" s="167" customFormat="1" ht="20.25" x14ac:dyDescent="0.2">
      <c r="A2508" s="223">
        <v>631200</v>
      </c>
      <c r="B2508" s="198" t="s">
        <v>464</v>
      </c>
      <c r="C2508" s="208">
        <v>0</v>
      </c>
      <c r="D2508" s="217">
        <v>0</v>
      </c>
      <c r="E2508" s="217">
        <v>5000000</v>
      </c>
      <c r="F2508" s="209">
        <v>0</v>
      </c>
    </row>
    <row r="2509" spans="1:6" s="221" customFormat="1" ht="20.25" x14ac:dyDescent="0.2">
      <c r="A2509" s="219">
        <v>638000</v>
      </c>
      <c r="B2509" s="210" t="s">
        <v>396</v>
      </c>
      <c r="C2509" s="220">
        <f t="shared" ref="C2509:D2509" si="673">C2510</f>
        <v>33000</v>
      </c>
      <c r="D2509" s="220">
        <f t="shared" si="673"/>
        <v>0</v>
      </c>
      <c r="E2509" s="220">
        <f t="shared" ref="E2509" si="674">E2510</f>
        <v>0</v>
      </c>
      <c r="F2509" s="205">
        <f>D2509/C2509*100</f>
        <v>0</v>
      </c>
    </row>
    <row r="2510" spans="1:6" s="167" customFormat="1" ht="20.25" x14ac:dyDescent="0.2">
      <c r="A2510" s="197">
        <v>638100</v>
      </c>
      <c r="B2510" s="198" t="s">
        <v>466</v>
      </c>
      <c r="C2510" s="208">
        <v>33000</v>
      </c>
      <c r="D2510" s="217">
        <v>0</v>
      </c>
      <c r="E2510" s="208">
        <v>0</v>
      </c>
      <c r="F2510" s="209">
        <f>D2510/C2510*100</f>
        <v>0</v>
      </c>
    </row>
    <row r="2511" spans="1:6" s="167" customFormat="1" ht="20.25" x14ac:dyDescent="0.2">
      <c r="A2511" s="225"/>
      <c r="B2511" s="214" t="s">
        <v>500</v>
      </c>
      <c r="C2511" s="222">
        <f>C2488+C2503+C2506</f>
        <v>2733200</v>
      </c>
      <c r="D2511" s="222">
        <f>D2488+D2503+D2506</f>
        <v>2873700</v>
      </c>
      <c r="E2511" s="222">
        <f>E2488+E2503+E2506</f>
        <v>5000000</v>
      </c>
      <c r="F2511" s="172">
        <f>D2511/C2511*100</f>
        <v>105.14049465827601</v>
      </c>
    </row>
    <row r="2512" spans="1:6" s="167" customFormat="1" ht="20.25" x14ac:dyDescent="0.2">
      <c r="A2512" s="226"/>
      <c r="B2512" s="190"/>
      <c r="C2512" s="200"/>
      <c r="D2512" s="200"/>
      <c r="E2512" s="200"/>
      <c r="F2512" s="201"/>
    </row>
    <row r="2513" spans="1:6" s="167" customFormat="1" ht="20.25" x14ac:dyDescent="0.2">
      <c r="A2513" s="193"/>
      <c r="B2513" s="190"/>
      <c r="C2513" s="217"/>
      <c r="D2513" s="217"/>
      <c r="E2513" s="217"/>
      <c r="F2513" s="218"/>
    </row>
    <row r="2514" spans="1:6" s="167" customFormat="1" ht="20.25" x14ac:dyDescent="0.2">
      <c r="A2514" s="197" t="s">
        <v>896</v>
      </c>
      <c r="B2514" s="210"/>
      <c r="C2514" s="217"/>
      <c r="D2514" s="217"/>
      <c r="E2514" s="217"/>
      <c r="F2514" s="218"/>
    </row>
    <row r="2515" spans="1:6" s="167" customFormat="1" ht="20.25" x14ac:dyDescent="0.2">
      <c r="A2515" s="197" t="s">
        <v>513</v>
      </c>
      <c r="B2515" s="210"/>
      <c r="C2515" s="217"/>
      <c r="D2515" s="217"/>
      <c r="E2515" s="217"/>
      <c r="F2515" s="218"/>
    </row>
    <row r="2516" spans="1:6" s="167" customFormat="1" ht="20.25" x14ac:dyDescent="0.2">
      <c r="A2516" s="197" t="s">
        <v>662</v>
      </c>
      <c r="B2516" s="210"/>
      <c r="C2516" s="217"/>
      <c r="D2516" s="217"/>
      <c r="E2516" s="217"/>
      <c r="F2516" s="218"/>
    </row>
    <row r="2517" spans="1:6" s="167" customFormat="1" ht="20.25" x14ac:dyDescent="0.2">
      <c r="A2517" s="197" t="s">
        <v>796</v>
      </c>
      <c r="B2517" s="210"/>
      <c r="C2517" s="217"/>
      <c r="D2517" s="217"/>
      <c r="E2517" s="217"/>
      <c r="F2517" s="218"/>
    </row>
    <row r="2518" spans="1:6" s="167" customFormat="1" ht="20.25" x14ac:dyDescent="0.2">
      <c r="A2518" s="197"/>
      <c r="B2518" s="199"/>
      <c r="C2518" s="200"/>
      <c r="D2518" s="200"/>
      <c r="E2518" s="200"/>
      <c r="F2518" s="201"/>
    </row>
    <row r="2519" spans="1:6" s="167" customFormat="1" ht="20.25" x14ac:dyDescent="0.2">
      <c r="A2519" s="219">
        <v>410000</v>
      </c>
      <c r="B2519" s="203" t="s">
        <v>357</v>
      </c>
      <c r="C2519" s="220">
        <f>C2520+C2525</f>
        <v>935800</v>
      </c>
      <c r="D2519" s="220">
        <f t="shared" ref="D2519" si="675">D2520+D2525</f>
        <v>967700</v>
      </c>
      <c r="E2519" s="220">
        <f>E2520+E2525</f>
        <v>0</v>
      </c>
      <c r="F2519" s="205">
        <f t="shared" ref="F2519:F2530" si="676">D2519/C2519*100</f>
        <v>103.40884804445393</v>
      </c>
    </row>
    <row r="2520" spans="1:6" s="167" customFormat="1" ht="20.25" x14ac:dyDescent="0.2">
      <c r="A2520" s="219">
        <v>411000</v>
      </c>
      <c r="B2520" s="203" t="s">
        <v>471</v>
      </c>
      <c r="C2520" s="220">
        <f>SUM(C2521:C2524)</f>
        <v>765100</v>
      </c>
      <c r="D2520" s="220">
        <f t="shared" ref="D2520" si="677">SUM(D2521:D2524)</f>
        <v>802000</v>
      </c>
      <c r="E2520" s="220">
        <f>SUM(E2521:E2524)</f>
        <v>0</v>
      </c>
      <c r="F2520" s="205">
        <f t="shared" si="676"/>
        <v>104.82289896745523</v>
      </c>
    </row>
    <row r="2521" spans="1:6" s="167" customFormat="1" ht="20.25" x14ac:dyDescent="0.2">
      <c r="A2521" s="197">
        <v>411100</v>
      </c>
      <c r="B2521" s="198" t="s">
        <v>358</v>
      </c>
      <c r="C2521" s="208">
        <v>707000</v>
      </c>
      <c r="D2521" s="217">
        <f>710000+40800+1200</f>
        <v>752000</v>
      </c>
      <c r="E2521" s="208">
        <v>0</v>
      </c>
      <c r="F2521" s="209">
        <f t="shared" si="676"/>
        <v>106.36492220650638</v>
      </c>
    </row>
    <row r="2522" spans="1:6" s="167" customFormat="1" ht="20.25" x14ac:dyDescent="0.2">
      <c r="A2522" s="197">
        <v>411200</v>
      </c>
      <c r="B2522" s="198" t="s">
        <v>484</v>
      </c>
      <c r="C2522" s="208">
        <v>31100</v>
      </c>
      <c r="D2522" s="217">
        <v>35000</v>
      </c>
      <c r="E2522" s="208">
        <v>0</v>
      </c>
      <c r="F2522" s="209">
        <f t="shared" si="676"/>
        <v>112.54019292604502</v>
      </c>
    </row>
    <row r="2523" spans="1:6" s="167" customFormat="1" ht="40.5" x14ac:dyDescent="0.2">
      <c r="A2523" s="197">
        <v>411300</v>
      </c>
      <c r="B2523" s="198" t="s">
        <v>359</v>
      </c>
      <c r="C2523" s="208">
        <v>9000</v>
      </c>
      <c r="D2523" s="217">
        <v>5000</v>
      </c>
      <c r="E2523" s="208">
        <v>0</v>
      </c>
      <c r="F2523" s="209">
        <f t="shared" si="676"/>
        <v>55.555555555555557</v>
      </c>
    </row>
    <row r="2524" spans="1:6" s="167" customFormat="1" ht="20.25" x14ac:dyDescent="0.2">
      <c r="A2524" s="197">
        <v>411400</v>
      </c>
      <c r="B2524" s="198" t="s">
        <v>360</v>
      </c>
      <c r="C2524" s="208">
        <v>18000</v>
      </c>
      <c r="D2524" s="217">
        <v>10000</v>
      </c>
      <c r="E2524" s="208">
        <v>0</v>
      </c>
      <c r="F2524" s="209">
        <f t="shared" si="676"/>
        <v>55.555555555555557</v>
      </c>
    </row>
    <row r="2525" spans="1:6" s="167" customFormat="1" ht="20.25" x14ac:dyDescent="0.2">
      <c r="A2525" s="219">
        <v>412000</v>
      </c>
      <c r="B2525" s="210" t="s">
        <v>476</v>
      </c>
      <c r="C2525" s="220">
        <f>SUM(C2526:C2534)</f>
        <v>170700</v>
      </c>
      <c r="D2525" s="220">
        <f>SUM(D2526:D2534)</f>
        <v>165700</v>
      </c>
      <c r="E2525" s="220">
        <f>SUM(E2526:E2534)</f>
        <v>0</v>
      </c>
      <c r="F2525" s="205">
        <f t="shared" si="676"/>
        <v>97.070884592852963</v>
      </c>
    </row>
    <row r="2526" spans="1:6" s="167" customFormat="1" ht="20.25" x14ac:dyDescent="0.2">
      <c r="A2526" s="197">
        <v>412200</v>
      </c>
      <c r="B2526" s="198" t="s">
        <v>485</v>
      </c>
      <c r="C2526" s="208">
        <v>127100</v>
      </c>
      <c r="D2526" s="217">
        <v>125200</v>
      </c>
      <c r="E2526" s="208">
        <v>0</v>
      </c>
      <c r="F2526" s="209">
        <f t="shared" si="676"/>
        <v>98.505114083398908</v>
      </c>
    </row>
    <row r="2527" spans="1:6" s="167" customFormat="1" ht="20.25" x14ac:dyDescent="0.2">
      <c r="A2527" s="197">
        <v>412300</v>
      </c>
      <c r="B2527" s="198" t="s">
        <v>362</v>
      </c>
      <c r="C2527" s="208">
        <v>18000</v>
      </c>
      <c r="D2527" s="217">
        <v>17000</v>
      </c>
      <c r="E2527" s="208">
        <v>0</v>
      </c>
      <c r="F2527" s="209">
        <f t="shared" si="676"/>
        <v>94.444444444444443</v>
      </c>
    </row>
    <row r="2528" spans="1:6" s="167" customFormat="1" ht="20.25" x14ac:dyDescent="0.2">
      <c r="A2528" s="197">
        <v>412500</v>
      </c>
      <c r="B2528" s="198" t="s">
        <v>364</v>
      </c>
      <c r="C2528" s="208">
        <v>1200</v>
      </c>
      <c r="D2528" s="217">
        <v>1000</v>
      </c>
      <c r="E2528" s="208">
        <v>0</v>
      </c>
      <c r="F2528" s="209">
        <f t="shared" si="676"/>
        <v>83.333333333333343</v>
      </c>
    </row>
    <row r="2529" spans="1:6" s="167" customFormat="1" ht="20.25" x14ac:dyDescent="0.2">
      <c r="A2529" s="197">
        <v>412600</v>
      </c>
      <c r="B2529" s="198" t="s">
        <v>486</v>
      </c>
      <c r="C2529" s="208">
        <v>1600</v>
      </c>
      <c r="D2529" s="217">
        <v>1500</v>
      </c>
      <c r="E2529" s="208">
        <v>0</v>
      </c>
      <c r="F2529" s="209">
        <f t="shared" si="676"/>
        <v>93.75</v>
      </c>
    </row>
    <row r="2530" spans="1:6" s="167" customFormat="1" ht="20.25" x14ac:dyDescent="0.2">
      <c r="A2530" s="197">
        <v>412700</v>
      </c>
      <c r="B2530" s="198" t="s">
        <v>473</v>
      </c>
      <c r="C2530" s="208">
        <v>20100</v>
      </c>
      <c r="D2530" s="217">
        <v>18000</v>
      </c>
      <c r="E2530" s="208">
        <v>0</v>
      </c>
      <c r="F2530" s="209">
        <f t="shared" si="676"/>
        <v>89.552238805970148</v>
      </c>
    </row>
    <row r="2531" spans="1:6" s="167" customFormat="1" ht="20.25" x14ac:dyDescent="0.2">
      <c r="A2531" s="197">
        <v>412900</v>
      </c>
      <c r="B2531" s="198" t="s">
        <v>797</v>
      </c>
      <c r="C2531" s="208">
        <v>0</v>
      </c>
      <c r="D2531" s="217">
        <v>700</v>
      </c>
      <c r="E2531" s="208">
        <v>0</v>
      </c>
      <c r="F2531" s="209">
        <v>0</v>
      </c>
    </row>
    <row r="2532" spans="1:6" s="167" customFormat="1" ht="20.25" x14ac:dyDescent="0.2">
      <c r="A2532" s="197">
        <v>412900</v>
      </c>
      <c r="B2532" s="211" t="s">
        <v>583</v>
      </c>
      <c r="C2532" s="208">
        <v>1000</v>
      </c>
      <c r="D2532" s="217">
        <v>800</v>
      </c>
      <c r="E2532" s="208">
        <v>0</v>
      </c>
      <c r="F2532" s="209">
        <f>D2532/C2532*100</f>
        <v>80</v>
      </c>
    </row>
    <row r="2533" spans="1:6" s="167" customFormat="1" ht="20.25" x14ac:dyDescent="0.2">
      <c r="A2533" s="197">
        <v>412900</v>
      </c>
      <c r="B2533" s="211" t="s">
        <v>584</v>
      </c>
      <c r="C2533" s="208">
        <v>1500</v>
      </c>
      <c r="D2533" s="217">
        <v>1500</v>
      </c>
      <c r="E2533" s="208">
        <v>0</v>
      </c>
      <c r="F2533" s="209">
        <f>D2533/C2533*100</f>
        <v>100</v>
      </c>
    </row>
    <row r="2534" spans="1:6" s="167" customFormat="1" ht="20.25" x14ac:dyDescent="0.2">
      <c r="A2534" s="197">
        <v>412900</v>
      </c>
      <c r="B2534" s="211" t="s">
        <v>566</v>
      </c>
      <c r="C2534" s="208">
        <v>200</v>
      </c>
      <c r="D2534" s="217">
        <v>0</v>
      </c>
      <c r="E2534" s="208">
        <v>0</v>
      </c>
      <c r="F2534" s="209">
        <f>D2534/C2534*100</f>
        <v>0</v>
      </c>
    </row>
    <row r="2535" spans="1:6" s="221" customFormat="1" ht="20.25" x14ac:dyDescent="0.2">
      <c r="A2535" s="219">
        <v>630000</v>
      </c>
      <c r="B2535" s="210" t="s">
        <v>461</v>
      </c>
      <c r="C2535" s="220">
        <f>C2536+C2538</f>
        <v>8000</v>
      </c>
      <c r="D2535" s="220">
        <f>D2536+D2538</f>
        <v>18500</v>
      </c>
      <c r="E2535" s="220">
        <f>E2536+E2538</f>
        <v>800000</v>
      </c>
      <c r="F2535" s="205">
        <f>D2535/C2535*100</f>
        <v>231.25</v>
      </c>
    </row>
    <row r="2536" spans="1:6" s="221" customFormat="1" ht="20.25" x14ac:dyDescent="0.2">
      <c r="A2536" s="219">
        <v>631000</v>
      </c>
      <c r="B2536" s="210" t="s">
        <v>395</v>
      </c>
      <c r="C2536" s="220">
        <f>0+C2537</f>
        <v>0</v>
      </c>
      <c r="D2536" s="220">
        <f>0+D2537</f>
        <v>0</v>
      </c>
      <c r="E2536" s="220">
        <f>0+E2537</f>
        <v>800000</v>
      </c>
      <c r="F2536" s="209">
        <v>0</v>
      </c>
    </row>
    <row r="2537" spans="1:6" s="167" customFormat="1" ht="20.25" x14ac:dyDescent="0.2">
      <c r="A2537" s="223">
        <v>631200</v>
      </c>
      <c r="B2537" s="198" t="s">
        <v>464</v>
      </c>
      <c r="C2537" s="208">
        <v>0</v>
      </c>
      <c r="D2537" s="217">
        <v>0</v>
      </c>
      <c r="E2537" s="217">
        <v>800000</v>
      </c>
      <c r="F2537" s="209">
        <v>0</v>
      </c>
    </row>
    <row r="2538" spans="1:6" s="221" customFormat="1" ht="20.25" x14ac:dyDescent="0.2">
      <c r="A2538" s="219">
        <v>638000</v>
      </c>
      <c r="B2538" s="210" t="s">
        <v>396</v>
      </c>
      <c r="C2538" s="220">
        <f t="shared" ref="C2538:D2538" si="678">C2539</f>
        <v>8000</v>
      </c>
      <c r="D2538" s="220">
        <f t="shared" si="678"/>
        <v>18500</v>
      </c>
      <c r="E2538" s="220">
        <f t="shared" ref="E2538" si="679">E2539</f>
        <v>0</v>
      </c>
      <c r="F2538" s="205">
        <f>D2538/C2538*100</f>
        <v>231.25</v>
      </c>
    </row>
    <row r="2539" spans="1:6" s="167" customFormat="1" ht="20.25" x14ac:dyDescent="0.2">
      <c r="A2539" s="197">
        <v>638100</v>
      </c>
      <c r="B2539" s="198" t="s">
        <v>466</v>
      </c>
      <c r="C2539" s="208">
        <v>8000</v>
      </c>
      <c r="D2539" s="217">
        <v>18500</v>
      </c>
      <c r="E2539" s="208">
        <v>0</v>
      </c>
      <c r="F2539" s="209">
        <f>D2539/C2539*100</f>
        <v>231.25</v>
      </c>
    </row>
    <row r="2540" spans="1:6" s="167" customFormat="1" ht="20.25" x14ac:dyDescent="0.2">
      <c r="A2540" s="225"/>
      <c r="B2540" s="214" t="s">
        <v>500</v>
      </c>
      <c r="C2540" s="222">
        <f>C2519+C2535+0</f>
        <v>943800</v>
      </c>
      <c r="D2540" s="222">
        <f>D2519+D2535+0</f>
        <v>986200</v>
      </c>
      <c r="E2540" s="222">
        <f>E2519+E2535+0</f>
        <v>800000</v>
      </c>
      <c r="F2540" s="172">
        <f>D2540/C2540*100</f>
        <v>104.49247721974994</v>
      </c>
    </row>
    <row r="2541" spans="1:6" s="167" customFormat="1" ht="20.25" x14ac:dyDescent="0.2">
      <c r="A2541" s="226"/>
      <c r="B2541" s="190"/>
      <c r="C2541" s="200"/>
      <c r="D2541" s="200"/>
      <c r="E2541" s="200"/>
      <c r="F2541" s="201"/>
    </row>
    <row r="2542" spans="1:6" s="167" customFormat="1" ht="20.25" x14ac:dyDescent="0.2">
      <c r="A2542" s="193"/>
      <c r="B2542" s="190"/>
      <c r="C2542" s="217"/>
      <c r="D2542" s="217"/>
      <c r="E2542" s="217"/>
      <c r="F2542" s="218"/>
    </row>
    <row r="2543" spans="1:6" s="167" customFormat="1" ht="20.25" x14ac:dyDescent="0.2">
      <c r="A2543" s="197" t="s">
        <v>897</v>
      </c>
      <c r="B2543" s="210"/>
      <c r="C2543" s="217"/>
      <c r="D2543" s="217"/>
      <c r="E2543" s="217"/>
      <c r="F2543" s="218"/>
    </row>
    <row r="2544" spans="1:6" s="167" customFormat="1" ht="20.25" x14ac:dyDescent="0.2">
      <c r="A2544" s="197" t="s">
        <v>513</v>
      </c>
      <c r="B2544" s="210"/>
      <c r="C2544" s="217"/>
      <c r="D2544" s="217"/>
      <c r="E2544" s="217"/>
      <c r="F2544" s="218"/>
    </row>
    <row r="2545" spans="1:6" s="167" customFormat="1" ht="20.25" x14ac:dyDescent="0.2">
      <c r="A2545" s="197" t="s">
        <v>663</v>
      </c>
      <c r="B2545" s="210"/>
      <c r="C2545" s="217"/>
      <c r="D2545" s="217"/>
      <c r="E2545" s="217"/>
      <c r="F2545" s="218"/>
    </row>
    <row r="2546" spans="1:6" s="167" customFormat="1" ht="20.25" x14ac:dyDescent="0.2">
      <c r="A2546" s="197" t="s">
        <v>796</v>
      </c>
      <c r="B2546" s="210"/>
      <c r="C2546" s="217"/>
      <c r="D2546" s="217"/>
      <c r="E2546" s="217"/>
      <c r="F2546" s="218"/>
    </row>
    <row r="2547" spans="1:6" s="167" customFormat="1" ht="20.25" x14ac:dyDescent="0.2">
      <c r="A2547" s="197"/>
      <c r="B2547" s="199"/>
      <c r="C2547" s="200"/>
      <c r="D2547" s="200"/>
      <c r="E2547" s="200"/>
      <c r="F2547" s="201"/>
    </row>
    <row r="2548" spans="1:6" s="167" customFormat="1" ht="20.25" x14ac:dyDescent="0.2">
      <c r="A2548" s="219">
        <v>410000</v>
      </c>
      <c r="B2548" s="203" t="s">
        <v>357</v>
      </c>
      <c r="C2548" s="220">
        <f>C2549+C2554</f>
        <v>1140900</v>
      </c>
      <c r="D2548" s="220">
        <f t="shared" ref="D2548" si="680">D2549+D2554</f>
        <v>1221000</v>
      </c>
      <c r="E2548" s="220">
        <f>E2549+E2554</f>
        <v>0</v>
      </c>
      <c r="F2548" s="205">
        <f t="shared" ref="F2548:F2562" si="681">D2548/C2548*100</f>
        <v>107.02077307388905</v>
      </c>
    </row>
    <row r="2549" spans="1:6" s="167" customFormat="1" ht="20.25" x14ac:dyDescent="0.2">
      <c r="A2549" s="219">
        <v>411000</v>
      </c>
      <c r="B2549" s="203" t="s">
        <v>471</v>
      </c>
      <c r="C2549" s="220">
        <f>SUM(C2550:C2553)</f>
        <v>886000</v>
      </c>
      <c r="D2549" s="220">
        <f t="shared" ref="D2549" si="682">SUM(D2550:D2553)</f>
        <v>960300</v>
      </c>
      <c r="E2549" s="220">
        <f>SUM(E2550:E2553)</f>
        <v>0</v>
      </c>
      <c r="F2549" s="205">
        <f t="shared" si="681"/>
        <v>108.38600451467269</v>
      </c>
    </row>
    <row r="2550" spans="1:6" s="167" customFormat="1" ht="20.25" x14ac:dyDescent="0.2">
      <c r="A2550" s="197">
        <v>411100</v>
      </c>
      <c r="B2550" s="198" t="s">
        <v>358</v>
      </c>
      <c r="C2550" s="208">
        <v>813000</v>
      </c>
      <c r="D2550" s="217">
        <f>815000+50400+2900</f>
        <v>868300</v>
      </c>
      <c r="E2550" s="208">
        <v>0</v>
      </c>
      <c r="F2550" s="209">
        <f t="shared" si="681"/>
        <v>106.8019680196802</v>
      </c>
    </row>
    <row r="2551" spans="1:6" s="167" customFormat="1" ht="20.25" x14ac:dyDescent="0.2">
      <c r="A2551" s="197">
        <v>411200</v>
      </c>
      <c r="B2551" s="198" t="s">
        <v>484</v>
      </c>
      <c r="C2551" s="208">
        <v>41000</v>
      </c>
      <c r="D2551" s="217">
        <v>42000</v>
      </c>
      <c r="E2551" s="208">
        <v>0</v>
      </c>
      <c r="F2551" s="209">
        <f t="shared" si="681"/>
        <v>102.4390243902439</v>
      </c>
    </row>
    <row r="2552" spans="1:6" s="167" customFormat="1" ht="40.5" x14ac:dyDescent="0.2">
      <c r="A2552" s="197">
        <v>411300</v>
      </c>
      <c r="B2552" s="198" t="s">
        <v>359</v>
      </c>
      <c r="C2552" s="208">
        <v>17000</v>
      </c>
      <c r="D2552" s="217">
        <v>30000</v>
      </c>
      <c r="E2552" s="208">
        <v>0</v>
      </c>
      <c r="F2552" s="209">
        <f t="shared" si="681"/>
        <v>176.47058823529412</v>
      </c>
    </row>
    <row r="2553" spans="1:6" s="167" customFormat="1" ht="20.25" x14ac:dyDescent="0.2">
      <c r="A2553" s="197">
        <v>411400</v>
      </c>
      <c r="B2553" s="198" t="s">
        <v>360</v>
      </c>
      <c r="C2553" s="208">
        <v>15000</v>
      </c>
      <c r="D2553" s="217">
        <v>20000</v>
      </c>
      <c r="E2553" s="208">
        <v>0</v>
      </c>
      <c r="F2553" s="209">
        <f t="shared" si="681"/>
        <v>133.33333333333331</v>
      </c>
    </row>
    <row r="2554" spans="1:6" s="167" customFormat="1" ht="20.25" x14ac:dyDescent="0.2">
      <c r="A2554" s="219">
        <v>412000</v>
      </c>
      <c r="B2554" s="210" t="s">
        <v>476</v>
      </c>
      <c r="C2554" s="220">
        <f>SUM(C2555:C2563)</f>
        <v>254900</v>
      </c>
      <c r="D2554" s="220">
        <f>SUM(D2555:D2563)</f>
        <v>260700</v>
      </c>
      <c r="E2554" s="220">
        <f>SUM(E2555:E2563)</f>
        <v>0</v>
      </c>
      <c r="F2554" s="205">
        <f t="shared" si="681"/>
        <v>102.27540211847783</v>
      </c>
    </row>
    <row r="2555" spans="1:6" s="167" customFormat="1" ht="20.25" x14ac:dyDescent="0.2">
      <c r="A2555" s="197">
        <v>412200</v>
      </c>
      <c r="B2555" s="198" t="s">
        <v>485</v>
      </c>
      <c r="C2555" s="208">
        <v>162000</v>
      </c>
      <c r="D2555" s="217">
        <v>163000</v>
      </c>
      <c r="E2555" s="208">
        <v>0</v>
      </c>
      <c r="F2555" s="209">
        <f t="shared" si="681"/>
        <v>100.61728395061729</v>
      </c>
    </row>
    <row r="2556" spans="1:6" s="167" customFormat="1" ht="20.25" x14ac:dyDescent="0.2">
      <c r="A2556" s="197">
        <v>412300</v>
      </c>
      <c r="B2556" s="198" t="s">
        <v>362</v>
      </c>
      <c r="C2556" s="208">
        <v>23000</v>
      </c>
      <c r="D2556" s="217">
        <v>23000</v>
      </c>
      <c r="E2556" s="208">
        <v>0</v>
      </c>
      <c r="F2556" s="209">
        <f t="shared" si="681"/>
        <v>100</v>
      </c>
    </row>
    <row r="2557" spans="1:6" s="167" customFormat="1" ht="20.25" x14ac:dyDescent="0.2">
      <c r="A2557" s="197">
        <v>412500</v>
      </c>
      <c r="B2557" s="198" t="s">
        <v>364</v>
      </c>
      <c r="C2557" s="208">
        <v>7000</v>
      </c>
      <c r="D2557" s="217">
        <v>7000</v>
      </c>
      <c r="E2557" s="208">
        <v>0</v>
      </c>
      <c r="F2557" s="209">
        <f t="shared" si="681"/>
        <v>100</v>
      </c>
    </row>
    <row r="2558" spans="1:6" s="167" customFormat="1" ht="20.25" x14ac:dyDescent="0.2">
      <c r="A2558" s="197">
        <v>412600</v>
      </c>
      <c r="B2558" s="198" t="s">
        <v>486</v>
      </c>
      <c r="C2558" s="208">
        <v>2200</v>
      </c>
      <c r="D2558" s="217">
        <v>2500</v>
      </c>
      <c r="E2558" s="208">
        <v>0</v>
      </c>
      <c r="F2558" s="209">
        <f t="shared" si="681"/>
        <v>113.63636363636364</v>
      </c>
    </row>
    <row r="2559" spans="1:6" s="167" customFormat="1" ht="20.25" x14ac:dyDescent="0.2">
      <c r="A2559" s="197">
        <v>412700</v>
      </c>
      <c r="B2559" s="198" t="s">
        <v>473</v>
      </c>
      <c r="C2559" s="208">
        <v>55300</v>
      </c>
      <c r="D2559" s="217">
        <v>56000</v>
      </c>
      <c r="E2559" s="208">
        <v>0</v>
      </c>
      <c r="F2559" s="209">
        <f t="shared" si="681"/>
        <v>101.26582278481013</v>
      </c>
    </row>
    <row r="2560" spans="1:6" s="167" customFormat="1" ht="20.25" x14ac:dyDescent="0.2">
      <c r="A2560" s="197">
        <v>412900</v>
      </c>
      <c r="B2560" s="211" t="s">
        <v>564</v>
      </c>
      <c r="C2560" s="208">
        <v>3000</v>
      </c>
      <c r="D2560" s="217">
        <v>5900</v>
      </c>
      <c r="E2560" s="208">
        <v>0</v>
      </c>
      <c r="F2560" s="209">
        <f t="shared" si="681"/>
        <v>196.66666666666666</v>
      </c>
    </row>
    <row r="2561" spans="1:7" s="167" customFormat="1" ht="20.25" x14ac:dyDescent="0.2">
      <c r="A2561" s="197">
        <v>412900</v>
      </c>
      <c r="B2561" s="211" t="s">
        <v>583</v>
      </c>
      <c r="C2561" s="208">
        <v>900</v>
      </c>
      <c r="D2561" s="217">
        <v>1000</v>
      </c>
      <c r="E2561" s="208">
        <v>0</v>
      </c>
      <c r="F2561" s="209">
        <f t="shared" si="681"/>
        <v>111.11111111111111</v>
      </c>
    </row>
    <row r="2562" spans="1:7" s="167" customFormat="1" ht="20.25" x14ac:dyDescent="0.2">
      <c r="A2562" s="197">
        <v>412900</v>
      </c>
      <c r="B2562" s="211" t="s">
        <v>584</v>
      </c>
      <c r="C2562" s="208">
        <v>1300</v>
      </c>
      <c r="D2562" s="217">
        <v>1300</v>
      </c>
      <c r="E2562" s="208">
        <v>0</v>
      </c>
      <c r="F2562" s="209">
        <f t="shared" si="681"/>
        <v>100</v>
      </c>
    </row>
    <row r="2563" spans="1:7" s="167" customFormat="1" ht="20.25" x14ac:dyDescent="0.2">
      <c r="A2563" s="197">
        <v>412900</v>
      </c>
      <c r="B2563" s="198" t="s">
        <v>566</v>
      </c>
      <c r="C2563" s="208">
        <v>200.00000000000023</v>
      </c>
      <c r="D2563" s="217">
        <v>1000</v>
      </c>
      <c r="E2563" s="208">
        <v>0</v>
      </c>
      <c r="F2563" s="209"/>
    </row>
    <row r="2564" spans="1:7" s="167" customFormat="1" ht="20.25" x14ac:dyDescent="0.2">
      <c r="A2564" s="219">
        <v>510000</v>
      </c>
      <c r="B2564" s="210" t="s">
        <v>422</v>
      </c>
      <c r="C2564" s="220">
        <f t="shared" ref="C2564:D2564" si="683">C2565</f>
        <v>5000</v>
      </c>
      <c r="D2564" s="220">
        <f t="shared" si="683"/>
        <v>10000</v>
      </c>
      <c r="E2564" s="220">
        <f t="shared" ref="E2564" si="684">E2565</f>
        <v>0</v>
      </c>
      <c r="F2564" s="205">
        <f>D2564/C2564*100</f>
        <v>200</v>
      </c>
    </row>
    <row r="2565" spans="1:7" s="167" customFormat="1" ht="20.25" x14ac:dyDescent="0.2">
      <c r="A2565" s="219">
        <v>511000</v>
      </c>
      <c r="B2565" s="210" t="s">
        <v>423</v>
      </c>
      <c r="C2565" s="220">
        <f>SUM(C2566:C2566)</f>
        <v>5000</v>
      </c>
      <c r="D2565" s="220">
        <f>SUM(D2566:D2566)</f>
        <v>10000</v>
      </c>
      <c r="E2565" s="220">
        <f>SUM(E2566:E2566)</f>
        <v>0</v>
      </c>
      <c r="F2565" s="205">
        <f>D2565/C2565*100</f>
        <v>200</v>
      </c>
      <c r="G2565" s="167" t="s">
        <v>2</v>
      </c>
    </row>
    <row r="2566" spans="1:7" s="167" customFormat="1" ht="20.25" x14ac:dyDescent="0.2">
      <c r="A2566" s="197">
        <v>511300</v>
      </c>
      <c r="B2566" s="198" t="s">
        <v>426</v>
      </c>
      <c r="C2566" s="208">
        <v>5000</v>
      </c>
      <c r="D2566" s="217">
        <v>10000</v>
      </c>
      <c r="E2566" s="208">
        <v>0</v>
      </c>
      <c r="F2566" s="209">
        <f>D2566/C2566*100</f>
        <v>200</v>
      </c>
    </row>
    <row r="2567" spans="1:7" s="221" customFormat="1" ht="20.25" x14ac:dyDescent="0.2">
      <c r="A2567" s="219">
        <v>630000</v>
      </c>
      <c r="B2567" s="210" t="s">
        <v>461</v>
      </c>
      <c r="C2567" s="220">
        <f>C2568+C2570</f>
        <v>15000</v>
      </c>
      <c r="D2567" s="220">
        <f>D2568+D2570</f>
        <v>25000</v>
      </c>
      <c r="E2567" s="220">
        <f>E2568+E2570</f>
        <v>2100000</v>
      </c>
      <c r="F2567" s="205">
        <f>D2567/C2567*100</f>
        <v>166.66666666666669</v>
      </c>
    </row>
    <row r="2568" spans="1:7" s="221" customFormat="1" ht="20.25" x14ac:dyDescent="0.2">
      <c r="A2568" s="219">
        <v>631000</v>
      </c>
      <c r="B2568" s="210" t="s">
        <v>395</v>
      </c>
      <c r="C2568" s="220">
        <f>0+C2569</f>
        <v>0</v>
      </c>
      <c r="D2568" s="220">
        <f>0+D2569</f>
        <v>0</v>
      </c>
      <c r="E2568" s="220">
        <f>0+E2569</f>
        <v>2100000</v>
      </c>
      <c r="F2568" s="209">
        <v>0</v>
      </c>
    </row>
    <row r="2569" spans="1:7" s="167" customFormat="1" ht="20.25" x14ac:dyDescent="0.2">
      <c r="A2569" s="223">
        <v>631200</v>
      </c>
      <c r="B2569" s="198" t="s">
        <v>464</v>
      </c>
      <c r="C2569" s="208">
        <v>0</v>
      </c>
      <c r="D2569" s="217">
        <v>0</v>
      </c>
      <c r="E2569" s="217">
        <v>2100000</v>
      </c>
      <c r="F2569" s="209">
        <v>0</v>
      </c>
    </row>
    <row r="2570" spans="1:7" s="221" customFormat="1" ht="20.25" x14ac:dyDescent="0.2">
      <c r="A2570" s="219">
        <v>638000</v>
      </c>
      <c r="B2570" s="210" t="s">
        <v>396</v>
      </c>
      <c r="C2570" s="220">
        <f t="shared" ref="C2570:D2570" si="685">C2571</f>
        <v>15000</v>
      </c>
      <c r="D2570" s="220">
        <f t="shared" si="685"/>
        <v>25000</v>
      </c>
      <c r="E2570" s="220">
        <f t="shared" ref="E2570" si="686">E2571</f>
        <v>0</v>
      </c>
      <c r="F2570" s="205">
        <f>D2570/C2570*100</f>
        <v>166.66666666666669</v>
      </c>
    </row>
    <row r="2571" spans="1:7" s="167" customFormat="1" ht="20.25" x14ac:dyDescent="0.2">
      <c r="A2571" s="197">
        <v>638100</v>
      </c>
      <c r="B2571" s="198" t="s">
        <v>466</v>
      </c>
      <c r="C2571" s="208">
        <v>15000</v>
      </c>
      <c r="D2571" s="217">
        <v>25000</v>
      </c>
      <c r="E2571" s="208">
        <v>0</v>
      </c>
      <c r="F2571" s="209">
        <f>D2571/C2571*100</f>
        <v>166.66666666666669</v>
      </c>
    </row>
    <row r="2572" spans="1:7" s="167" customFormat="1" ht="20.25" x14ac:dyDescent="0.2">
      <c r="A2572" s="225"/>
      <c r="B2572" s="214" t="s">
        <v>500</v>
      </c>
      <c r="C2572" s="222">
        <f>C2548+C2564+C2567</f>
        <v>1160900</v>
      </c>
      <c r="D2572" s="222">
        <f>D2548+D2564+D2567</f>
        <v>1256000</v>
      </c>
      <c r="E2572" s="222">
        <f>E2548+E2564+E2567</f>
        <v>2100000</v>
      </c>
      <c r="F2572" s="172">
        <f>D2572/C2572*100</f>
        <v>108.19192006202086</v>
      </c>
    </row>
    <row r="2573" spans="1:7" s="167" customFormat="1" ht="20.25" x14ac:dyDescent="0.2">
      <c r="A2573" s="226"/>
      <c r="B2573" s="190"/>
      <c r="C2573" s="200"/>
      <c r="D2573" s="200"/>
      <c r="E2573" s="200"/>
      <c r="F2573" s="201"/>
    </row>
    <row r="2574" spans="1:7" s="167" customFormat="1" ht="20.25" x14ac:dyDescent="0.2">
      <c r="A2574" s="193"/>
      <c r="B2574" s="190"/>
      <c r="C2574" s="217"/>
      <c r="D2574" s="217"/>
      <c r="E2574" s="217"/>
      <c r="F2574" s="218"/>
    </row>
    <row r="2575" spans="1:7" s="167" customFormat="1" ht="20.25" x14ac:dyDescent="0.2">
      <c r="A2575" s="197" t="s">
        <v>898</v>
      </c>
      <c r="B2575" s="210"/>
      <c r="C2575" s="217"/>
      <c r="D2575" s="217"/>
      <c r="E2575" s="217"/>
      <c r="F2575" s="218"/>
    </row>
    <row r="2576" spans="1:7" s="167" customFormat="1" ht="20.25" x14ac:dyDescent="0.2">
      <c r="A2576" s="197" t="s">
        <v>513</v>
      </c>
      <c r="B2576" s="210"/>
      <c r="C2576" s="217"/>
      <c r="D2576" s="217"/>
      <c r="E2576" s="217"/>
      <c r="F2576" s="218"/>
    </row>
    <row r="2577" spans="1:6" s="167" customFormat="1" ht="20.25" x14ac:dyDescent="0.2">
      <c r="A2577" s="197" t="s">
        <v>664</v>
      </c>
      <c r="B2577" s="210"/>
      <c r="C2577" s="217"/>
      <c r="D2577" s="217"/>
      <c r="E2577" s="217"/>
      <c r="F2577" s="218"/>
    </row>
    <row r="2578" spans="1:6" s="167" customFormat="1" ht="20.25" x14ac:dyDescent="0.2">
      <c r="A2578" s="197" t="s">
        <v>796</v>
      </c>
      <c r="B2578" s="210"/>
      <c r="C2578" s="217"/>
      <c r="D2578" s="217"/>
      <c r="E2578" s="217"/>
      <c r="F2578" s="218"/>
    </row>
    <row r="2579" spans="1:6" s="167" customFormat="1" ht="20.25" x14ac:dyDescent="0.2">
      <c r="A2579" s="197"/>
      <c r="B2579" s="199"/>
      <c r="C2579" s="200"/>
      <c r="D2579" s="200"/>
      <c r="E2579" s="200"/>
      <c r="F2579" s="201"/>
    </row>
    <row r="2580" spans="1:6" s="167" customFormat="1" ht="20.25" x14ac:dyDescent="0.2">
      <c r="A2580" s="219">
        <v>410000</v>
      </c>
      <c r="B2580" s="203" t="s">
        <v>357</v>
      </c>
      <c r="C2580" s="220">
        <f>C2581+C2586+C2598</f>
        <v>4362800</v>
      </c>
      <c r="D2580" s="220">
        <f>D2581+D2586+D2598</f>
        <v>4631200</v>
      </c>
      <c r="E2580" s="220">
        <f>E2581+E2586+E2598</f>
        <v>0</v>
      </c>
      <c r="F2580" s="205">
        <f t="shared" ref="F2580:F2604" si="687">D2580/C2580*100</f>
        <v>106.15201246905657</v>
      </c>
    </row>
    <row r="2581" spans="1:6" s="167" customFormat="1" ht="20.25" x14ac:dyDescent="0.2">
      <c r="A2581" s="219">
        <v>411000</v>
      </c>
      <c r="B2581" s="203" t="s">
        <v>471</v>
      </c>
      <c r="C2581" s="220">
        <f>SUM(C2582:C2585)</f>
        <v>3659400</v>
      </c>
      <c r="D2581" s="220">
        <f t="shared" ref="D2581" si="688">SUM(D2582:D2585)</f>
        <v>3878200</v>
      </c>
      <c r="E2581" s="220">
        <f>SUM(E2582:E2585)</f>
        <v>0</v>
      </c>
      <c r="F2581" s="205">
        <f t="shared" si="687"/>
        <v>105.97912226047985</v>
      </c>
    </row>
    <row r="2582" spans="1:6" s="167" customFormat="1" ht="20.25" x14ac:dyDescent="0.2">
      <c r="A2582" s="197">
        <v>411100</v>
      </c>
      <c r="B2582" s="198" t="s">
        <v>358</v>
      </c>
      <c r="C2582" s="208">
        <v>3386500</v>
      </c>
      <c r="D2582" s="217">
        <f>3400000+192100+6100</f>
        <v>3598200</v>
      </c>
      <c r="E2582" s="208">
        <v>0</v>
      </c>
      <c r="F2582" s="209">
        <f t="shared" si="687"/>
        <v>106.25129189428613</v>
      </c>
    </row>
    <row r="2583" spans="1:6" s="167" customFormat="1" ht="20.25" x14ac:dyDescent="0.2">
      <c r="A2583" s="197">
        <v>411200</v>
      </c>
      <c r="B2583" s="198" t="s">
        <v>484</v>
      </c>
      <c r="C2583" s="208">
        <v>125200</v>
      </c>
      <c r="D2583" s="217">
        <v>130000</v>
      </c>
      <c r="E2583" s="208">
        <v>0</v>
      </c>
      <c r="F2583" s="209">
        <f t="shared" si="687"/>
        <v>103.83386581469649</v>
      </c>
    </row>
    <row r="2584" spans="1:6" s="167" customFormat="1" ht="40.5" x14ac:dyDescent="0.2">
      <c r="A2584" s="197">
        <v>411300</v>
      </c>
      <c r="B2584" s="198" t="s">
        <v>359</v>
      </c>
      <c r="C2584" s="208">
        <v>100000</v>
      </c>
      <c r="D2584" s="217">
        <v>100000</v>
      </c>
      <c r="E2584" s="208">
        <v>0</v>
      </c>
      <c r="F2584" s="209">
        <f t="shared" si="687"/>
        <v>100</v>
      </c>
    </row>
    <row r="2585" spans="1:6" s="167" customFormat="1" ht="20.25" x14ac:dyDescent="0.2">
      <c r="A2585" s="197">
        <v>411400</v>
      </c>
      <c r="B2585" s="198" t="s">
        <v>360</v>
      </c>
      <c r="C2585" s="208">
        <v>47700</v>
      </c>
      <c r="D2585" s="217">
        <v>50000</v>
      </c>
      <c r="E2585" s="208">
        <v>0</v>
      </c>
      <c r="F2585" s="209">
        <f t="shared" si="687"/>
        <v>104.82180293501048</v>
      </c>
    </row>
    <row r="2586" spans="1:6" s="167" customFormat="1" ht="20.25" x14ac:dyDescent="0.2">
      <c r="A2586" s="219">
        <v>412000</v>
      </c>
      <c r="B2586" s="210" t="s">
        <v>476</v>
      </c>
      <c r="C2586" s="220">
        <f>SUM(C2587:C2597)</f>
        <v>701400</v>
      </c>
      <c r="D2586" s="220">
        <f>SUM(D2587:D2597)</f>
        <v>751500</v>
      </c>
      <c r="E2586" s="220">
        <f>SUM(E2587:E2597)</f>
        <v>0</v>
      </c>
      <c r="F2586" s="205">
        <f t="shared" si="687"/>
        <v>107.14285714285714</v>
      </c>
    </row>
    <row r="2587" spans="1:6" s="167" customFormat="1" ht="20.25" x14ac:dyDescent="0.2">
      <c r="A2587" s="197">
        <v>412100</v>
      </c>
      <c r="B2587" s="198" t="s">
        <v>361</v>
      </c>
      <c r="C2587" s="208">
        <v>17700</v>
      </c>
      <c r="D2587" s="217">
        <v>18000</v>
      </c>
      <c r="E2587" s="208">
        <v>0</v>
      </c>
      <c r="F2587" s="209">
        <f t="shared" si="687"/>
        <v>101.69491525423729</v>
      </c>
    </row>
    <row r="2588" spans="1:6" s="167" customFormat="1" ht="20.25" x14ac:dyDescent="0.2">
      <c r="A2588" s="197">
        <v>412200</v>
      </c>
      <c r="B2588" s="198" t="s">
        <v>485</v>
      </c>
      <c r="C2588" s="208">
        <v>325000.00000000006</v>
      </c>
      <c r="D2588" s="217">
        <v>350000</v>
      </c>
      <c r="E2588" s="208">
        <v>0</v>
      </c>
      <c r="F2588" s="209">
        <f t="shared" si="687"/>
        <v>107.69230769230766</v>
      </c>
    </row>
    <row r="2589" spans="1:6" s="167" customFormat="1" ht="20.25" x14ac:dyDescent="0.2">
      <c r="A2589" s="197">
        <v>412300</v>
      </c>
      <c r="B2589" s="198" t="s">
        <v>362</v>
      </c>
      <c r="C2589" s="208">
        <v>70000</v>
      </c>
      <c r="D2589" s="217">
        <v>70000</v>
      </c>
      <c r="E2589" s="208">
        <v>0</v>
      </c>
      <c r="F2589" s="209">
        <f t="shared" si="687"/>
        <v>100</v>
      </c>
    </row>
    <row r="2590" spans="1:6" s="167" customFormat="1" ht="20.25" x14ac:dyDescent="0.2">
      <c r="A2590" s="197">
        <v>412500</v>
      </c>
      <c r="B2590" s="198" t="s">
        <v>364</v>
      </c>
      <c r="C2590" s="208">
        <v>52000</v>
      </c>
      <c r="D2590" s="217">
        <v>52000</v>
      </c>
      <c r="E2590" s="208">
        <v>0</v>
      </c>
      <c r="F2590" s="209">
        <f t="shared" si="687"/>
        <v>100</v>
      </c>
    </row>
    <row r="2591" spans="1:6" s="167" customFormat="1" ht="20.25" x14ac:dyDescent="0.2">
      <c r="A2591" s="197">
        <v>412600</v>
      </c>
      <c r="B2591" s="198" t="s">
        <v>486</v>
      </c>
      <c r="C2591" s="208">
        <v>15000</v>
      </c>
      <c r="D2591" s="217">
        <v>15000</v>
      </c>
      <c r="E2591" s="208">
        <v>0</v>
      </c>
      <c r="F2591" s="209">
        <f t="shared" si="687"/>
        <v>100</v>
      </c>
    </row>
    <row r="2592" spans="1:6" s="167" customFormat="1" ht="20.25" x14ac:dyDescent="0.2">
      <c r="A2592" s="197">
        <v>412700</v>
      </c>
      <c r="B2592" s="198" t="s">
        <v>473</v>
      </c>
      <c r="C2592" s="208">
        <v>175700</v>
      </c>
      <c r="D2592" s="217">
        <v>200000</v>
      </c>
      <c r="E2592" s="208">
        <v>0</v>
      </c>
      <c r="F2592" s="209">
        <f t="shared" si="687"/>
        <v>113.83039271485487</v>
      </c>
    </row>
    <row r="2593" spans="1:6" s="167" customFormat="1" ht="20.25" x14ac:dyDescent="0.2">
      <c r="A2593" s="197">
        <v>412900</v>
      </c>
      <c r="B2593" s="198" t="s">
        <v>797</v>
      </c>
      <c r="C2593" s="208">
        <v>999.99999999999977</v>
      </c>
      <c r="D2593" s="217">
        <v>999.99999999999989</v>
      </c>
      <c r="E2593" s="208">
        <v>0</v>
      </c>
      <c r="F2593" s="209">
        <f t="shared" si="687"/>
        <v>100.00000000000003</v>
      </c>
    </row>
    <row r="2594" spans="1:6" s="167" customFormat="1" ht="20.25" x14ac:dyDescent="0.2">
      <c r="A2594" s="197">
        <v>412900</v>
      </c>
      <c r="B2594" s="211" t="s">
        <v>564</v>
      </c>
      <c r="C2594" s="208">
        <v>29300</v>
      </c>
      <c r="D2594" s="217">
        <v>30000</v>
      </c>
      <c r="E2594" s="208">
        <v>0</v>
      </c>
      <c r="F2594" s="209">
        <f t="shared" si="687"/>
        <v>102.3890784982935</v>
      </c>
    </row>
    <row r="2595" spans="1:6" s="167" customFormat="1" ht="20.25" x14ac:dyDescent="0.2">
      <c r="A2595" s="197">
        <v>412900</v>
      </c>
      <c r="B2595" s="211" t="s">
        <v>583</v>
      </c>
      <c r="C2595" s="208">
        <v>7500</v>
      </c>
      <c r="D2595" s="217">
        <v>7000</v>
      </c>
      <c r="E2595" s="208">
        <v>0</v>
      </c>
      <c r="F2595" s="209">
        <f t="shared" si="687"/>
        <v>93.333333333333329</v>
      </c>
    </row>
    <row r="2596" spans="1:6" s="167" customFormat="1" ht="20.25" x14ac:dyDescent="0.2">
      <c r="A2596" s="197">
        <v>412900</v>
      </c>
      <c r="B2596" s="211" t="s">
        <v>584</v>
      </c>
      <c r="C2596" s="208">
        <v>7200</v>
      </c>
      <c r="D2596" s="217">
        <v>7500</v>
      </c>
      <c r="E2596" s="208">
        <v>0</v>
      </c>
      <c r="F2596" s="209">
        <f t="shared" si="687"/>
        <v>104.16666666666667</v>
      </c>
    </row>
    <row r="2597" spans="1:6" s="167" customFormat="1" ht="20.25" x14ac:dyDescent="0.2">
      <c r="A2597" s="197">
        <v>412900</v>
      </c>
      <c r="B2597" s="198" t="s">
        <v>566</v>
      </c>
      <c r="C2597" s="208">
        <v>999.99999999999977</v>
      </c>
      <c r="D2597" s="217">
        <v>999.99999999999989</v>
      </c>
      <c r="E2597" s="208">
        <v>0</v>
      </c>
      <c r="F2597" s="209">
        <f t="shared" si="687"/>
        <v>100.00000000000003</v>
      </c>
    </row>
    <row r="2598" spans="1:6" s="221" customFormat="1" ht="20.25" x14ac:dyDescent="0.2">
      <c r="A2598" s="219">
        <v>413000</v>
      </c>
      <c r="B2598" s="210" t="s">
        <v>477</v>
      </c>
      <c r="C2598" s="220">
        <f t="shared" ref="C2598" si="689">C2599</f>
        <v>2000</v>
      </c>
      <c r="D2598" s="220">
        <f t="shared" ref="D2598" si="690">D2599</f>
        <v>1500</v>
      </c>
      <c r="E2598" s="220">
        <f t="shared" ref="E2598" si="691">E2599</f>
        <v>0</v>
      </c>
      <c r="F2598" s="205">
        <f t="shared" si="687"/>
        <v>75</v>
      </c>
    </row>
    <row r="2599" spans="1:6" s="167" customFormat="1" ht="20.25" x14ac:dyDescent="0.2">
      <c r="A2599" s="197">
        <v>413900</v>
      </c>
      <c r="B2599" s="198" t="s">
        <v>369</v>
      </c>
      <c r="C2599" s="208">
        <v>2000</v>
      </c>
      <c r="D2599" s="217">
        <v>1500</v>
      </c>
      <c r="E2599" s="208">
        <v>0</v>
      </c>
      <c r="F2599" s="209">
        <f t="shared" si="687"/>
        <v>75</v>
      </c>
    </row>
    <row r="2600" spans="1:6" s="167" customFormat="1" ht="20.25" x14ac:dyDescent="0.2">
      <c r="A2600" s="219">
        <v>510000</v>
      </c>
      <c r="B2600" s="210" t="s">
        <v>422</v>
      </c>
      <c r="C2600" s="220">
        <f>C2601+C2607+C2605</f>
        <v>39200</v>
      </c>
      <c r="D2600" s="220">
        <f>D2601+D2607+D2605</f>
        <v>46000</v>
      </c>
      <c r="E2600" s="220">
        <f>E2601+E2607+E2605</f>
        <v>0</v>
      </c>
      <c r="F2600" s="205">
        <f t="shared" si="687"/>
        <v>117.34693877551021</v>
      </c>
    </row>
    <row r="2601" spans="1:6" s="167" customFormat="1" ht="20.25" x14ac:dyDescent="0.2">
      <c r="A2601" s="219">
        <v>511000</v>
      </c>
      <c r="B2601" s="210" t="s">
        <v>423</v>
      </c>
      <c r="C2601" s="220">
        <f>SUM(C2602:C2604)</f>
        <v>35700</v>
      </c>
      <c r="D2601" s="220">
        <f>SUM(D2602:D2604)</f>
        <v>35000</v>
      </c>
      <c r="E2601" s="220">
        <f>SUM(E2602:E2604)</f>
        <v>0</v>
      </c>
      <c r="F2601" s="205">
        <f t="shared" si="687"/>
        <v>98.039215686274503</v>
      </c>
    </row>
    <row r="2602" spans="1:6" s="167" customFormat="1" ht="20.25" x14ac:dyDescent="0.2">
      <c r="A2602" s="197">
        <v>511200</v>
      </c>
      <c r="B2602" s="198" t="s">
        <v>425</v>
      </c>
      <c r="C2602" s="208">
        <v>15200</v>
      </c>
      <c r="D2602" s="217">
        <v>15000</v>
      </c>
      <c r="E2602" s="208">
        <v>0</v>
      </c>
      <c r="F2602" s="209">
        <f t="shared" si="687"/>
        <v>98.68421052631578</v>
      </c>
    </row>
    <row r="2603" spans="1:6" s="167" customFormat="1" ht="20.25" x14ac:dyDescent="0.2">
      <c r="A2603" s="197">
        <v>511300</v>
      </c>
      <c r="B2603" s="198" t="s">
        <v>426</v>
      </c>
      <c r="C2603" s="208">
        <v>20000</v>
      </c>
      <c r="D2603" s="217">
        <v>20000</v>
      </c>
      <c r="E2603" s="208">
        <v>0</v>
      </c>
      <c r="F2603" s="209">
        <f t="shared" si="687"/>
        <v>100</v>
      </c>
    </row>
    <row r="2604" spans="1:6" s="167" customFormat="1" ht="20.25" x14ac:dyDescent="0.2">
      <c r="A2604" s="197">
        <v>511400</v>
      </c>
      <c r="B2604" s="198" t="s">
        <v>427</v>
      </c>
      <c r="C2604" s="208">
        <v>500</v>
      </c>
      <c r="D2604" s="217">
        <v>0</v>
      </c>
      <c r="E2604" s="208">
        <v>0</v>
      </c>
      <c r="F2604" s="209">
        <f t="shared" si="687"/>
        <v>0</v>
      </c>
    </row>
    <row r="2605" spans="1:6" s="221" customFormat="1" ht="20.25" x14ac:dyDescent="0.2">
      <c r="A2605" s="219">
        <v>513000</v>
      </c>
      <c r="B2605" s="210" t="s">
        <v>431</v>
      </c>
      <c r="C2605" s="220">
        <f t="shared" ref="C2605" si="692">C2606</f>
        <v>0</v>
      </c>
      <c r="D2605" s="220">
        <f t="shared" ref="D2605" si="693">D2606</f>
        <v>7500</v>
      </c>
      <c r="E2605" s="220">
        <f t="shared" ref="E2605" si="694">E2606</f>
        <v>0</v>
      </c>
      <c r="F2605" s="209">
        <v>0</v>
      </c>
    </row>
    <row r="2606" spans="1:6" s="167" customFormat="1" ht="20.25" x14ac:dyDescent="0.2">
      <c r="A2606" s="223">
        <v>513700</v>
      </c>
      <c r="B2606" s="198" t="s">
        <v>599</v>
      </c>
      <c r="C2606" s="208">
        <v>0</v>
      </c>
      <c r="D2606" s="217">
        <v>7500</v>
      </c>
      <c r="E2606" s="208">
        <v>0</v>
      </c>
      <c r="F2606" s="209">
        <v>0</v>
      </c>
    </row>
    <row r="2607" spans="1:6" s="221" customFormat="1" ht="20.25" x14ac:dyDescent="0.2">
      <c r="A2607" s="219">
        <v>516000</v>
      </c>
      <c r="B2607" s="210" t="s">
        <v>433</v>
      </c>
      <c r="C2607" s="220">
        <f t="shared" ref="C2607" si="695">C2608</f>
        <v>3500</v>
      </c>
      <c r="D2607" s="220">
        <f t="shared" ref="D2607" si="696">D2608</f>
        <v>3500</v>
      </c>
      <c r="E2607" s="220">
        <f t="shared" ref="E2607" si="697">E2608</f>
        <v>0</v>
      </c>
      <c r="F2607" s="205">
        <f>D2607/C2607*100</f>
        <v>100</v>
      </c>
    </row>
    <row r="2608" spans="1:6" s="167" customFormat="1" ht="20.25" x14ac:dyDescent="0.2">
      <c r="A2608" s="197">
        <v>516100</v>
      </c>
      <c r="B2608" s="198" t="s">
        <v>433</v>
      </c>
      <c r="C2608" s="208">
        <v>3500</v>
      </c>
      <c r="D2608" s="217">
        <v>3500</v>
      </c>
      <c r="E2608" s="208">
        <v>0</v>
      </c>
      <c r="F2608" s="209">
        <f>D2608/C2608*100</f>
        <v>100</v>
      </c>
    </row>
    <row r="2609" spans="1:6" s="221" customFormat="1" ht="20.25" x14ac:dyDescent="0.2">
      <c r="A2609" s="219">
        <v>630000</v>
      </c>
      <c r="B2609" s="210" t="s">
        <v>461</v>
      </c>
      <c r="C2609" s="220">
        <f>C2610+C2612</f>
        <v>85000.000000000015</v>
      </c>
      <c r="D2609" s="220">
        <f>D2610+D2612</f>
        <v>100000</v>
      </c>
      <c r="E2609" s="220">
        <f>E2610+E2612</f>
        <v>8000000</v>
      </c>
      <c r="F2609" s="205">
        <f>D2609/C2609*100</f>
        <v>117.64705882352939</v>
      </c>
    </row>
    <row r="2610" spans="1:6" s="221" customFormat="1" ht="20.25" x14ac:dyDescent="0.2">
      <c r="A2610" s="219">
        <v>631000</v>
      </c>
      <c r="B2610" s="210" t="s">
        <v>395</v>
      </c>
      <c r="C2610" s="220">
        <f>0+C2611</f>
        <v>0</v>
      </c>
      <c r="D2610" s="220">
        <f>0+D2611</f>
        <v>0</v>
      </c>
      <c r="E2610" s="220">
        <f>0+E2611</f>
        <v>8000000</v>
      </c>
      <c r="F2610" s="209">
        <v>0</v>
      </c>
    </row>
    <row r="2611" spans="1:6" s="167" customFormat="1" ht="20.25" x14ac:dyDescent="0.2">
      <c r="A2611" s="223">
        <v>631200</v>
      </c>
      <c r="B2611" s="198" t="s">
        <v>464</v>
      </c>
      <c r="C2611" s="208">
        <v>0</v>
      </c>
      <c r="D2611" s="217">
        <v>0</v>
      </c>
      <c r="E2611" s="217">
        <v>8000000</v>
      </c>
      <c r="F2611" s="209">
        <v>0</v>
      </c>
    </row>
    <row r="2612" spans="1:6" s="221" customFormat="1" ht="20.25" x14ac:dyDescent="0.2">
      <c r="A2612" s="219">
        <v>638000</v>
      </c>
      <c r="B2612" s="210" t="s">
        <v>396</v>
      </c>
      <c r="C2612" s="220">
        <f t="shared" ref="C2612" si="698">C2613</f>
        <v>85000.000000000015</v>
      </c>
      <c r="D2612" s="220">
        <f t="shared" ref="D2612" si="699">D2613</f>
        <v>100000</v>
      </c>
      <c r="E2612" s="220">
        <f t="shared" ref="E2612" si="700">E2613</f>
        <v>0</v>
      </c>
      <c r="F2612" s="205">
        <f>D2612/C2612*100</f>
        <v>117.64705882352939</v>
      </c>
    </row>
    <row r="2613" spans="1:6" s="167" customFormat="1" ht="20.25" x14ac:dyDescent="0.2">
      <c r="A2613" s="197">
        <v>638100</v>
      </c>
      <c r="B2613" s="198" t="s">
        <v>466</v>
      </c>
      <c r="C2613" s="208">
        <v>85000.000000000015</v>
      </c>
      <c r="D2613" s="217">
        <v>100000</v>
      </c>
      <c r="E2613" s="208">
        <v>0</v>
      </c>
      <c r="F2613" s="209">
        <f>D2613/C2613*100</f>
        <v>117.64705882352939</v>
      </c>
    </row>
    <row r="2614" spans="1:6" s="167" customFormat="1" ht="20.25" x14ac:dyDescent="0.2">
      <c r="A2614" s="225"/>
      <c r="B2614" s="214" t="s">
        <v>500</v>
      </c>
      <c r="C2614" s="222">
        <f>C2580+C2600+C2609</f>
        <v>4487000</v>
      </c>
      <c r="D2614" s="222">
        <f>D2580+D2600+D2609</f>
        <v>4777200</v>
      </c>
      <c r="E2614" s="222">
        <f>E2580+E2600+E2609</f>
        <v>8000000</v>
      </c>
      <c r="F2614" s="172">
        <f>D2614/C2614*100</f>
        <v>106.46757298863383</v>
      </c>
    </row>
    <row r="2615" spans="1:6" s="167" customFormat="1" ht="20.25" x14ac:dyDescent="0.2">
      <c r="A2615" s="226"/>
      <c r="B2615" s="190"/>
      <c r="C2615" s="200"/>
      <c r="D2615" s="200"/>
      <c r="E2615" s="200"/>
      <c r="F2615" s="201"/>
    </row>
    <row r="2616" spans="1:6" s="167" customFormat="1" ht="20.25" x14ac:dyDescent="0.2">
      <c r="A2616" s="193"/>
      <c r="B2616" s="190"/>
      <c r="C2616" s="217"/>
      <c r="D2616" s="217"/>
      <c r="E2616" s="217"/>
      <c r="F2616" s="218"/>
    </row>
    <row r="2617" spans="1:6" s="167" customFormat="1" ht="20.25" x14ac:dyDescent="0.2">
      <c r="A2617" s="197" t="s">
        <v>899</v>
      </c>
      <c r="B2617" s="210"/>
      <c r="C2617" s="217"/>
      <c r="D2617" s="217"/>
      <c r="E2617" s="217"/>
      <c r="F2617" s="218"/>
    </row>
    <row r="2618" spans="1:6" s="167" customFormat="1" ht="20.25" x14ac:dyDescent="0.2">
      <c r="A2618" s="197" t="s">
        <v>513</v>
      </c>
      <c r="B2618" s="210"/>
      <c r="C2618" s="217"/>
      <c r="D2618" s="217"/>
      <c r="E2618" s="217"/>
      <c r="F2618" s="218"/>
    </row>
    <row r="2619" spans="1:6" s="167" customFormat="1" ht="20.25" x14ac:dyDescent="0.2">
      <c r="A2619" s="197" t="s">
        <v>665</v>
      </c>
      <c r="B2619" s="210"/>
      <c r="C2619" s="217"/>
      <c r="D2619" s="217"/>
      <c r="E2619" s="217"/>
      <c r="F2619" s="218"/>
    </row>
    <row r="2620" spans="1:6" s="167" customFormat="1" ht="20.25" x14ac:dyDescent="0.2">
      <c r="A2620" s="197" t="s">
        <v>796</v>
      </c>
      <c r="B2620" s="210"/>
      <c r="C2620" s="217"/>
      <c r="D2620" s="217"/>
      <c r="E2620" s="217"/>
      <c r="F2620" s="218"/>
    </row>
    <row r="2621" spans="1:6" s="167" customFormat="1" ht="20.25" x14ac:dyDescent="0.2">
      <c r="A2621" s="197"/>
      <c r="B2621" s="199"/>
      <c r="C2621" s="200"/>
      <c r="D2621" s="200"/>
      <c r="E2621" s="200"/>
      <c r="F2621" s="201"/>
    </row>
    <row r="2622" spans="1:6" s="167" customFormat="1" ht="20.25" x14ac:dyDescent="0.2">
      <c r="A2622" s="219">
        <v>410000</v>
      </c>
      <c r="B2622" s="203" t="s">
        <v>357</v>
      </c>
      <c r="C2622" s="220">
        <f>C2623+C2628+C2639</f>
        <v>1602400.0000000005</v>
      </c>
      <c r="D2622" s="220">
        <f>D2623+D2628+D2639</f>
        <v>1690000</v>
      </c>
      <c r="E2622" s="220">
        <f>E2623+E2628+E2639</f>
        <v>0</v>
      </c>
      <c r="F2622" s="205">
        <f t="shared" ref="F2622:F2648" si="701">D2622/C2622*100</f>
        <v>105.46679980029951</v>
      </c>
    </row>
    <row r="2623" spans="1:6" s="167" customFormat="1" ht="20.25" x14ac:dyDescent="0.2">
      <c r="A2623" s="219">
        <v>411000</v>
      </c>
      <c r="B2623" s="203" t="s">
        <v>471</v>
      </c>
      <c r="C2623" s="220">
        <f>SUM(C2624:C2627)</f>
        <v>1329000.0000000005</v>
      </c>
      <c r="D2623" s="220">
        <f t="shared" ref="D2623" si="702">SUM(D2624:D2627)</f>
        <v>1405300</v>
      </c>
      <c r="E2623" s="220">
        <f>SUM(E2624:E2627)</f>
        <v>0</v>
      </c>
      <c r="F2623" s="205">
        <f t="shared" si="701"/>
        <v>105.74115876598941</v>
      </c>
    </row>
    <row r="2624" spans="1:6" s="167" customFormat="1" ht="20.25" x14ac:dyDescent="0.2">
      <c r="A2624" s="197">
        <v>411100</v>
      </c>
      <c r="B2624" s="198" t="s">
        <v>358</v>
      </c>
      <c r="C2624" s="208">
        <v>1189000.0000000005</v>
      </c>
      <c r="D2624" s="217">
        <f>1200000+58400+5900</f>
        <v>1264300</v>
      </c>
      <c r="E2624" s="208">
        <v>0</v>
      </c>
      <c r="F2624" s="209">
        <f t="shared" si="701"/>
        <v>106.33305298570224</v>
      </c>
    </row>
    <row r="2625" spans="1:6" s="167" customFormat="1" ht="20.25" x14ac:dyDescent="0.2">
      <c r="A2625" s="197">
        <v>411200</v>
      </c>
      <c r="B2625" s="198" t="s">
        <v>484</v>
      </c>
      <c r="C2625" s="208">
        <v>95600</v>
      </c>
      <c r="D2625" s="217">
        <v>96000</v>
      </c>
      <c r="E2625" s="208">
        <v>0</v>
      </c>
      <c r="F2625" s="209">
        <f t="shared" si="701"/>
        <v>100.418410041841</v>
      </c>
    </row>
    <row r="2626" spans="1:6" s="167" customFormat="1" ht="40.5" x14ac:dyDescent="0.2">
      <c r="A2626" s="197">
        <v>411300</v>
      </c>
      <c r="B2626" s="198" t="s">
        <v>359</v>
      </c>
      <c r="C2626" s="208">
        <v>30000</v>
      </c>
      <c r="D2626" s="217">
        <v>30000</v>
      </c>
      <c r="E2626" s="208">
        <v>0</v>
      </c>
      <c r="F2626" s="209">
        <f t="shared" si="701"/>
        <v>100</v>
      </c>
    </row>
    <row r="2627" spans="1:6" s="167" customFormat="1" ht="20.25" x14ac:dyDescent="0.2">
      <c r="A2627" s="197">
        <v>411400</v>
      </c>
      <c r="B2627" s="198" t="s">
        <v>360</v>
      </c>
      <c r="C2627" s="208">
        <v>14399.999999999998</v>
      </c>
      <c r="D2627" s="217">
        <v>15000</v>
      </c>
      <c r="E2627" s="208">
        <v>0</v>
      </c>
      <c r="F2627" s="209">
        <f t="shared" si="701"/>
        <v>104.16666666666667</v>
      </c>
    </row>
    <row r="2628" spans="1:6" s="167" customFormat="1" ht="20.25" x14ac:dyDescent="0.2">
      <c r="A2628" s="219">
        <v>412000</v>
      </c>
      <c r="B2628" s="210" t="s">
        <v>476</v>
      </c>
      <c r="C2628" s="220">
        <f>SUM(C2629:C2638)</f>
        <v>272400.00000000006</v>
      </c>
      <c r="D2628" s="220">
        <f>SUM(D2629:D2638)</f>
        <v>283500</v>
      </c>
      <c r="E2628" s="220">
        <f>SUM(E2629:E2638)</f>
        <v>0</v>
      </c>
      <c r="F2628" s="205">
        <f t="shared" si="701"/>
        <v>104.07488986784139</v>
      </c>
    </row>
    <row r="2629" spans="1:6" s="167" customFormat="1" ht="20.25" x14ac:dyDescent="0.2">
      <c r="A2629" s="197">
        <v>412200</v>
      </c>
      <c r="B2629" s="198" t="s">
        <v>485</v>
      </c>
      <c r="C2629" s="208">
        <v>145000</v>
      </c>
      <c r="D2629" s="217">
        <v>155000</v>
      </c>
      <c r="E2629" s="208">
        <v>0</v>
      </c>
      <c r="F2629" s="209">
        <f t="shared" si="701"/>
        <v>106.89655172413792</v>
      </c>
    </row>
    <row r="2630" spans="1:6" s="167" customFormat="1" ht="20.25" x14ac:dyDescent="0.2">
      <c r="A2630" s="197">
        <v>412300</v>
      </c>
      <c r="B2630" s="198" t="s">
        <v>362</v>
      </c>
      <c r="C2630" s="208">
        <v>19500.000000000004</v>
      </c>
      <c r="D2630" s="217">
        <v>20000</v>
      </c>
      <c r="E2630" s="208">
        <v>0</v>
      </c>
      <c r="F2630" s="209">
        <f t="shared" si="701"/>
        <v>102.56410256410255</v>
      </c>
    </row>
    <row r="2631" spans="1:6" s="167" customFormat="1" ht="20.25" x14ac:dyDescent="0.2">
      <c r="A2631" s="197">
        <v>412500</v>
      </c>
      <c r="B2631" s="198" t="s">
        <v>364</v>
      </c>
      <c r="C2631" s="208">
        <v>3000</v>
      </c>
      <c r="D2631" s="217">
        <v>3000</v>
      </c>
      <c r="E2631" s="208">
        <v>0</v>
      </c>
      <c r="F2631" s="209">
        <f t="shared" si="701"/>
        <v>100</v>
      </c>
    </row>
    <row r="2632" spans="1:6" s="167" customFormat="1" ht="20.25" x14ac:dyDescent="0.2">
      <c r="A2632" s="197">
        <v>412600</v>
      </c>
      <c r="B2632" s="198" t="s">
        <v>486</v>
      </c>
      <c r="C2632" s="208">
        <v>4500.0000000000018</v>
      </c>
      <c r="D2632" s="217">
        <v>5000</v>
      </c>
      <c r="E2632" s="208">
        <v>0</v>
      </c>
      <c r="F2632" s="209">
        <f t="shared" si="701"/>
        <v>111.11111111111107</v>
      </c>
    </row>
    <row r="2633" spans="1:6" s="167" customFormat="1" ht="20.25" x14ac:dyDescent="0.2">
      <c r="A2633" s="197">
        <v>412700</v>
      </c>
      <c r="B2633" s="198" t="s">
        <v>473</v>
      </c>
      <c r="C2633" s="208">
        <v>84000.000000000044</v>
      </c>
      <c r="D2633" s="217">
        <v>84000</v>
      </c>
      <c r="E2633" s="208">
        <v>0</v>
      </c>
      <c r="F2633" s="209">
        <f t="shared" si="701"/>
        <v>99.999999999999943</v>
      </c>
    </row>
    <row r="2634" spans="1:6" s="167" customFormat="1" ht="20.25" x14ac:dyDescent="0.2">
      <c r="A2634" s="197">
        <v>412900</v>
      </c>
      <c r="B2634" s="198" t="s">
        <v>564</v>
      </c>
      <c r="C2634" s="208">
        <v>2000</v>
      </c>
      <c r="D2634" s="217">
        <v>2500</v>
      </c>
      <c r="E2634" s="208">
        <v>0</v>
      </c>
      <c r="F2634" s="209">
        <f t="shared" si="701"/>
        <v>125</v>
      </c>
    </row>
    <row r="2635" spans="1:6" s="167" customFormat="1" ht="20.25" x14ac:dyDescent="0.2">
      <c r="A2635" s="197">
        <v>412900</v>
      </c>
      <c r="B2635" s="211" t="s">
        <v>582</v>
      </c>
      <c r="C2635" s="208">
        <v>400</v>
      </c>
      <c r="D2635" s="217">
        <v>400</v>
      </c>
      <c r="E2635" s="208">
        <v>0</v>
      </c>
      <c r="F2635" s="209">
        <f t="shared" si="701"/>
        <v>100</v>
      </c>
    </row>
    <row r="2636" spans="1:6" s="167" customFormat="1" ht="20.25" x14ac:dyDescent="0.2">
      <c r="A2636" s="197">
        <v>412900</v>
      </c>
      <c r="B2636" s="211" t="s">
        <v>583</v>
      </c>
      <c r="C2636" s="208">
        <v>1000</v>
      </c>
      <c r="D2636" s="217">
        <v>1000</v>
      </c>
      <c r="E2636" s="208">
        <v>0</v>
      </c>
      <c r="F2636" s="209">
        <f t="shared" si="701"/>
        <v>100</v>
      </c>
    </row>
    <row r="2637" spans="1:6" s="167" customFormat="1" ht="20.25" x14ac:dyDescent="0.2">
      <c r="A2637" s="197">
        <v>412900</v>
      </c>
      <c r="B2637" s="211" t="s">
        <v>584</v>
      </c>
      <c r="C2637" s="208">
        <v>2500</v>
      </c>
      <c r="D2637" s="217">
        <v>2600</v>
      </c>
      <c r="E2637" s="208">
        <v>0</v>
      </c>
      <c r="F2637" s="209">
        <f t="shared" si="701"/>
        <v>104</v>
      </c>
    </row>
    <row r="2638" spans="1:6" s="167" customFormat="1" ht="20.25" x14ac:dyDescent="0.2">
      <c r="A2638" s="197">
        <v>412900</v>
      </c>
      <c r="B2638" s="198" t="s">
        <v>566</v>
      </c>
      <c r="C2638" s="208">
        <v>10500</v>
      </c>
      <c r="D2638" s="217">
        <v>10000</v>
      </c>
      <c r="E2638" s="208">
        <v>0</v>
      </c>
      <c r="F2638" s="209">
        <f t="shared" si="701"/>
        <v>95.238095238095227</v>
      </c>
    </row>
    <row r="2639" spans="1:6" s="221" customFormat="1" ht="20.25" x14ac:dyDescent="0.2">
      <c r="A2639" s="219">
        <v>413000</v>
      </c>
      <c r="B2639" s="210" t="s">
        <v>477</v>
      </c>
      <c r="C2639" s="220">
        <f t="shared" ref="C2639" si="703">C2640</f>
        <v>1000</v>
      </c>
      <c r="D2639" s="220">
        <f t="shared" ref="D2639" si="704">D2640</f>
        <v>1200</v>
      </c>
      <c r="E2639" s="220">
        <f t="shared" ref="E2639" si="705">E2640</f>
        <v>0</v>
      </c>
      <c r="F2639" s="205">
        <f t="shared" si="701"/>
        <v>120</v>
      </c>
    </row>
    <row r="2640" spans="1:6" s="167" customFormat="1" ht="20.25" x14ac:dyDescent="0.2">
      <c r="A2640" s="197">
        <v>413900</v>
      </c>
      <c r="B2640" s="198" t="s">
        <v>369</v>
      </c>
      <c r="C2640" s="208">
        <v>1000</v>
      </c>
      <c r="D2640" s="217">
        <v>1200</v>
      </c>
      <c r="E2640" s="208">
        <v>0</v>
      </c>
      <c r="F2640" s="209">
        <f t="shared" si="701"/>
        <v>120</v>
      </c>
    </row>
    <row r="2641" spans="1:6" s="221" customFormat="1" ht="20.25" x14ac:dyDescent="0.2">
      <c r="A2641" s="219">
        <v>510000</v>
      </c>
      <c r="B2641" s="210" t="s">
        <v>422</v>
      </c>
      <c r="C2641" s="220">
        <f>C2642+C2646+C2644</f>
        <v>9000</v>
      </c>
      <c r="D2641" s="220">
        <f>D2642+D2646+D2644</f>
        <v>6500</v>
      </c>
      <c r="E2641" s="220">
        <f>E2642+E2646+E2644</f>
        <v>0</v>
      </c>
      <c r="F2641" s="205">
        <f t="shared" si="701"/>
        <v>72.222222222222214</v>
      </c>
    </row>
    <row r="2642" spans="1:6" s="167" customFormat="1" ht="20.25" x14ac:dyDescent="0.2">
      <c r="A2642" s="219">
        <v>511000</v>
      </c>
      <c r="B2642" s="210" t="s">
        <v>423</v>
      </c>
      <c r="C2642" s="220">
        <f>SUM(C2643:C2643)</f>
        <v>5000</v>
      </c>
      <c r="D2642" s="220">
        <f>SUM(D2643:D2643)</f>
        <v>5000</v>
      </c>
      <c r="E2642" s="220">
        <f>SUM(E2643:E2643)</f>
        <v>0</v>
      </c>
      <c r="F2642" s="205">
        <f t="shared" si="701"/>
        <v>100</v>
      </c>
    </row>
    <row r="2643" spans="1:6" s="167" customFormat="1" ht="20.25" x14ac:dyDescent="0.2">
      <c r="A2643" s="197">
        <v>511300</v>
      </c>
      <c r="B2643" s="198" t="s">
        <v>426</v>
      </c>
      <c r="C2643" s="208">
        <v>5000</v>
      </c>
      <c r="D2643" s="217">
        <v>5000</v>
      </c>
      <c r="E2643" s="208">
        <v>0</v>
      </c>
      <c r="F2643" s="209">
        <f t="shared" si="701"/>
        <v>100</v>
      </c>
    </row>
    <row r="2644" spans="1:6" s="221" customFormat="1" ht="20.25" x14ac:dyDescent="0.2">
      <c r="A2644" s="219">
        <v>513000</v>
      </c>
      <c r="B2644" s="210" t="s">
        <v>431</v>
      </c>
      <c r="C2644" s="220">
        <f t="shared" ref="C2644" si="706">C2645</f>
        <v>2500</v>
      </c>
      <c r="D2644" s="220">
        <f t="shared" ref="D2644" si="707">D2645</f>
        <v>0</v>
      </c>
      <c r="E2644" s="220">
        <f t="shared" ref="E2644" si="708">E2645</f>
        <v>0</v>
      </c>
      <c r="F2644" s="205">
        <f t="shared" si="701"/>
        <v>0</v>
      </c>
    </row>
    <row r="2645" spans="1:6" s="167" customFormat="1" ht="20.25" x14ac:dyDescent="0.2">
      <c r="A2645" s="223">
        <v>513700</v>
      </c>
      <c r="B2645" s="198" t="s">
        <v>599</v>
      </c>
      <c r="C2645" s="208">
        <v>2500</v>
      </c>
      <c r="D2645" s="217">
        <v>0</v>
      </c>
      <c r="E2645" s="208">
        <v>0</v>
      </c>
      <c r="F2645" s="209">
        <f t="shared" si="701"/>
        <v>0</v>
      </c>
    </row>
    <row r="2646" spans="1:6" s="221" customFormat="1" ht="20.25" x14ac:dyDescent="0.2">
      <c r="A2646" s="219">
        <v>516000</v>
      </c>
      <c r="B2646" s="210" t="s">
        <v>433</v>
      </c>
      <c r="C2646" s="220">
        <f t="shared" ref="C2646" si="709">C2647</f>
        <v>1500</v>
      </c>
      <c r="D2646" s="220">
        <f t="shared" ref="D2646" si="710">D2647</f>
        <v>1500</v>
      </c>
      <c r="E2646" s="220">
        <f t="shared" ref="E2646" si="711">E2647</f>
        <v>0</v>
      </c>
      <c r="F2646" s="205">
        <f t="shared" si="701"/>
        <v>100</v>
      </c>
    </row>
    <row r="2647" spans="1:6" s="167" customFormat="1" ht="20.25" x14ac:dyDescent="0.2">
      <c r="A2647" s="197">
        <v>516100</v>
      </c>
      <c r="B2647" s="198" t="s">
        <v>433</v>
      </c>
      <c r="C2647" s="208">
        <v>1500</v>
      </c>
      <c r="D2647" s="217">
        <v>1500</v>
      </c>
      <c r="E2647" s="208">
        <v>0</v>
      </c>
      <c r="F2647" s="209">
        <f t="shared" si="701"/>
        <v>100</v>
      </c>
    </row>
    <row r="2648" spans="1:6" s="221" customFormat="1" ht="20.25" x14ac:dyDescent="0.2">
      <c r="A2648" s="219">
        <v>630000</v>
      </c>
      <c r="B2648" s="210" t="s">
        <v>461</v>
      </c>
      <c r="C2648" s="220">
        <f>C2649+C2651</f>
        <v>17100.000000000004</v>
      </c>
      <c r="D2648" s="220">
        <f>D2649+D2651</f>
        <v>20000</v>
      </c>
      <c r="E2648" s="220">
        <f>E2649+E2651</f>
        <v>1000000</v>
      </c>
      <c r="F2648" s="205">
        <f t="shared" si="701"/>
        <v>116.95906432748535</v>
      </c>
    </row>
    <row r="2649" spans="1:6" s="221" customFormat="1" ht="20.25" x14ac:dyDescent="0.2">
      <c r="A2649" s="219">
        <v>631000</v>
      </c>
      <c r="B2649" s="210" t="s">
        <v>395</v>
      </c>
      <c r="C2649" s="220">
        <f>0+C2650</f>
        <v>0</v>
      </c>
      <c r="D2649" s="220">
        <f>0+D2650</f>
        <v>0</v>
      </c>
      <c r="E2649" s="220">
        <f>0+E2650</f>
        <v>1000000</v>
      </c>
      <c r="F2649" s="209">
        <v>0</v>
      </c>
    </row>
    <row r="2650" spans="1:6" s="167" customFormat="1" ht="20.25" x14ac:dyDescent="0.2">
      <c r="A2650" s="223">
        <v>631200</v>
      </c>
      <c r="B2650" s="198" t="s">
        <v>464</v>
      </c>
      <c r="C2650" s="208">
        <v>0</v>
      </c>
      <c r="D2650" s="217">
        <v>0</v>
      </c>
      <c r="E2650" s="217">
        <v>1000000</v>
      </c>
      <c r="F2650" s="209">
        <v>0</v>
      </c>
    </row>
    <row r="2651" spans="1:6" s="221" customFormat="1" ht="20.25" x14ac:dyDescent="0.2">
      <c r="A2651" s="219">
        <v>638000</v>
      </c>
      <c r="B2651" s="210" t="s">
        <v>396</v>
      </c>
      <c r="C2651" s="220">
        <f t="shared" ref="C2651" si="712">C2652</f>
        <v>17100.000000000004</v>
      </c>
      <c r="D2651" s="220">
        <f t="shared" ref="D2651" si="713">D2652</f>
        <v>20000</v>
      </c>
      <c r="E2651" s="220">
        <f t="shared" ref="E2651" si="714">E2652</f>
        <v>0</v>
      </c>
      <c r="F2651" s="205">
        <f>D2651/C2651*100</f>
        <v>116.95906432748535</v>
      </c>
    </row>
    <row r="2652" spans="1:6" s="167" customFormat="1" ht="20.25" x14ac:dyDescent="0.2">
      <c r="A2652" s="197">
        <v>638100</v>
      </c>
      <c r="B2652" s="198" t="s">
        <v>466</v>
      </c>
      <c r="C2652" s="208">
        <v>17100.000000000004</v>
      </c>
      <c r="D2652" s="217">
        <v>20000</v>
      </c>
      <c r="E2652" s="208">
        <v>0</v>
      </c>
      <c r="F2652" s="209">
        <f>D2652/C2652*100</f>
        <v>116.95906432748535</v>
      </c>
    </row>
    <row r="2653" spans="1:6" s="167" customFormat="1" ht="20.25" x14ac:dyDescent="0.2">
      <c r="A2653" s="225"/>
      <c r="B2653" s="214" t="s">
        <v>500</v>
      </c>
      <c r="C2653" s="222">
        <f>C2622+C2641+C2648</f>
        <v>1628500.0000000005</v>
      </c>
      <c r="D2653" s="222">
        <f>D2622+D2641+D2648</f>
        <v>1716500</v>
      </c>
      <c r="E2653" s="222">
        <f>E2622+E2641+E2648</f>
        <v>1000000</v>
      </c>
      <c r="F2653" s="172">
        <f>D2653/C2653*100</f>
        <v>105.40374577832358</v>
      </c>
    </row>
    <row r="2654" spans="1:6" s="167" customFormat="1" ht="20.25" x14ac:dyDescent="0.2">
      <c r="A2654" s="226"/>
      <c r="B2654" s="190"/>
      <c r="C2654" s="200"/>
      <c r="D2654" s="200"/>
      <c r="E2654" s="200"/>
      <c r="F2654" s="201"/>
    </row>
    <row r="2655" spans="1:6" s="167" customFormat="1" ht="20.25" x14ac:dyDescent="0.2">
      <c r="A2655" s="193"/>
      <c r="B2655" s="190"/>
      <c r="C2655" s="217"/>
      <c r="D2655" s="217"/>
      <c r="E2655" s="217"/>
      <c r="F2655" s="218"/>
    </row>
    <row r="2656" spans="1:6" s="167" customFormat="1" ht="20.25" x14ac:dyDescent="0.2">
      <c r="A2656" s="197" t="s">
        <v>900</v>
      </c>
      <c r="B2656" s="210"/>
      <c r="C2656" s="217"/>
      <c r="D2656" s="217"/>
      <c r="E2656" s="217"/>
      <c r="F2656" s="218"/>
    </row>
    <row r="2657" spans="1:6" s="167" customFormat="1" ht="20.25" x14ac:dyDescent="0.2">
      <c r="A2657" s="197" t="s">
        <v>513</v>
      </c>
      <c r="B2657" s="210"/>
      <c r="C2657" s="217"/>
      <c r="D2657" s="217"/>
      <c r="E2657" s="217"/>
      <c r="F2657" s="218"/>
    </row>
    <row r="2658" spans="1:6" s="167" customFormat="1" ht="20.25" x14ac:dyDescent="0.2">
      <c r="A2658" s="197" t="s">
        <v>666</v>
      </c>
      <c r="B2658" s="210"/>
      <c r="C2658" s="217"/>
      <c r="D2658" s="217"/>
      <c r="E2658" s="217"/>
      <c r="F2658" s="218"/>
    </row>
    <row r="2659" spans="1:6" s="167" customFormat="1" ht="20.25" x14ac:dyDescent="0.2">
      <c r="A2659" s="197" t="s">
        <v>796</v>
      </c>
      <c r="B2659" s="210"/>
      <c r="C2659" s="217"/>
      <c r="D2659" s="217"/>
      <c r="E2659" s="217"/>
      <c r="F2659" s="218"/>
    </row>
    <row r="2660" spans="1:6" s="167" customFormat="1" ht="20.25" x14ac:dyDescent="0.2">
      <c r="A2660" s="197"/>
      <c r="B2660" s="199"/>
      <c r="C2660" s="200"/>
      <c r="D2660" s="200"/>
      <c r="E2660" s="200"/>
      <c r="F2660" s="201"/>
    </row>
    <row r="2661" spans="1:6" s="167" customFormat="1" ht="20.25" x14ac:dyDescent="0.2">
      <c r="A2661" s="219">
        <v>410000</v>
      </c>
      <c r="B2661" s="203" t="s">
        <v>357</v>
      </c>
      <c r="C2661" s="220">
        <f>C2662+C2667+C2678</f>
        <v>2172200</v>
      </c>
      <c r="D2661" s="220">
        <f>D2662+D2667+D2678</f>
        <v>2255300</v>
      </c>
      <c r="E2661" s="220">
        <f>E2662+E2667+E2678</f>
        <v>0</v>
      </c>
      <c r="F2661" s="205">
        <f t="shared" ref="F2661:F2676" si="715">D2661/C2661*100</f>
        <v>103.82561458429242</v>
      </c>
    </row>
    <row r="2662" spans="1:6" s="167" customFormat="1" ht="20.25" x14ac:dyDescent="0.2">
      <c r="A2662" s="219">
        <v>411000</v>
      </c>
      <c r="B2662" s="203" t="s">
        <v>471</v>
      </c>
      <c r="C2662" s="220">
        <f>SUM(C2663:C2666)</f>
        <v>1721100</v>
      </c>
      <c r="D2662" s="220">
        <f t="shared" ref="D2662" si="716">SUM(D2663:D2666)</f>
        <v>1803600</v>
      </c>
      <c r="E2662" s="220">
        <f>SUM(E2663:E2666)</f>
        <v>0</v>
      </c>
      <c r="F2662" s="205">
        <f t="shared" si="715"/>
        <v>104.79344605194352</v>
      </c>
    </row>
    <row r="2663" spans="1:6" s="167" customFormat="1" ht="20.25" x14ac:dyDescent="0.2">
      <c r="A2663" s="197">
        <v>411100</v>
      </c>
      <c r="B2663" s="198" t="s">
        <v>358</v>
      </c>
      <c r="C2663" s="208">
        <v>1571500</v>
      </c>
      <c r="D2663" s="217">
        <f>1610000+74500+1200</f>
        <v>1685700</v>
      </c>
      <c r="E2663" s="208">
        <v>0</v>
      </c>
      <c r="F2663" s="209">
        <f t="shared" si="715"/>
        <v>107.26694241170856</v>
      </c>
    </row>
    <row r="2664" spans="1:6" s="167" customFormat="1" ht="20.25" x14ac:dyDescent="0.2">
      <c r="A2664" s="197">
        <v>411200</v>
      </c>
      <c r="B2664" s="198" t="s">
        <v>484</v>
      </c>
      <c r="C2664" s="208">
        <v>57900</v>
      </c>
      <c r="D2664" s="217">
        <v>57900</v>
      </c>
      <c r="E2664" s="208">
        <v>0</v>
      </c>
      <c r="F2664" s="209">
        <f t="shared" si="715"/>
        <v>100</v>
      </c>
    </row>
    <row r="2665" spans="1:6" s="167" customFormat="1" ht="40.5" x14ac:dyDescent="0.2">
      <c r="A2665" s="197">
        <v>411300</v>
      </c>
      <c r="B2665" s="198" t="s">
        <v>359</v>
      </c>
      <c r="C2665" s="208">
        <v>42000</v>
      </c>
      <c r="D2665" s="217">
        <v>10000</v>
      </c>
      <c r="E2665" s="208">
        <v>0</v>
      </c>
      <c r="F2665" s="209">
        <f t="shared" si="715"/>
        <v>23.809523809523807</v>
      </c>
    </row>
    <row r="2666" spans="1:6" s="167" customFormat="1" ht="20.25" x14ac:dyDescent="0.2">
      <c r="A2666" s="197">
        <v>411400</v>
      </c>
      <c r="B2666" s="198" t="s">
        <v>360</v>
      </c>
      <c r="C2666" s="208">
        <v>49700</v>
      </c>
      <c r="D2666" s="217">
        <v>50000</v>
      </c>
      <c r="E2666" s="208">
        <v>0</v>
      </c>
      <c r="F2666" s="209">
        <f t="shared" si="715"/>
        <v>100.60362173038229</v>
      </c>
    </row>
    <row r="2667" spans="1:6" s="167" customFormat="1" ht="20.25" x14ac:dyDescent="0.2">
      <c r="A2667" s="219">
        <v>412000</v>
      </c>
      <c r="B2667" s="210" t="s">
        <v>476</v>
      </c>
      <c r="C2667" s="220">
        <f>SUM(C2668:C2677)</f>
        <v>451100</v>
      </c>
      <c r="D2667" s="220">
        <f>SUM(D2668:D2677)</f>
        <v>450700</v>
      </c>
      <c r="E2667" s="220">
        <f>SUM(E2668:E2677)</f>
        <v>0</v>
      </c>
      <c r="F2667" s="205">
        <f t="shared" si="715"/>
        <v>99.911327865218354</v>
      </c>
    </row>
    <row r="2668" spans="1:6" s="167" customFormat="1" ht="20.25" x14ac:dyDescent="0.2">
      <c r="A2668" s="223">
        <v>412100</v>
      </c>
      <c r="B2668" s="198" t="s">
        <v>361</v>
      </c>
      <c r="C2668" s="208">
        <v>48999.999999999993</v>
      </c>
      <c r="D2668" s="217">
        <v>49000</v>
      </c>
      <c r="E2668" s="208">
        <v>0</v>
      </c>
      <c r="F2668" s="209">
        <f t="shared" si="715"/>
        <v>100.00000000000003</v>
      </c>
    </row>
    <row r="2669" spans="1:6" s="167" customFormat="1" ht="20.25" x14ac:dyDescent="0.2">
      <c r="A2669" s="197">
        <v>412200</v>
      </c>
      <c r="B2669" s="198" t="s">
        <v>485</v>
      </c>
      <c r="C2669" s="208">
        <v>200000</v>
      </c>
      <c r="D2669" s="217">
        <v>200000</v>
      </c>
      <c r="E2669" s="208">
        <v>0</v>
      </c>
      <c r="F2669" s="209">
        <f t="shared" si="715"/>
        <v>100</v>
      </c>
    </row>
    <row r="2670" spans="1:6" s="167" customFormat="1" ht="20.25" x14ac:dyDescent="0.2">
      <c r="A2670" s="197">
        <v>412300</v>
      </c>
      <c r="B2670" s="198" t="s">
        <v>362</v>
      </c>
      <c r="C2670" s="208">
        <v>42000</v>
      </c>
      <c r="D2670" s="217">
        <v>42000</v>
      </c>
      <c r="E2670" s="208">
        <v>0</v>
      </c>
      <c r="F2670" s="209">
        <f t="shared" si="715"/>
        <v>100</v>
      </c>
    </row>
    <row r="2671" spans="1:6" s="167" customFormat="1" ht="20.25" x14ac:dyDescent="0.2">
      <c r="A2671" s="197">
        <v>412500</v>
      </c>
      <c r="B2671" s="198" t="s">
        <v>364</v>
      </c>
      <c r="C2671" s="208">
        <v>9100</v>
      </c>
      <c r="D2671" s="217">
        <v>9100</v>
      </c>
      <c r="E2671" s="208">
        <v>0</v>
      </c>
      <c r="F2671" s="209">
        <f t="shared" si="715"/>
        <v>100</v>
      </c>
    </row>
    <row r="2672" spans="1:6" s="167" customFormat="1" ht="20.25" x14ac:dyDescent="0.2">
      <c r="A2672" s="197">
        <v>412600</v>
      </c>
      <c r="B2672" s="198" t="s">
        <v>486</v>
      </c>
      <c r="C2672" s="208">
        <v>10600</v>
      </c>
      <c r="D2672" s="217">
        <v>11000</v>
      </c>
      <c r="E2672" s="208">
        <v>0</v>
      </c>
      <c r="F2672" s="209">
        <f t="shared" si="715"/>
        <v>103.77358490566037</v>
      </c>
    </row>
    <row r="2673" spans="1:6" s="167" customFormat="1" ht="20.25" x14ac:dyDescent="0.2">
      <c r="A2673" s="197">
        <v>412700</v>
      </c>
      <c r="B2673" s="198" t="s">
        <v>473</v>
      </c>
      <c r="C2673" s="208">
        <v>123499.99999999997</v>
      </c>
      <c r="D2673" s="217">
        <v>124000</v>
      </c>
      <c r="E2673" s="208">
        <v>0</v>
      </c>
      <c r="F2673" s="209">
        <f t="shared" si="715"/>
        <v>100.40485829959516</v>
      </c>
    </row>
    <row r="2674" spans="1:6" s="167" customFormat="1" ht="20.25" x14ac:dyDescent="0.2">
      <c r="A2674" s="197">
        <v>412900</v>
      </c>
      <c r="B2674" s="211" t="s">
        <v>564</v>
      </c>
      <c r="C2674" s="208">
        <v>11000</v>
      </c>
      <c r="D2674" s="217">
        <v>11000</v>
      </c>
      <c r="E2674" s="208">
        <v>0</v>
      </c>
      <c r="F2674" s="209">
        <f t="shared" si="715"/>
        <v>100</v>
      </c>
    </row>
    <row r="2675" spans="1:6" s="167" customFormat="1" ht="20.25" x14ac:dyDescent="0.2">
      <c r="A2675" s="197">
        <v>412900</v>
      </c>
      <c r="B2675" s="211" t="s">
        <v>583</v>
      </c>
      <c r="C2675" s="208">
        <v>900</v>
      </c>
      <c r="D2675" s="217">
        <v>500</v>
      </c>
      <c r="E2675" s="208">
        <v>0</v>
      </c>
      <c r="F2675" s="209">
        <f t="shared" si="715"/>
        <v>55.555555555555557</v>
      </c>
    </row>
    <row r="2676" spans="1:6" s="167" customFormat="1" ht="20.25" x14ac:dyDescent="0.2">
      <c r="A2676" s="197">
        <v>412900</v>
      </c>
      <c r="B2676" s="211" t="s">
        <v>584</v>
      </c>
      <c r="C2676" s="208">
        <v>3000</v>
      </c>
      <c r="D2676" s="217">
        <v>4000</v>
      </c>
      <c r="E2676" s="208">
        <v>0</v>
      </c>
      <c r="F2676" s="209">
        <f t="shared" si="715"/>
        <v>133.33333333333331</v>
      </c>
    </row>
    <row r="2677" spans="1:6" s="167" customFormat="1" ht="20.25" x14ac:dyDescent="0.2">
      <c r="A2677" s="197">
        <v>412900</v>
      </c>
      <c r="B2677" s="211" t="s">
        <v>566</v>
      </c>
      <c r="C2677" s="208">
        <v>2000</v>
      </c>
      <c r="D2677" s="217">
        <v>100</v>
      </c>
      <c r="E2677" s="208">
        <v>0</v>
      </c>
      <c r="F2677" s="209"/>
    </row>
    <row r="2678" spans="1:6" s="221" customFormat="1" ht="20.25" x14ac:dyDescent="0.2">
      <c r="A2678" s="219">
        <v>413000</v>
      </c>
      <c r="B2678" s="210" t="s">
        <v>477</v>
      </c>
      <c r="C2678" s="220">
        <f t="shared" ref="C2678" si="717">C2679</f>
        <v>0</v>
      </c>
      <c r="D2678" s="220">
        <f t="shared" ref="D2678" si="718">D2679</f>
        <v>1000</v>
      </c>
      <c r="E2678" s="220">
        <f t="shared" ref="E2678" si="719">E2679</f>
        <v>0</v>
      </c>
      <c r="F2678" s="209">
        <v>0</v>
      </c>
    </row>
    <row r="2679" spans="1:6" s="167" customFormat="1" ht="20.25" x14ac:dyDescent="0.2">
      <c r="A2679" s="197">
        <v>413900</v>
      </c>
      <c r="B2679" s="198" t="s">
        <v>369</v>
      </c>
      <c r="C2679" s="208">
        <v>0</v>
      </c>
      <c r="D2679" s="217">
        <v>1000</v>
      </c>
      <c r="E2679" s="208">
        <v>0</v>
      </c>
      <c r="F2679" s="209">
        <v>0</v>
      </c>
    </row>
    <row r="2680" spans="1:6" s="167" customFormat="1" ht="20.25" x14ac:dyDescent="0.2">
      <c r="A2680" s="219">
        <v>510000</v>
      </c>
      <c r="B2680" s="210" t="s">
        <v>422</v>
      </c>
      <c r="C2680" s="220">
        <f>C2681+C2683+0</f>
        <v>6000</v>
      </c>
      <c r="D2680" s="220">
        <f>D2681+D2683+0</f>
        <v>8000</v>
      </c>
      <c r="E2680" s="220">
        <f>E2681+E2683+0</f>
        <v>0</v>
      </c>
      <c r="F2680" s="205">
        <f t="shared" ref="F2680:F2685" si="720">D2680/C2680*100</f>
        <v>133.33333333333331</v>
      </c>
    </row>
    <row r="2681" spans="1:6" s="167" customFormat="1" ht="20.25" x14ac:dyDescent="0.2">
      <c r="A2681" s="219">
        <v>511000</v>
      </c>
      <c r="B2681" s="210" t="s">
        <v>423</v>
      </c>
      <c r="C2681" s="220">
        <f>SUM(C2682:C2682)</f>
        <v>3000</v>
      </c>
      <c r="D2681" s="220">
        <f>SUM(D2682:D2682)</f>
        <v>5000</v>
      </c>
      <c r="E2681" s="220">
        <f>SUM(E2682:E2682)</f>
        <v>0</v>
      </c>
      <c r="F2681" s="205">
        <f t="shared" si="720"/>
        <v>166.66666666666669</v>
      </c>
    </row>
    <row r="2682" spans="1:6" s="167" customFormat="1" ht="20.25" x14ac:dyDescent="0.2">
      <c r="A2682" s="197">
        <v>511300</v>
      </c>
      <c r="B2682" s="198" t="s">
        <v>426</v>
      </c>
      <c r="C2682" s="208">
        <v>3000</v>
      </c>
      <c r="D2682" s="217">
        <v>5000</v>
      </c>
      <c r="E2682" s="208">
        <v>0</v>
      </c>
      <c r="F2682" s="209">
        <f t="shared" si="720"/>
        <v>166.66666666666669</v>
      </c>
    </row>
    <row r="2683" spans="1:6" s="167" customFormat="1" ht="20.25" x14ac:dyDescent="0.2">
      <c r="A2683" s="219">
        <v>516000</v>
      </c>
      <c r="B2683" s="210" t="s">
        <v>433</v>
      </c>
      <c r="C2683" s="220">
        <f>C2684</f>
        <v>3000</v>
      </c>
      <c r="D2683" s="220">
        <f t="shared" ref="D2683" si="721">D2684</f>
        <v>3000</v>
      </c>
      <c r="E2683" s="220">
        <f>E2684</f>
        <v>0</v>
      </c>
      <c r="F2683" s="205">
        <f t="shared" si="720"/>
        <v>100</v>
      </c>
    </row>
    <row r="2684" spans="1:6" s="167" customFormat="1" ht="20.25" x14ac:dyDescent="0.2">
      <c r="A2684" s="197">
        <v>516100</v>
      </c>
      <c r="B2684" s="198" t="s">
        <v>433</v>
      </c>
      <c r="C2684" s="208">
        <v>3000</v>
      </c>
      <c r="D2684" s="217">
        <v>3000</v>
      </c>
      <c r="E2684" s="208">
        <v>0</v>
      </c>
      <c r="F2684" s="209">
        <f t="shared" si="720"/>
        <v>100</v>
      </c>
    </row>
    <row r="2685" spans="1:6" s="221" customFormat="1" ht="20.25" x14ac:dyDescent="0.2">
      <c r="A2685" s="219">
        <v>630000</v>
      </c>
      <c r="B2685" s="210" t="s">
        <v>461</v>
      </c>
      <c r="C2685" s="220">
        <f>C2686+C2688</f>
        <v>30000</v>
      </c>
      <c r="D2685" s="220">
        <f>D2686+D2688</f>
        <v>35000</v>
      </c>
      <c r="E2685" s="220">
        <f>E2686+E2688</f>
        <v>510000</v>
      </c>
      <c r="F2685" s="205">
        <f t="shared" si="720"/>
        <v>116.66666666666667</v>
      </c>
    </row>
    <row r="2686" spans="1:6" s="221" customFormat="1" ht="20.25" x14ac:dyDescent="0.2">
      <c r="A2686" s="219">
        <v>631000</v>
      </c>
      <c r="B2686" s="210" t="s">
        <v>395</v>
      </c>
      <c r="C2686" s="220">
        <f>0</f>
        <v>0</v>
      </c>
      <c r="D2686" s="220">
        <f>0</f>
        <v>0</v>
      </c>
      <c r="E2686" s="220">
        <f>0+E2687</f>
        <v>510000</v>
      </c>
      <c r="F2686" s="209">
        <v>0</v>
      </c>
    </row>
    <row r="2687" spans="1:6" s="167" customFormat="1" ht="20.25" x14ac:dyDescent="0.2">
      <c r="A2687" s="223">
        <v>631200</v>
      </c>
      <c r="B2687" s="198" t="s">
        <v>464</v>
      </c>
      <c r="C2687" s="208">
        <v>0</v>
      </c>
      <c r="D2687" s="217">
        <v>0</v>
      </c>
      <c r="E2687" s="217">
        <v>510000</v>
      </c>
      <c r="F2687" s="209">
        <v>0</v>
      </c>
    </row>
    <row r="2688" spans="1:6" s="221" customFormat="1" ht="20.25" x14ac:dyDescent="0.2">
      <c r="A2688" s="219">
        <v>638000</v>
      </c>
      <c r="B2688" s="210" t="s">
        <v>396</v>
      </c>
      <c r="C2688" s="220">
        <f t="shared" ref="C2688" si="722">C2689</f>
        <v>30000</v>
      </c>
      <c r="D2688" s="220">
        <f t="shared" ref="D2688" si="723">D2689</f>
        <v>35000</v>
      </c>
      <c r="E2688" s="220">
        <f t="shared" ref="E2688" si="724">E2689</f>
        <v>0</v>
      </c>
      <c r="F2688" s="205">
        <f>D2688/C2688*100</f>
        <v>116.66666666666667</v>
      </c>
    </row>
    <row r="2689" spans="1:6" s="167" customFormat="1" ht="20.25" x14ac:dyDescent="0.2">
      <c r="A2689" s="197">
        <v>638100</v>
      </c>
      <c r="B2689" s="198" t="s">
        <v>466</v>
      </c>
      <c r="C2689" s="208">
        <v>30000</v>
      </c>
      <c r="D2689" s="217">
        <v>35000</v>
      </c>
      <c r="E2689" s="208">
        <v>0</v>
      </c>
      <c r="F2689" s="209">
        <f>D2689/C2689*100</f>
        <v>116.66666666666667</v>
      </c>
    </row>
    <row r="2690" spans="1:6" s="167" customFormat="1" ht="20.25" x14ac:dyDescent="0.2">
      <c r="A2690" s="225"/>
      <c r="B2690" s="214" t="s">
        <v>500</v>
      </c>
      <c r="C2690" s="222">
        <f>C2661+C2680+C2685</f>
        <v>2208200</v>
      </c>
      <c r="D2690" s="222">
        <f>D2661+D2680+D2685</f>
        <v>2298300</v>
      </c>
      <c r="E2690" s="222">
        <f>E2661+E2680+E2685</f>
        <v>510000</v>
      </c>
      <c r="F2690" s="172">
        <f>D2690/C2690*100</f>
        <v>104.08024635449689</v>
      </c>
    </row>
    <row r="2691" spans="1:6" s="167" customFormat="1" ht="20.25" x14ac:dyDescent="0.2">
      <c r="A2691" s="226"/>
      <c r="B2691" s="190"/>
      <c r="C2691" s="200"/>
      <c r="D2691" s="200"/>
      <c r="E2691" s="200"/>
      <c r="F2691" s="201"/>
    </row>
    <row r="2692" spans="1:6" s="167" customFormat="1" ht="20.25" x14ac:dyDescent="0.2">
      <c r="A2692" s="193"/>
      <c r="B2692" s="190"/>
      <c r="C2692" s="217"/>
      <c r="D2692" s="217"/>
      <c r="E2692" s="217"/>
      <c r="F2692" s="218"/>
    </row>
    <row r="2693" spans="1:6" s="167" customFormat="1" ht="20.25" x14ac:dyDescent="0.2">
      <c r="A2693" s="197" t="s">
        <v>901</v>
      </c>
      <c r="B2693" s="210"/>
      <c r="C2693" s="217"/>
      <c r="D2693" s="217"/>
      <c r="E2693" s="217"/>
      <c r="F2693" s="218"/>
    </row>
    <row r="2694" spans="1:6" s="167" customFormat="1" ht="20.25" x14ac:dyDescent="0.2">
      <c r="A2694" s="197" t="s">
        <v>513</v>
      </c>
      <c r="B2694" s="210"/>
      <c r="C2694" s="217"/>
      <c r="D2694" s="217"/>
      <c r="E2694" s="217"/>
      <c r="F2694" s="218"/>
    </row>
    <row r="2695" spans="1:6" s="167" customFormat="1" ht="20.25" x14ac:dyDescent="0.2">
      <c r="A2695" s="197" t="s">
        <v>667</v>
      </c>
      <c r="B2695" s="210"/>
      <c r="C2695" s="217"/>
      <c r="D2695" s="217"/>
      <c r="E2695" s="217"/>
      <c r="F2695" s="218"/>
    </row>
    <row r="2696" spans="1:6" s="167" customFormat="1" ht="20.25" x14ac:dyDescent="0.2">
      <c r="A2696" s="197" t="s">
        <v>796</v>
      </c>
      <c r="B2696" s="210"/>
      <c r="C2696" s="217"/>
      <c r="D2696" s="217"/>
      <c r="E2696" s="217"/>
      <c r="F2696" s="218"/>
    </row>
    <row r="2697" spans="1:6" s="167" customFormat="1" ht="20.25" x14ac:dyDescent="0.2">
      <c r="A2697" s="197"/>
      <c r="B2697" s="199"/>
      <c r="C2697" s="200"/>
      <c r="D2697" s="200"/>
      <c r="E2697" s="200"/>
      <c r="F2697" s="201"/>
    </row>
    <row r="2698" spans="1:6" s="167" customFormat="1" ht="20.25" x14ac:dyDescent="0.2">
      <c r="A2698" s="219">
        <v>410000</v>
      </c>
      <c r="B2698" s="203" t="s">
        <v>357</v>
      </c>
      <c r="C2698" s="220">
        <f>C2699+C2704</f>
        <v>1113000.0000000005</v>
      </c>
      <c r="D2698" s="220">
        <f t="shared" ref="D2698" si="725">D2699+D2704</f>
        <v>1178600</v>
      </c>
      <c r="E2698" s="220">
        <f>E2699+E2704</f>
        <v>0</v>
      </c>
      <c r="F2698" s="205">
        <f t="shared" ref="F2698:F2714" si="726">D2698/C2698*100</f>
        <v>105.89398023360283</v>
      </c>
    </row>
    <row r="2699" spans="1:6" s="167" customFormat="1" ht="20.25" x14ac:dyDescent="0.2">
      <c r="A2699" s="219">
        <v>411000</v>
      </c>
      <c r="B2699" s="203" t="s">
        <v>471</v>
      </c>
      <c r="C2699" s="220">
        <f>SUM(C2700:C2703)</f>
        <v>901100</v>
      </c>
      <c r="D2699" s="220">
        <f t="shared" ref="D2699" si="727">SUM(D2700:D2703)</f>
        <v>940300</v>
      </c>
      <c r="E2699" s="220">
        <f>SUM(E2700:E2703)</f>
        <v>0</v>
      </c>
      <c r="F2699" s="205">
        <f t="shared" si="726"/>
        <v>104.35023859726999</v>
      </c>
    </row>
    <row r="2700" spans="1:6" s="167" customFormat="1" ht="20.25" x14ac:dyDescent="0.2">
      <c r="A2700" s="197">
        <v>411100</v>
      </c>
      <c r="B2700" s="198" t="s">
        <v>358</v>
      </c>
      <c r="C2700" s="208">
        <v>820500</v>
      </c>
      <c r="D2700" s="217">
        <f>822000+41600+1200</f>
        <v>864800</v>
      </c>
      <c r="E2700" s="208">
        <v>0</v>
      </c>
      <c r="F2700" s="209">
        <f t="shared" si="726"/>
        <v>105.39914686166971</v>
      </c>
    </row>
    <row r="2701" spans="1:6" s="167" customFormat="1" ht="20.25" x14ac:dyDescent="0.2">
      <c r="A2701" s="197">
        <v>411200</v>
      </c>
      <c r="B2701" s="198" t="s">
        <v>484</v>
      </c>
      <c r="C2701" s="208">
        <v>39000</v>
      </c>
      <c r="D2701" s="217">
        <v>39000</v>
      </c>
      <c r="E2701" s="208">
        <v>0</v>
      </c>
      <c r="F2701" s="209">
        <f t="shared" si="726"/>
        <v>100</v>
      </c>
    </row>
    <row r="2702" spans="1:6" s="167" customFormat="1" ht="40.5" x14ac:dyDescent="0.2">
      <c r="A2702" s="197">
        <v>411300</v>
      </c>
      <c r="B2702" s="198" t="s">
        <v>359</v>
      </c>
      <c r="C2702" s="208">
        <v>21000</v>
      </c>
      <c r="D2702" s="217">
        <v>21000</v>
      </c>
      <c r="E2702" s="208">
        <v>0</v>
      </c>
      <c r="F2702" s="209">
        <f t="shared" si="726"/>
        <v>100</v>
      </c>
    </row>
    <row r="2703" spans="1:6" s="167" customFormat="1" ht="20.25" x14ac:dyDescent="0.2">
      <c r="A2703" s="197">
        <v>411400</v>
      </c>
      <c r="B2703" s="198" t="s">
        <v>360</v>
      </c>
      <c r="C2703" s="208">
        <v>20600</v>
      </c>
      <c r="D2703" s="217">
        <v>15500</v>
      </c>
      <c r="E2703" s="208">
        <v>0</v>
      </c>
      <c r="F2703" s="209">
        <f t="shared" si="726"/>
        <v>75.242718446601941</v>
      </c>
    </row>
    <row r="2704" spans="1:6" s="167" customFormat="1" ht="20.25" x14ac:dyDescent="0.2">
      <c r="A2704" s="219">
        <v>412000</v>
      </c>
      <c r="B2704" s="210" t="s">
        <v>476</v>
      </c>
      <c r="C2704" s="220">
        <f>SUM(C2705:C2712)</f>
        <v>211900.00000000035</v>
      </c>
      <c r="D2704" s="220">
        <f>SUM(D2705:D2712)</f>
        <v>238300</v>
      </c>
      <c r="E2704" s="220">
        <f>SUM(E2705:E2712)</f>
        <v>0</v>
      </c>
      <c r="F2704" s="205">
        <f t="shared" si="726"/>
        <v>112.45870693723437</v>
      </c>
    </row>
    <row r="2705" spans="1:6" s="167" customFormat="1" ht="20.25" x14ac:dyDescent="0.2">
      <c r="A2705" s="197">
        <v>412200</v>
      </c>
      <c r="B2705" s="198" t="s">
        <v>485</v>
      </c>
      <c r="C2705" s="208">
        <v>148200.00000000035</v>
      </c>
      <c r="D2705" s="217">
        <v>174600</v>
      </c>
      <c r="E2705" s="208">
        <v>0</v>
      </c>
      <c r="F2705" s="209">
        <f t="shared" si="726"/>
        <v>117.81376518218596</v>
      </c>
    </row>
    <row r="2706" spans="1:6" s="167" customFormat="1" ht="20.25" x14ac:dyDescent="0.2">
      <c r="A2706" s="197">
        <v>412300</v>
      </c>
      <c r="B2706" s="198" t="s">
        <v>362</v>
      </c>
      <c r="C2706" s="208">
        <v>12000</v>
      </c>
      <c r="D2706" s="217">
        <v>12500</v>
      </c>
      <c r="E2706" s="208">
        <v>0</v>
      </c>
      <c r="F2706" s="209">
        <f t="shared" si="726"/>
        <v>104.16666666666667</v>
      </c>
    </row>
    <row r="2707" spans="1:6" s="167" customFormat="1" ht="20.25" x14ac:dyDescent="0.2">
      <c r="A2707" s="197">
        <v>412500</v>
      </c>
      <c r="B2707" s="198" t="s">
        <v>364</v>
      </c>
      <c r="C2707" s="208">
        <v>1999.9999999999995</v>
      </c>
      <c r="D2707" s="217">
        <v>3000</v>
      </c>
      <c r="E2707" s="208">
        <v>0</v>
      </c>
      <c r="F2707" s="209">
        <f t="shared" si="726"/>
        <v>150.00000000000006</v>
      </c>
    </row>
    <row r="2708" spans="1:6" s="167" customFormat="1" ht="20.25" x14ac:dyDescent="0.2">
      <c r="A2708" s="197">
        <v>412600</v>
      </c>
      <c r="B2708" s="198" t="s">
        <v>486</v>
      </c>
      <c r="C2708" s="208">
        <v>2299.9999999999991</v>
      </c>
      <c r="D2708" s="217">
        <v>3500</v>
      </c>
      <c r="E2708" s="208">
        <v>0</v>
      </c>
      <c r="F2708" s="209">
        <f t="shared" si="726"/>
        <v>152.17391304347831</v>
      </c>
    </row>
    <row r="2709" spans="1:6" s="167" customFormat="1" ht="20.25" x14ac:dyDescent="0.2">
      <c r="A2709" s="197">
        <v>412700</v>
      </c>
      <c r="B2709" s="198" t="s">
        <v>473</v>
      </c>
      <c r="C2709" s="208">
        <v>40000</v>
      </c>
      <c r="D2709" s="217">
        <v>40000</v>
      </c>
      <c r="E2709" s="208">
        <v>0</v>
      </c>
      <c r="F2709" s="209">
        <f t="shared" si="726"/>
        <v>100</v>
      </c>
    </row>
    <row r="2710" spans="1:6" s="167" customFormat="1" ht="20.25" x14ac:dyDescent="0.2">
      <c r="A2710" s="197">
        <v>412900</v>
      </c>
      <c r="B2710" s="211" t="s">
        <v>583</v>
      </c>
      <c r="C2710" s="208">
        <v>1999.9999999999995</v>
      </c>
      <c r="D2710" s="217">
        <v>1999.9999999999998</v>
      </c>
      <c r="E2710" s="208">
        <v>0</v>
      </c>
      <c r="F2710" s="209">
        <f t="shared" si="726"/>
        <v>100.00000000000003</v>
      </c>
    </row>
    <row r="2711" spans="1:6" s="167" customFormat="1" ht="20.25" x14ac:dyDescent="0.2">
      <c r="A2711" s="197">
        <v>412900</v>
      </c>
      <c r="B2711" s="211" t="s">
        <v>584</v>
      </c>
      <c r="C2711" s="208">
        <v>1600</v>
      </c>
      <c r="D2711" s="217">
        <v>2000</v>
      </c>
      <c r="E2711" s="208">
        <v>0</v>
      </c>
      <c r="F2711" s="209">
        <f t="shared" si="726"/>
        <v>125</v>
      </c>
    </row>
    <row r="2712" spans="1:6" s="167" customFormat="1" ht="20.25" x14ac:dyDescent="0.2">
      <c r="A2712" s="197">
        <v>412900</v>
      </c>
      <c r="B2712" s="198" t="s">
        <v>566</v>
      </c>
      <c r="C2712" s="208">
        <v>3799.9999999999964</v>
      </c>
      <c r="D2712" s="217">
        <v>700</v>
      </c>
      <c r="E2712" s="208">
        <v>0</v>
      </c>
      <c r="F2712" s="209">
        <f t="shared" si="726"/>
        <v>18.421052631578966</v>
      </c>
    </row>
    <row r="2713" spans="1:6" s="221" customFormat="1" ht="20.25" x14ac:dyDescent="0.2">
      <c r="A2713" s="219">
        <v>510000</v>
      </c>
      <c r="B2713" s="210" t="s">
        <v>422</v>
      </c>
      <c r="C2713" s="220">
        <f t="shared" ref="C2713:D2713" si="728">C2714</f>
        <v>5000</v>
      </c>
      <c r="D2713" s="220">
        <f t="shared" si="728"/>
        <v>5100</v>
      </c>
      <c r="E2713" s="220">
        <f t="shared" ref="E2713" si="729">E2714</f>
        <v>0</v>
      </c>
      <c r="F2713" s="205">
        <f t="shared" si="726"/>
        <v>102</v>
      </c>
    </row>
    <row r="2714" spans="1:6" s="221" customFormat="1" ht="20.25" x14ac:dyDescent="0.2">
      <c r="A2714" s="219">
        <v>511000</v>
      </c>
      <c r="B2714" s="210" t="s">
        <v>423</v>
      </c>
      <c r="C2714" s="220">
        <f>SUM(C2715:C2716)</f>
        <v>5000</v>
      </c>
      <c r="D2714" s="220">
        <f t="shared" ref="D2714" si="730">SUM(D2715:D2716)</f>
        <v>5100</v>
      </c>
      <c r="E2714" s="220">
        <f>SUM(E2715:E2716)</f>
        <v>0</v>
      </c>
      <c r="F2714" s="205">
        <f t="shared" si="726"/>
        <v>102</v>
      </c>
    </row>
    <row r="2715" spans="1:6" s="167" customFormat="1" ht="20.25" x14ac:dyDescent="0.2">
      <c r="A2715" s="197">
        <v>511200</v>
      </c>
      <c r="B2715" s="198" t="s">
        <v>425</v>
      </c>
      <c r="C2715" s="208">
        <v>0</v>
      </c>
      <c r="D2715" s="217">
        <v>100</v>
      </c>
      <c r="E2715" s="208">
        <v>0</v>
      </c>
      <c r="F2715" s="209">
        <v>0</v>
      </c>
    </row>
    <row r="2716" spans="1:6" s="167" customFormat="1" ht="20.25" x14ac:dyDescent="0.2">
      <c r="A2716" s="197">
        <v>511300</v>
      </c>
      <c r="B2716" s="198" t="s">
        <v>426</v>
      </c>
      <c r="C2716" s="208">
        <v>5000</v>
      </c>
      <c r="D2716" s="217">
        <v>5000</v>
      </c>
      <c r="E2716" s="208">
        <v>0</v>
      </c>
      <c r="F2716" s="209">
        <f>D2716/C2716*100</f>
        <v>100</v>
      </c>
    </row>
    <row r="2717" spans="1:6" s="221" customFormat="1" ht="20.25" x14ac:dyDescent="0.2">
      <c r="A2717" s="219">
        <v>630000</v>
      </c>
      <c r="B2717" s="210" t="s">
        <v>461</v>
      </c>
      <c r="C2717" s="220">
        <f t="shared" ref="C2717:D2717" si="731">C2718</f>
        <v>0</v>
      </c>
      <c r="D2717" s="220">
        <f t="shared" si="731"/>
        <v>0</v>
      </c>
      <c r="E2717" s="220">
        <f>E2718</f>
        <v>180000</v>
      </c>
      <c r="F2717" s="209">
        <v>0</v>
      </c>
    </row>
    <row r="2718" spans="1:6" s="221" customFormat="1" ht="20.25" x14ac:dyDescent="0.2">
      <c r="A2718" s="219">
        <v>631000</v>
      </c>
      <c r="B2718" s="210" t="s">
        <v>395</v>
      </c>
      <c r="C2718" s="220">
        <f>0+C2719</f>
        <v>0</v>
      </c>
      <c r="D2718" s="220">
        <f>0+D2719</f>
        <v>0</v>
      </c>
      <c r="E2718" s="220">
        <f>0+E2719</f>
        <v>180000</v>
      </c>
      <c r="F2718" s="209">
        <v>0</v>
      </c>
    </row>
    <row r="2719" spans="1:6" s="167" customFormat="1" ht="20.25" x14ac:dyDescent="0.2">
      <c r="A2719" s="223">
        <v>631200</v>
      </c>
      <c r="B2719" s="198" t="s">
        <v>464</v>
      </c>
      <c r="C2719" s="208">
        <v>0</v>
      </c>
      <c r="D2719" s="217">
        <v>0</v>
      </c>
      <c r="E2719" s="217">
        <v>180000</v>
      </c>
      <c r="F2719" s="209">
        <v>0</v>
      </c>
    </row>
    <row r="2720" spans="1:6" s="167" customFormat="1" ht="20.25" x14ac:dyDescent="0.2">
      <c r="A2720" s="225"/>
      <c r="B2720" s="214" t="s">
        <v>500</v>
      </c>
      <c r="C2720" s="222">
        <f>C2698+C2713+C2717</f>
        <v>1118000.0000000005</v>
      </c>
      <c r="D2720" s="222">
        <f>D2698+D2713+D2717</f>
        <v>1183700</v>
      </c>
      <c r="E2720" s="222">
        <f>E2698+E2713+E2717</f>
        <v>180000</v>
      </c>
      <c r="F2720" s="172">
        <f>D2720/C2720*100</f>
        <v>105.87656529516991</v>
      </c>
    </row>
    <row r="2721" spans="1:6" s="167" customFormat="1" ht="20.25" x14ac:dyDescent="0.2">
      <c r="A2721" s="226"/>
      <c r="B2721" s="190"/>
      <c r="C2721" s="200"/>
      <c r="D2721" s="200"/>
      <c r="E2721" s="200"/>
      <c r="F2721" s="201"/>
    </row>
    <row r="2722" spans="1:6" s="167" customFormat="1" ht="20.25" x14ac:dyDescent="0.2">
      <c r="A2722" s="193"/>
      <c r="B2722" s="190"/>
      <c r="C2722" s="217"/>
      <c r="D2722" s="217"/>
      <c r="E2722" s="217"/>
      <c r="F2722" s="218"/>
    </row>
    <row r="2723" spans="1:6" s="167" customFormat="1" ht="20.25" x14ac:dyDescent="0.2">
      <c r="A2723" s="197" t="s">
        <v>902</v>
      </c>
      <c r="B2723" s="210"/>
      <c r="C2723" s="217"/>
      <c r="D2723" s="217"/>
      <c r="E2723" s="217"/>
      <c r="F2723" s="218"/>
    </row>
    <row r="2724" spans="1:6" s="167" customFormat="1" ht="20.25" x14ac:dyDescent="0.2">
      <c r="A2724" s="197" t="s">
        <v>513</v>
      </c>
      <c r="B2724" s="210"/>
      <c r="C2724" s="217"/>
      <c r="D2724" s="217"/>
      <c r="E2724" s="217"/>
      <c r="F2724" s="218"/>
    </row>
    <row r="2725" spans="1:6" s="167" customFormat="1" ht="20.25" x14ac:dyDescent="0.2">
      <c r="A2725" s="197" t="s">
        <v>668</v>
      </c>
      <c r="B2725" s="210"/>
      <c r="C2725" s="217"/>
      <c r="D2725" s="217"/>
      <c r="E2725" s="217"/>
      <c r="F2725" s="218"/>
    </row>
    <row r="2726" spans="1:6" s="167" customFormat="1" ht="20.25" x14ac:dyDescent="0.2">
      <c r="A2726" s="197" t="s">
        <v>796</v>
      </c>
      <c r="B2726" s="210"/>
      <c r="C2726" s="217"/>
      <c r="D2726" s="217"/>
      <c r="E2726" s="217"/>
      <c r="F2726" s="218"/>
    </row>
    <row r="2727" spans="1:6" s="167" customFormat="1" ht="20.25" x14ac:dyDescent="0.2">
      <c r="A2727" s="197"/>
      <c r="B2727" s="199"/>
      <c r="C2727" s="200"/>
      <c r="D2727" s="200"/>
      <c r="E2727" s="200"/>
      <c r="F2727" s="201"/>
    </row>
    <row r="2728" spans="1:6" s="167" customFormat="1" ht="20.25" x14ac:dyDescent="0.2">
      <c r="A2728" s="219">
        <v>410000</v>
      </c>
      <c r="B2728" s="203" t="s">
        <v>357</v>
      </c>
      <c r="C2728" s="220">
        <f>C2729+C2734</f>
        <v>2500900</v>
      </c>
      <c r="D2728" s="220">
        <f t="shared" ref="D2728" si="732">D2729+D2734</f>
        <v>2638600</v>
      </c>
      <c r="E2728" s="220">
        <f>E2729+E2734</f>
        <v>0</v>
      </c>
      <c r="F2728" s="205">
        <f t="shared" ref="F2728:F2747" si="733">D2728/C2728*100</f>
        <v>105.50601783357992</v>
      </c>
    </row>
    <row r="2729" spans="1:6" s="167" customFormat="1" ht="20.25" x14ac:dyDescent="0.2">
      <c r="A2729" s="219">
        <v>411000</v>
      </c>
      <c r="B2729" s="203" t="s">
        <v>471</v>
      </c>
      <c r="C2729" s="220">
        <f>SUM(C2730:C2733)</f>
        <v>1945400</v>
      </c>
      <c r="D2729" s="220">
        <f t="shared" ref="D2729" si="734">SUM(D2730:D2733)</f>
        <v>2081600</v>
      </c>
      <c r="E2729" s="220">
        <f>SUM(E2730:E2733)</f>
        <v>0</v>
      </c>
      <c r="F2729" s="205">
        <f t="shared" si="733"/>
        <v>107.00113087282821</v>
      </c>
    </row>
    <row r="2730" spans="1:6" s="167" customFormat="1" ht="20.25" x14ac:dyDescent="0.2">
      <c r="A2730" s="197">
        <v>411100</v>
      </c>
      <c r="B2730" s="198" t="s">
        <v>358</v>
      </c>
      <c r="C2730" s="208">
        <v>1777000</v>
      </c>
      <c r="D2730" s="217">
        <f>1815000+92100+1500</f>
        <v>1908600</v>
      </c>
      <c r="E2730" s="208">
        <v>0</v>
      </c>
      <c r="F2730" s="209">
        <f t="shared" si="733"/>
        <v>107.40574001125492</v>
      </c>
    </row>
    <row r="2731" spans="1:6" s="167" customFormat="1" ht="20.25" x14ac:dyDescent="0.2">
      <c r="A2731" s="197">
        <v>411200</v>
      </c>
      <c r="B2731" s="198" t="s">
        <v>484</v>
      </c>
      <c r="C2731" s="208">
        <v>83000</v>
      </c>
      <c r="D2731" s="217">
        <v>83000</v>
      </c>
      <c r="E2731" s="208">
        <v>0</v>
      </c>
      <c r="F2731" s="209">
        <f t="shared" si="733"/>
        <v>100</v>
      </c>
    </row>
    <row r="2732" spans="1:6" s="167" customFormat="1" ht="40.5" x14ac:dyDescent="0.2">
      <c r="A2732" s="197">
        <v>411300</v>
      </c>
      <c r="B2732" s="198" t="s">
        <v>359</v>
      </c>
      <c r="C2732" s="208">
        <v>41000</v>
      </c>
      <c r="D2732" s="217">
        <v>45000</v>
      </c>
      <c r="E2732" s="208">
        <v>0</v>
      </c>
      <c r="F2732" s="209">
        <f t="shared" si="733"/>
        <v>109.75609756097562</v>
      </c>
    </row>
    <row r="2733" spans="1:6" s="167" customFormat="1" ht="20.25" x14ac:dyDescent="0.2">
      <c r="A2733" s="197">
        <v>411400</v>
      </c>
      <c r="B2733" s="198" t="s">
        <v>360</v>
      </c>
      <c r="C2733" s="208">
        <v>44400</v>
      </c>
      <c r="D2733" s="217">
        <v>45000</v>
      </c>
      <c r="E2733" s="208">
        <v>0</v>
      </c>
      <c r="F2733" s="209">
        <f t="shared" si="733"/>
        <v>101.35135135135135</v>
      </c>
    </row>
    <row r="2734" spans="1:6" s="167" customFormat="1" ht="20.25" x14ac:dyDescent="0.2">
      <c r="A2734" s="219">
        <v>412000</v>
      </c>
      <c r="B2734" s="210" t="s">
        <v>476</v>
      </c>
      <c r="C2734" s="220">
        <f>SUM(C2735:C2743)</f>
        <v>555500</v>
      </c>
      <c r="D2734" s="220">
        <f>SUM(D2735:D2743)</f>
        <v>557000</v>
      </c>
      <c r="E2734" s="220">
        <f>SUM(E2735:E2743)</f>
        <v>0</v>
      </c>
      <c r="F2734" s="205">
        <f t="shared" si="733"/>
        <v>100.27002700270027</v>
      </c>
    </row>
    <row r="2735" spans="1:6" s="167" customFormat="1" ht="20.25" x14ac:dyDescent="0.2">
      <c r="A2735" s="197">
        <v>412200</v>
      </c>
      <c r="B2735" s="198" t="s">
        <v>485</v>
      </c>
      <c r="C2735" s="208">
        <v>243000</v>
      </c>
      <c r="D2735" s="217">
        <v>244000</v>
      </c>
      <c r="E2735" s="208">
        <v>0</v>
      </c>
      <c r="F2735" s="209">
        <f t="shared" si="733"/>
        <v>100.41152263374487</v>
      </c>
    </row>
    <row r="2736" spans="1:6" s="167" customFormat="1" ht="20.25" x14ac:dyDescent="0.2">
      <c r="A2736" s="197">
        <v>412300</v>
      </c>
      <c r="B2736" s="198" t="s">
        <v>362</v>
      </c>
      <c r="C2736" s="208">
        <v>37700.000000000007</v>
      </c>
      <c r="D2736" s="217">
        <v>34500</v>
      </c>
      <c r="E2736" s="208">
        <v>0</v>
      </c>
      <c r="F2736" s="209">
        <f t="shared" si="733"/>
        <v>91.511936339522521</v>
      </c>
    </row>
    <row r="2737" spans="1:6" s="167" customFormat="1" ht="20.25" x14ac:dyDescent="0.2">
      <c r="A2737" s="197">
        <v>412500</v>
      </c>
      <c r="B2737" s="198" t="s">
        <v>364</v>
      </c>
      <c r="C2737" s="208">
        <v>6299.9999999999982</v>
      </c>
      <c r="D2737" s="217">
        <v>7000</v>
      </c>
      <c r="E2737" s="208">
        <v>0</v>
      </c>
      <c r="F2737" s="209">
        <f t="shared" si="733"/>
        <v>111.11111111111114</v>
      </c>
    </row>
    <row r="2738" spans="1:6" s="167" customFormat="1" ht="20.25" x14ac:dyDescent="0.2">
      <c r="A2738" s="197">
        <v>412600</v>
      </c>
      <c r="B2738" s="198" t="s">
        <v>486</v>
      </c>
      <c r="C2738" s="208">
        <v>5099.9999999999991</v>
      </c>
      <c r="D2738" s="217">
        <v>5500</v>
      </c>
      <c r="E2738" s="208">
        <v>0</v>
      </c>
      <c r="F2738" s="209">
        <f t="shared" si="733"/>
        <v>107.84313725490198</v>
      </c>
    </row>
    <row r="2739" spans="1:6" s="167" customFormat="1" ht="20.25" x14ac:dyDescent="0.2">
      <c r="A2739" s="197">
        <v>412700</v>
      </c>
      <c r="B2739" s="198" t="s">
        <v>473</v>
      </c>
      <c r="C2739" s="208">
        <v>245000</v>
      </c>
      <c r="D2739" s="217">
        <v>245000</v>
      </c>
      <c r="E2739" s="208">
        <v>0</v>
      </c>
      <c r="F2739" s="209">
        <f t="shared" si="733"/>
        <v>100</v>
      </c>
    </row>
    <row r="2740" spans="1:6" s="167" customFormat="1" ht="20.25" x14ac:dyDescent="0.2">
      <c r="A2740" s="197">
        <v>412900</v>
      </c>
      <c r="B2740" s="198" t="s">
        <v>797</v>
      </c>
      <c r="C2740" s="208">
        <v>1500</v>
      </c>
      <c r="D2740" s="217">
        <v>1500</v>
      </c>
      <c r="E2740" s="208">
        <v>0</v>
      </c>
      <c r="F2740" s="209">
        <f t="shared" si="733"/>
        <v>100</v>
      </c>
    </row>
    <row r="2741" spans="1:6" s="167" customFormat="1" ht="20.25" x14ac:dyDescent="0.2">
      <c r="A2741" s="197">
        <v>412900</v>
      </c>
      <c r="B2741" s="211" t="s">
        <v>583</v>
      </c>
      <c r="C2741" s="208">
        <v>8400</v>
      </c>
      <c r="D2741" s="217">
        <v>8500</v>
      </c>
      <c r="E2741" s="208">
        <v>0</v>
      </c>
      <c r="F2741" s="209">
        <f t="shared" si="733"/>
        <v>101.19047619047619</v>
      </c>
    </row>
    <row r="2742" spans="1:6" s="167" customFormat="1" ht="20.25" x14ac:dyDescent="0.2">
      <c r="A2742" s="197">
        <v>412900</v>
      </c>
      <c r="B2742" s="211" t="s">
        <v>584</v>
      </c>
      <c r="C2742" s="208">
        <v>3500</v>
      </c>
      <c r="D2742" s="217">
        <v>4000</v>
      </c>
      <c r="E2742" s="208">
        <v>0</v>
      </c>
      <c r="F2742" s="209">
        <f t="shared" si="733"/>
        <v>114.28571428571428</v>
      </c>
    </row>
    <row r="2743" spans="1:6" s="167" customFormat="1" ht="20.25" x14ac:dyDescent="0.2">
      <c r="A2743" s="197">
        <v>412900</v>
      </c>
      <c r="B2743" s="198" t="s">
        <v>566</v>
      </c>
      <c r="C2743" s="208">
        <v>5000</v>
      </c>
      <c r="D2743" s="217">
        <v>7000</v>
      </c>
      <c r="E2743" s="208">
        <v>0</v>
      </c>
      <c r="F2743" s="209">
        <f t="shared" si="733"/>
        <v>140</v>
      </c>
    </row>
    <row r="2744" spans="1:6" s="167" customFormat="1" ht="20.25" x14ac:dyDescent="0.2">
      <c r="A2744" s="219">
        <v>510000</v>
      </c>
      <c r="B2744" s="210" t="s">
        <v>422</v>
      </c>
      <c r="C2744" s="220">
        <f>C2745+0</f>
        <v>5000</v>
      </c>
      <c r="D2744" s="220">
        <f>D2745+0</f>
        <v>5000</v>
      </c>
      <c r="E2744" s="220">
        <f>E2745+0</f>
        <v>0</v>
      </c>
      <c r="F2744" s="205">
        <f t="shared" si="733"/>
        <v>100</v>
      </c>
    </row>
    <row r="2745" spans="1:6" s="167" customFormat="1" ht="20.25" x14ac:dyDescent="0.2">
      <c r="A2745" s="219">
        <v>511000</v>
      </c>
      <c r="B2745" s="210" t="s">
        <v>423</v>
      </c>
      <c r="C2745" s="220">
        <f>SUM(C2746:C2746)</f>
        <v>5000</v>
      </c>
      <c r="D2745" s="220">
        <f>SUM(D2746:D2746)</f>
        <v>5000</v>
      </c>
      <c r="E2745" s="220">
        <f>SUM(E2746:E2746)</f>
        <v>0</v>
      </c>
      <c r="F2745" s="205">
        <f t="shared" si="733"/>
        <v>100</v>
      </c>
    </row>
    <row r="2746" spans="1:6" s="167" customFormat="1" ht="20.25" x14ac:dyDescent="0.2">
      <c r="A2746" s="197">
        <v>511300</v>
      </c>
      <c r="B2746" s="198" t="s">
        <v>426</v>
      </c>
      <c r="C2746" s="208">
        <v>5000</v>
      </c>
      <c r="D2746" s="217">
        <v>5000</v>
      </c>
      <c r="E2746" s="208">
        <v>0</v>
      </c>
      <c r="F2746" s="209">
        <f t="shared" si="733"/>
        <v>100</v>
      </c>
    </row>
    <row r="2747" spans="1:6" s="221" customFormat="1" ht="20.25" x14ac:dyDescent="0.2">
      <c r="A2747" s="219">
        <v>630000</v>
      </c>
      <c r="B2747" s="210" t="s">
        <v>461</v>
      </c>
      <c r="C2747" s="220">
        <f>C2748+C2750</f>
        <v>30000</v>
      </c>
      <c r="D2747" s="220">
        <f>D2748+D2750</f>
        <v>0</v>
      </c>
      <c r="E2747" s="220">
        <f>E2748+E2750</f>
        <v>1610000</v>
      </c>
      <c r="F2747" s="205">
        <f t="shared" si="733"/>
        <v>0</v>
      </c>
    </row>
    <row r="2748" spans="1:6" s="221" customFormat="1" ht="20.25" x14ac:dyDescent="0.2">
      <c r="A2748" s="219">
        <v>631000</v>
      </c>
      <c r="B2748" s="210" t="s">
        <v>395</v>
      </c>
      <c r="C2748" s="220">
        <f>0+C2749</f>
        <v>0</v>
      </c>
      <c r="D2748" s="220">
        <f>0+D2749</f>
        <v>0</v>
      </c>
      <c r="E2748" s="220">
        <f>0+E2749</f>
        <v>1610000</v>
      </c>
      <c r="F2748" s="209">
        <v>0</v>
      </c>
    </row>
    <row r="2749" spans="1:6" s="167" customFormat="1" ht="20.25" x14ac:dyDescent="0.2">
      <c r="A2749" s="223">
        <v>631200</v>
      </c>
      <c r="B2749" s="198" t="s">
        <v>464</v>
      </c>
      <c r="C2749" s="208">
        <v>0</v>
      </c>
      <c r="D2749" s="217">
        <v>0</v>
      </c>
      <c r="E2749" s="217">
        <v>1610000</v>
      </c>
      <c r="F2749" s="209">
        <v>0</v>
      </c>
    </row>
    <row r="2750" spans="1:6" s="221" customFormat="1" ht="20.25" x14ac:dyDescent="0.2">
      <c r="A2750" s="219">
        <v>638000</v>
      </c>
      <c r="B2750" s="210" t="s">
        <v>396</v>
      </c>
      <c r="C2750" s="220">
        <f t="shared" ref="C2750:D2750" si="735">C2751</f>
        <v>30000</v>
      </c>
      <c r="D2750" s="220">
        <f t="shared" si="735"/>
        <v>0</v>
      </c>
      <c r="E2750" s="220">
        <f t="shared" ref="E2750" si="736">E2751</f>
        <v>0</v>
      </c>
      <c r="F2750" s="205">
        <f>D2750/C2750*100</f>
        <v>0</v>
      </c>
    </row>
    <row r="2751" spans="1:6" s="167" customFormat="1" ht="20.25" x14ac:dyDescent="0.2">
      <c r="A2751" s="197">
        <v>638100</v>
      </c>
      <c r="B2751" s="198" t="s">
        <v>466</v>
      </c>
      <c r="C2751" s="208">
        <v>30000</v>
      </c>
      <c r="D2751" s="217">
        <v>0</v>
      </c>
      <c r="E2751" s="208">
        <v>0</v>
      </c>
      <c r="F2751" s="209">
        <f>D2751/C2751*100</f>
        <v>0</v>
      </c>
    </row>
    <row r="2752" spans="1:6" s="167" customFormat="1" ht="20.25" x14ac:dyDescent="0.2">
      <c r="A2752" s="225"/>
      <c r="B2752" s="214" t="s">
        <v>500</v>
      </c>
      <c r="C2752" s="222">
        <f>C2728+C2744+C2747</f>
        <v>2535900</v>
      </c>
      <c r="D2752" s="222">
        <f>D2728+D2744+D2747</f>
        <v>2643600</v>
      </c>
      <c r="E2752" s="222">
        <f>E2728+E2744+E2747</f>
        <v>1610000</v>
      </c>
      <c r="F2752" s="172">
        <f>D2752/C2752*100</f>
        <v>104.24701289483025</v>
      </c>
    </row>
    <row r="2753" spans="1:6" s="167" customFormat="1" ht="20.25" x14ac:dyDescent="0.2">
      <c r="A2753" s="226"/>
      <c r="B2753" s="190"/>
      <c r="C2753" s="200"/>
      <c r="D2753" s="200"/>
      <c r="E2753" s="200"/>
      <c r="F2753" s="201"/>
    </row>
    <row r="2754" spans="1:6" s="167" customFormat="1" ht="20.25" x14ac:dyDescent="0.2">
      <c r="A2754" s="193"/>
      <c r="B2754" s="190"/>
      <c r="C2754" s="217"/>
      <c r="D2754" s="217"/>
      <c r="E2754" s="217"/>
      <c r="F2754" s="218"/>
    </row>
    <row r="2755" spans="1:6" s="167" customFormat="1" ht="20.25" x14ac:dyDescent="0.2">
      <c r="A2755" s="197" t="s">
        <v>903</v>
      </c>
      <c r="B2755" s="210"/>
      <c r="C2755" s="217"/>
      <c r="D2755" s="217"/>
      <c r="E2755" s="217"/>
      <c r="F2755" s="218"/>
    </row>
    <row r="2756" spans="1:6" s="167" customFormat="1" ht="20.25" x14ac:dyDescent="0.2">
      <c r="A2756" s="197" t="s">
        <v>513</v>
      </c>
      <c r="B2756" s="210"/>
      <c r="C2756" s="217"/>
      <c r="D2756" s="217"/>
      <c r="E2756" s="217"/>
      <c r="F2756" s="218"/>
    </row>
    <row r="2757" spans="1:6" s="167" customFormat="1" ht="20.25" x14ac:dyDescent="0.2">
      <c r="A2757" s="197" t="s">
        <v>669</v>
      </c>
      <c r="B2757" s="210"/>
      <c r="C2757" s="217"/>
      <c r="D2757" s="217"/>
      <c r="E2757" s="217"/>
      <c r="F2757" s="218"/>
    </row>
    <row r="2758" spans="1:6" s="167" customFormat="1" ht="20.25" x14ac:dyDescent="0.2">
      <c r="A2758" s="197" t="s">
        <v>796</v>
      </c>
      <c r="B2758" s="210"/>
      <c r="C2758" s="217"/>
      <c r="D2758" s="217"/>
      <c r="E2758" s="217"/>
      <c r="F2758" s="218"/>
    </row>
    <row r="2759" spans="1:6" s="167" customFormat="1" ht="20.25" x14ac:dyDescent="0.2">
      <c r="A2759" s="197"/>
      <c r="B2759" s="199"/>
      <c r="C2759" s="200"/>
      <c r="D2759" s="200"/>
      <c r="E2759" s="200"/>
      <c r="F2759" s="201"/>
    </row>
    <row r="2760" spans="1:6" s="167" customFormat="1" ht="20.25" x14ac:dyDescent="0.2">
      <c r="A2760" s="219">
        <v>410000</v>
      </c>
      <c r="B2760" s="203" t="s">
        <v>357</v>
      </c>
      <c r="C2760" s="220">
        <f>C2761+C2766</f>
        <v>1163700</v>
      </c>
      <c r="D2760" s="220">
        <f t="shared" ref="D2760" si="737">D2761+D2766</f>
        <v>1224600</v>
      </c>
      <c r="E2760" s="220">
        <f>E2761+E2766</f>
        <v>0</v>
      </c>
      <c r="F2760" s="205">
        <f t="shared" ref="F2760:F2780" si="738">D2760/C2760*100</f>
        <v>105.23330755349316</v>
      </c>
    </row>
    <row r="2761" spans="1:6" s="167" customFormat="1" ht="20.25" x14ac:dyDescent="0.2">
      <c r="A2761" s="219">
        <v>411000</v>
      </c>
      <c r="B2761" s="203" t="s">
        <v>471</v>
      </c>
      <c r="C2761" s="220">
        <f>SUM(C2762:C2765)</f>
        <v>921100</v>
      </c>
      <c r="D2761" s="220">
        <f t="shared" ref="D2761" si="739">SUM(D2762:D2765)</f>
        <v>974900</v>
      </c>
      <c r="E2761" s="220">
        <f>SUM(E2762:E2765)</f>
        <v>0</v>
      </c>
      <c r="F2761" s="205">
        <f t="shared" si="738"/>
        <v>105.84084247095863</v>
      </c>
    </row>
    <row r="2762" spans="1:6" s="167" customFormat="1" ht="20.25" x14ac:dyDescent="0.2">
      <c r="A2762" s="197">
        <v>411100</v>
      </c>
      <c r="B2762" s="198" t="s">
        <v>358</v>
      </c>
      <c r="C2762" s="208">
        <v>830500</v>
      </c>
      <c r="D2762" s="217">
        <f>850000+42500+1300</f>
        <v>893800</v>
      </c>
      <c r="E2762" s="208">
        <v>0</v>
      </c>
      <c r="F2762" s="209">
        <f t="shared" si="738"/>
        <v>107.62191450933172</v>
      </c>
    </row>
    <row r="2763" spans="1:6" s="167" customFormat="1" ht="20.25" x14ac:dyDescent="0.2">
      <c r="A2763" s="197">
        <v>411200</v>
      </c>
      <c r="B2763" s="198" t="s">
        <v>484</v>
      </c>
      <c r="C2763" s="208">
        <v>37000</v>
      </c>
      <c r="D2763" s="217">
        <v>37000</v>
      </c>
      <c r="E2763" s="208">
        <v>0</v>
      </c>
      <c r="F2763" s="209">
        <f t="shared" si="738"/>
        <v>100</v>
      </c>
    </row>
    <row r="2764" spans="1:6" s="167" customFormat="1" ht="40.5" x14ac:dyDescent="0.2">
      <c r="A2764" s="197">
        <v>411300</v>
      </c>
      <c r="B2764" s="198" t="s">
        <v>359</v>
      </c>
      <c r="C2764" s="208">
        <v>30600</v>
      </c>
      <c r="D2764" s="217">
        <v>29800</v>
      </c>
      <c r="E2764" s="208">
        <v>0</v>
      </c>
      <c r="F2764" s="209">
        <f t="shared" si="738"/>
        <v>97.385620915032675</v>
      </c>
    </row>
    <row r="2765" spans="1:6" s="167" customFormat="1" ht="20.25" x14ac:dyDescent="0.2">
      <c r="A2765" s="197">
        <v>411400</v>
      </c>
      <c r="B2765" s="198" t="s">
        <v>360</v>
      </c>
      <c r="C2765" s="208">
        <v>23000</v>
      </c>
      <c r="D2765" s="217">
        <v>14300</v>
      </c>
      <c r="E2765" s="208">
        <v>0</v>
      </c>
      <c r="F2765" s="209">
        <f t="shared" si="738"/>
        <v>62.173913043478258</v>
      </c>
    </row>
    <row r="2766" spans="1:6" s="167" customFormat="1" ht="20.25" x14ac:dyDescent="0.2">
      <c r="A2766" s="219">
        <v>412000</v>
      </c>
      <c r="B2766" s="210" t="s">
        <v>476</v>
      </c>
      <c r="C2766" s="220">
        <f>SUM(C2767:C2776)</f>
        <v>242600</v>
      </c>
      <c r="D2766" s="220">
        <f>SUM(D2767:D2776)</f>
        <v>249700</v>
      </c>
      <c r="E2766" s="220">
        <f>SUM(E2767:E2776)</f>
        <v>0</v>
      </c>
      <c r="F2766" s="205">
        <f t="shared" si="738"/>
        <v>102.92662819455896</v>
      </c>
    </row>
    <row r="2767" spans="1:6" s="167" customFormat="1" ht="20.25" x14ac:dyDescent="0.2">
      <c r="A2767" s="197">
        <v>412200</v>
      </c>
      <c r="B2767" s="198" t="s">
        <v>485</v>
      </c>
      <c r="C2767" s="208">
        <v>134500</v>
      </c>
      <c r="D2767" s="217">
        <v>135000</v>
      </c>
      <c r="E2767" s="208">
        <v>0</v>
      </c>
      <c r="F2767" s="209">
        <f t="shared" si="738"/>
        <v>100.37174721189589</v>
      </c>
    </row>
    <row r="2768" spans="1:6" s="167" customFormat="1" ht="20.25" x14ac:dyDescent="0.2">
      <c r="A2768" s="197">
        <v>412300</v>
      </c>
      <c r="B2768" s="198" t="s">
        <v>362</v>
      </c>
      <c r="C2768" s="208">
        <v>25000</v>
      </c>
      <c r="D2768" s="217">
        <v>26000</v>
      </c>
      <c r="E2768" s="208">
        <v>0</v>
      </c>
      <c r="F2768" s="209">
        <f t="shared" si="738"/>
        <v>104</v>
      </c>
    </row>
    <row r="2769" spans="1:6" s="167" customFormat="1" ht="20.25" x14ac:dyDescent="0.2">
      <c r="A2769" s="197">
        <v>412500</v>
      </c>
      <c r="B2769" s="198" t="s">
        <v>364</v>
      </c>
      <c r="C2769" s="208">
        <v>7000</v>
      </c>
      <c r="D2769" s="217">
        <v>7000</v>
      </c>
      <c r="E2769" s="208">
        <v>0</v>
      </c>
      <c r="F2769" s="209">
        <f t="shared" si="738"/>
        <v>100</v>
      </c>
    </row>
    <row r="2770" spans="1:6" s="167" customFormat="1" ht="20.25" x14ac:dyDescent="0.2">
      <c r="A2770" s="197">
        <v>412600</v>
      </c>
      <c r="B2770" s="198" t="s">
        <v>486</v>
      </c>
      <c r="C2770" s="208">
        <v>3000</v>
      </c>
      <c r="D2770" s="217">
        <v>3500</v>
      </c>
      <c r="E2770" s="208">
        <v>0</v>
      </c>
      <c r="F2770" s="209">
        <f t="shared" si="738"/>
        <v>116.66666666666667</v>
      </c>
    </row>
    <row r="2771" spans="1:6" s="167" customFormat="1" ht="20.25" x14ac:dyDescent="0.2">
      <c r="A2771" s="197">
        <v>412700</v>
      </c>
      <c r="B2771" s="198" t="s">
        <v>473</v>
      </c>
      <c r="C2771" s="208">
        <v>65000</v>
      </c>
      <c r="D2771" s="217">
        <v>70000</v>
      </c>
      <c r="E2771" s="208">
        <v>0</v>
      </c>
      <c r="F2771" s="209">
        <f t="shared" si="738"/>
        <v>107.69230769230769</v>
      </c>
    </row>
    <row r="2772" spans="1:6" s="167" customFormat="1" ht="20.25" x14ac:dyDescent="0.2">
      <c r="A2772" s="197">
        <v>412900</v>
      </c>
      <c r="B2772" s="211" t="s">
        <v>564</v>
      </c>
      <c r="C2772" s="208">
        <v>1999.9999999999995</v>
      </c>
      <c r="D2772" s="217">
        <v>1999.9999999999998</v>
      </c>
      <c r="E2772" s="208">
        <v>0</v>
      </c>
      <c r="F2772" s="209">
        <f t="shared" si="738"/>
        <v>100.00000000000003</v>
      </c>
    </row>
    <row r="2773" spans="1:6" s="167" customFormat="1" ht="20.25" x14ac:dyDescent="0.2">
      <c r="A2773" s="197">
        <v>412900</v>
      </c>
      <c r="B2773" s="211" t="s">
        <v>582</v>
      </c>
      <c r="C2773" s="208">
        <v>400</v>
      </c>
      <c r="D2773" s="217">
        <v>400</v>
      </c>
      <c r="E2773" s="208">
        <v>0</v>
      </c>
      <c r="F2773" s="209">
        <f t="shared" si="738"/>
        <v>100</v>
      </c>
    </row>
    <row r="2774" spans="1:6" s="167" customFormat="1" ht="20.25" x14ac:dyDescent="0.2">
      <c r="A2774" s="197">
        <v>412900</v>
      </c>
      <c r="B2774" s="211" t="s">
        <v>583</v>
      </c>
      <c r="C2774" s="208">
        <v>2500</v>
      </c>
      <c r="D2774" s="217">
        <v>2500</v>
      </c>
      <c r="E2774" s="208">
        <v>0</v>
      </c>
      <c r="F2774" s="209">
        <f t="shared" si="738"/>
        <v>100</v>
      </c>
    </row>
    <row r="2775" spans="1:6" s="167" customFormat="1" ht="20.25" x14ac:dyDescent="0.2">
      <c r="A2775" s="197">
        <v>412900</v>
      </c>
      <c r="B2775" s="211" t="s">
        <v>584</v>
      </c>
      <c r="C2775" s="208">
        <v>1800</v>
      </c>
      <c r="D2775" s="217">
        <v>1800</v>
      </c>
      <c r="E2775" s="208">
        <v>0</v>
      </c>
      <c r="F2775" s="209">
        <f t="shared" si="738"/>
        <v>100</v>
      </c>
    </row>
    <row r="2776" spans="1:6" s="167" customFormat="1" ht="20.25" x14ac:dyDescent="0.2">
      <c r="A2776" s="197">
        <v>412900</v>
      </c>
      <c r="B2776" s="211" t="s">
        <v>566</v>
      </c>
      <c r="C2776" s="208">
        <v>1400</v>
      </c>
      <c r="D2776" s="217">
        <v>1500</v>
      </c>
      <c r="E2776" s="208">
        <v>0</v>
      </c>
      <c r="F2776" s="209">
        <f t="shared" si="738"/>
        <v>107.14285714285714</v>
      </c>
    </row>
    <row r="2777" spans="1:6" s="221" customFormat="1" ht="20.25" x14ac:dyDescent="0.2">
      <c r="A2777" s="219">
        <v>510000</v>
      </c>
      <c r="B2777" s="210" t="s">
        <v>422</v>
      </c>
      <c r="C2777" s="220">
        <f>C2778+0</f>
        <v>5000</v>
      </c>
      <c r="D2777" s="220">
        <f>D2778+0</f>
        <v>5000</v>
      </c>
      <c r="E2777" s="220">
        <f>E2778+0</f>
        <v>0</v>
      </c>
      <c r="F2777" s="205">
        <f t="shared" si="738"/>
        <v>100</v>
      </c>
    </row>
    <row r="2778" spans="1:6" s="221" customFormat="1" ht="20.25" x14ac:dyDescent="0.2">
      <c r="A2778" s="219">
        <v>511000</v>
      </c>
      <c r="B2778" s="210" t="s">
        <v>423</v>
      </c>
      <c r="C2778" s="220">
        <f>SUM(C2779:C2779)</f>
        <v>5000</v>
      </c>
      <c r="D2778" s="220">
        <f>SUM(D2779:D2779)</f>
        <v>5000</v>
      </c>
      <c r="E2778" s="220">
        <f>SUM(E2779:E2779)</f>
        <v>0</v>
      </c>
      <c r="F2778" s="205">
        <f t="shared" si="738"/>
        <v>100</v>
      </c>
    </row>
    <row r="2779" spans="1:6" s="167" customFormat="1" ht="20.25" x14ac:dyDescent="0.2">
      <c r="A2779" s="197">
        <v>511300</v>
      </c>
      <c r="B2779" s="198" t="s">
        <v>426</v>
      </c>
      <c r="C2779" s="208">
        <v>5000</v>
      </c>
      <c r="D2779" s="217">
        <v>5000</v>
      </c>
      <c r="E2779" s="208">
        <v>0</v>
      </c>
      <c r="F2779" s="209">
        <f t="shared" si="738"/>
        <v>100</v>
      </c>
    </row>
    <row r="2780" spans="1:6" s="221" customFormat="1" ht="20.25" x14ac:dyDescent="0.2">
      <c r="A2780" s="219">
        <v>630000</v>
      </c>
      <c r="B2780" s="210" t="s">
        <v>461</v>
      </c>
      <c r="C2780" s="220">
        <f>C2781+C2783</f>
        <v>40000</v>
      </c>
      <c r="D2780" s="220">
        <f>D2781+D2783</f>
        <v>18000</v>
      </c>
      <c r="E2780" s="220">
        <f>E2781+E2783</f>
        <v>263000</v>
      </c>
      <c r="F2780" s="205">
        <f t="shared" si="738"/>
        <v>45</v>
      </c>
    </row>
    <row r="2781" spans="1:6" s="221" customFormat="1" ht="20.25" x14ac:dyDescent="0.2">
      <c r="A2781" s="219">
        <v>631000</v>
      </c>
      <c r="B2781" s="210" t="s">
        <v>395</v>
      </c>
      <c r="C2781" s="220">
        <f>0</f>
        <v>0</v>
      </c>
      <c r="D2781" s="220">
        <f>0</f>
        <v>0</v>
      </c>
      <c r="E2781" s="220">
        <f>E2782+0</f>
        <v>263000</v>
      </c>
      <c r="F2781" s="209">
        <v>0</v>
      </c>
    </row>
    <row r="2782" spans="1:6" s="167" customFormat="1" ht="20.25" x14ac:dyDescent="0.2">
      <c r="A2782" s="223">
        <v>631200</v>
      </c>
      <c r="B2782" s="198" t="s">
        <v>464</v>
      </c>
      <c r="C2782" s="208">
        <v>0</v>
      </c>
      <c r="D2782" s="217">
        <v>0</v>
      </c>
      <c r="E2782" s="217">
        <v>263000</v>
      </c>
      <c r="F2782" s="209">
        <v>0</v>
      </c>
    </row>
    <row r="2783" spans="1:6" s="221" customFormat="1" ht="20.25" x14ac:dyDescent="0.2">
      <c r="A2783" s="219">
        <v>638000</v>
      </c>
      <c r="B2783" s="210" t="s">
        <v>396</v>
      </c>
      <c r="C2783" s="220">
        <f t="shared" ref="C2783" si="740">C2784</f>
        <v>40000</v>
      </c>
      <c r="D2783" s="220">
        <f t="shared" ref="D2783" si="741">D2784</f>
        <v>18000</v>
      </c>
      <c r="E2783" s="220">
        <f t="shared" ref="E2783" si="742">E2784</f>
        <v>0</v>
      </c>
      <c r="F2783" s="205">
        <f>D2783/C2783*100</f>
        <v>45</v>
      </c>
    </row>
    <row r="2784" spans="1:6" s="167" customFormat="1" ht="20.25" x14ac:dyDescent="0.2">
      <c r="A2784" s="197">
        <v>638100</v>
      </c>
      <c r="B2784" s="198" t="s">
        <v>466</v>
      </c>
      <c r="C2784" s="208">
        <v>40000</v>
      </c>
      <c r="D2784" s="217">
        <v>18000</v>
      </c>
      <c r="E2784" s="208">
        <v>0</v>
      </c>
      <c r="F2784" s="209">
        <f>D2784/C2784*100</f>
        <v>45</v>
      </c>
    </row>
    <row r="2785" spans="1:6" s="167" customFormat="1" ht="20.25" x14ac:dyDescent="0.2">
      <c r="A2785" s="225"/>
      <c r="B2785" s="214" t="s">
        <v>500</v>
      </c>
      <c r="C2785" s="222">
        <f>C2760+C2777+C2780</f>
        <v>1208700</v>
      </c>
      <c r="D2785" s="222">
        <f>D2760+D2777+D2780</f>
        <v>1247600</v>
      </c>
      <c r="E2785" s="222">
        <f>E2760+E2777+E2780</f>
        <v>263000</v>
      </c>
      <c r="F2785" s="172">
        <f>D2785/C2785*100</f>
        <v>103.21833374700091</v>
      </c>
    </row>
    <row r="2786" spans="1:6" s="167" customFormat="1" ht="20.25" x14ac:dyDescent="0.2">
      <c r="A2786" s="226"/>
      <c r="B2786" s="190"/>
      <c r="C2786" s="200"/>
      <c r="D2786" s="200"/>
      <c r="E2786" s="200"/>
      <c r="F2786" s="201"/>
    </row>
    <row r="2787" spans="1:6" s="167" customFormat="1" ht="20.25" x14ac:dyDescent="0.2">
      <c r="A2787" s="193"/>
      <c r="B2787" s="190"/>
      <c r="C2787" s="217"/>
      <c r="D2787" s="217"/>
      <c r="E2787" s="217"/>
      <c r="F2787" s="218"/>
    </row>
    <row r="2788" spans="1:6" s="167" customFormat="1" ht="20.25" x14ac:dyDescent="0.2">
      <c r="A2788" s="197" t="s">
        <v>904</v>
      </c>
      <c r="B2788" s="210"/>
      <c r="C2788" s="217"/>
      <c r="D2788" s="217"/>
      <c r="E2788" s="217"/>
      <c r="F2788" s="218"/>
    </row>
    <row r="2789" spans="1:6" s="167" customFormat="1" ht="20.25" x14ac:dyDescent="0.2">
      <c r="A2789" s="197" t="s">
        <v>513</v>
      </c>
      <c r="B2789" s="210"/>
      <c r="C2789" s="217"/>
      <c r="D2789" s="217"/>
      <c r="E2789" s="217"/>
      <c r="F2789" s="218"/>
    </row>
    <row r="2790" spans="1:6" s="167" customFormat="1" ht="20.25" x14ac:dyDescent="0.2">
      <c r="A2790" s="197" t="s">
        <v>670</v>
      </c>
      <c r="B2790" s="210"/>
      <c r="C2790" s="217"/>
      <c r="D2790" s="217"/>
      <c r="E2790" s="217"/>
      <c r="F2790" s="218"/>
    </row>
    <row r="2791" spans="1:6" s="167" customFormat="1" ht="20.25" x14ac:dyDescent="0.2">
      <c r="A2791" s="197" t="s">
        <v>796</v>
      </c>
      <c r="B2791" s="210"/>
      <c r="C2791" s="217"/>
      <c r="D2791" s="217"/>
      <c r="E2791" s="217"/>
      <c r="F2791" s="218"/>
    </row>
    <row r="2792" spans="1:6" s="167" customFormat="1" ht="20.25" x14ac:dyDescent="0.2">
      <c r="A2792" s="197"/>
      <c r="B2792" s="199"/>
      <c r="C2792" s="200"/>
      <c r="D2792" s="200"/>
      <c r="E2792" s="200"/>
      <c r="F2792" s="201"/>
    </row>
    <row r="2793" spans="1:6" s="167" customFormat="1" ht="20.25" x14ac:dyDescent="0.2">
      <c r="A2793" s="219">
        <v>410000</v>
      </c>
      <c r="B2793" s="203" t="s">
        <v>357</v>
      </c>
      <c r="C2793" s="220">
        <f>C2794+C2799</f>
        <v>1375200</v>
      </c>
      <c r="D2793" s="220">
        <f t="shared" ref="D2793" si="743">D2794+D2799</f>
        <v>1403200</v>
      </c>
      <c r="E2793" s="220">
        <f>E2794+E2799</f>
        <v>0</v>
      </c>
      <c r="F2793" s="205">
        <f t="shared" ref="F2793:F2808" si="744">D2793/C2793*100</f>
        <v>102.03606748109367</v>
      </c>
    </row>
    <row r="2794" spans="1:6" s="167" customFormat="1" ht="20.25" x14ac:dyDescent="0.2">
      <c r="A2794" s="219">
        <v>411000</v>
      </c>
      <c r="B2794" s="203" t="s">
        <v>471</v>
      </c>
      <c r="C2794" s="220">
        <f>SUM(C2795:C2798)</f>
        <v>1178700</v>
      </c>
      <c r="D2794" s="220">
        <f t="shared" ref="D2794" si="745">SUM(D2795:D2798)</f>
        <v>1206100</v>
      </c>
      <c r="E2794" s="220">
        <f>SUM(E2795:E2798)</f>
        <v>0</v>
      </c>
      <c r="F2794" s="205">
        <f t="shared" si="744"/>
        <v>102.32459489267838</v>
      </c>
    </row>
    <row r="2795" spans="1:6" s="167" customFormat="1" ht="20.25" x14ac:dyDescent="0.2">
      <c r="A2795" s="197">
        <v>411100</v>
      </c>
      <c r="B2795" s="198" t="s">
        <v>358</v>
      </c>
      <c r="C2795" s="208">
        <v>1077500</v>
      </c>
      <c r="D2795" s="217">
        <f>1100000+50500</f>
        <v>1150500</v>
      </c>
      <c r="E2795" s="208">
        <v>0</v>
      </c>
      <c r="F2795" s="209">
        <f t="shared" si="744"/>
        <v>106.77494199535961</v>
      </c>
    </row>
    <row r="2796" spans="1:6" s="167" customFormat="1" ht="20.25" x14ac:dyDescent="0.2">
      <c r="A2796" s="197">
        <v>411200</v>
      </c>
      <c r="B2796" s="198" t="s">
        <v>484</v>
      </c>
      <c r="C2796" s="208">
        <v>51800</v>
      </c>
      <c r="D2796" s="217">
        <v>52000</v>
      </c>
      <c r="E2796" s="208">
        <v>0</v>
      </c>
      <c r="F2796" s="209">
        <f t="shared" si="744"/>
        <v>100.38610038610038</v>
      </c>
    </row>
    <row r="2797" spans="1:6" s="167" customFormat="1" ht="40.5" x14ac:dyDescent="0.2">
      <c r="A2797" s="197">
        <v>411300</v>
      </c>
      <c r="B2797" s="198" t="s">
        <v>359</v>
      </c>
      <c r="C2797" s="208">
        <v>21900</v>
      </c>
      <c r="D2797" s="217">
        <v>3600</v>
      </c>
      <c r="E2797" s="208">
        <v>0</v>
      </c>
      <c r="F2797" s="209">
        <f t="shared" si="744"/>
        <v>16.43835616438356</v>
      </c>
    </row>
    <row r="2798" spans="1:6" s="167" customFormat="1" ht="20.25" x14ac:dyDescent="0.2">
      <c r="A2798" s="197">
        <v>411400</v>
      </c>
      <c r="B2798" s="198" t="s">
        <v>360</v>
      </c>
      <c r="C2798" s="208">
        <v>27500</v>
      </c>
      <c r="D2798" s="217">
        <v>0</v>
      </c>
      <c r="E2798" s="208">
        <v>0</v>
      </c>
      <c r="F2798" s="209">
        <f t="shared" si="744"/>
        <v>0</v>
      </c>
    </row>
    <row r="2799" spans="1:6" s="167" customFormat="1" ht="20.25" x14ac:dyDescent="0.2">
      <c r="A2799" s="219">
        <v>412000</v>
      </c>
      <c r="B2799" s="210" t="s">
        <v>476</v>
      </c>
      <c r="C2799" s="220">
        <f>SUM(C2800:C2808)</f>
        <v>196500</v>
      </c>
      <c r="D2799" s="220">
        <f>SUM(D2800:D2808)</f>
        <v>197100</v>
      </c>
      <c r="E2799" s="220">
        <f>SUM(E2800:E2808)</f>
        <v>0</v>
      </c>
      <c r="F2799" s="205">
        <f t="shared" si="744"/>
        <v>100.30534351145037</v>
      </c>
    </row>
    <row r="2800" spans="1:6" s="167" customFormat="1" ht="20.25" x14ac:dyDescent="0.2">
      <c r="A2800" s="197">
        <v>412200</v>
      </c>
      <c r="B2800" s="198" t="s">
        <v>485</v>
      </c>
      <c r="C2800" s="208">
        <v>114900</v>
      </c>
      <c r="D2800" s="217">
        <v>115000</v>
      </c>
      <c r="E2800" s="208">
        <v>0</v>
      </c>
      <c r="F2800" s="209">
        <f t="shared" si="744"/>
        <v>100.08703220191471</v>
      </c>
    </row>
    <row r="2801" spans="1:6" s="167" customFormat="1" ht="20.25" x14ac:dyDescent="0.2">
      <c r="A2801" s="197">
        <v>412300</v>
      </c>
      <c r="B2801" s="198" t="s">
        <v>362</v>
      </c>
      <c r="C2801" s="208">
        <v>18000</v>
      </c>
      <c r="D2801" s="217">
        <v>20000</v>
      </c>
      <c r="E2801" s="208">
        <v>0</v>
      </c>
      <c r="F2801" s="209">
        <f t="shared" si="744"/>
        <v>111.11111111111111</v>
      </c>
    </row>
    <row r="2802" spans="1:6" s="167" customFormat="1" ht="20.25" x14ac:dyDescent="0.2">
      <c r="A2802" s="197">
        <v>412500</v>
      </c>
      <c r="B2802" s="198" t="s">
        <v>364</v>
      </c>
      <c r="C2802" s="208">
        <v>1999.9999999999995</v>
      </c>
      <c r="D2802" s="217">
        <v>2500</v>
      </c>
      <c r="E2802" s="208">
        <v>0</v>
      </c>
      <c r="F2802" s="209">
        <f t="shared" si="744"/>
        <v>125.00000000000003</v>
      </c>
    </row>
    <row r="2803" spans="1:6" s="167" customFormat="1" ht="20.25" x14ac:dyDescent="0.2">
      <c r="A2803" s="197">
        <v>412600</v>
      </c>
      <c r="B2803" s="198" t="s">
        <v>486</v>
      </c>
      <c r="C2803" s="208">
        <v>1500</v>
      </c>
      <c r="D2803" s="217">
        <v>1500</v>
      </c>
      <c r="E2803" s="208">
        <v>0</v>
      </c>
      <c r="F2803" s="209">
        <f t="shared" si="744"/>
        <v>100</v>
      </c>
    </row>
    <row r="2804" spans="1:6" s="167" customFormat="1" ht="20.25" x14ac:dyDescent="0.2">
      <c r="A2804" s="197">
        <v>412700</v>
      </c>
      <c r="B2804" s="198" t="s">
        <v>473</v>
      </c>
      <c r="C2804" s="208">
        <v>55000</v>
      </c>
      <c r="D2804" s="217">
        <v>55000</v>
      </c>
      <c r="E2804" s="208">
        <v>0</v>
      </c>
      <c r="F2804" s="209">
        <f t="shared" si="744"/>
        <v>100</v>
      </c>
    </row>
    <row r="2805" spans="1:6" s="167" customFormat="1" ht="20.25" x14ac:dyDescent="0.2">
      <c r="A2805" s="197">
        <v>412900</v>
      </c>
      <c r="B2805" s="211" t="s">
        <v>797</v>
      </c>
      <c r="C2805" s="208">
        <v>400</v>
      </c>
      <c r="D2805" s="217">
        <v>400</v>
      </c>
      <c r="E2805" s="208">
        <v>0</v>
      </c>
      <c r="F2805" s="209">
        <f t="shared" si="744"/>
        <v>100</v>
      </c>
    </row>
    <row r="2806" spans="1:6" s="167" customFormat="1" ht="20.25" x14ac:dyDescent="0.2">
      <c r="A2806" s="197">
        <v>412900</v>
      </c>
      <c r="B2806" s="211" t="s">
        <v>583</v>
      </c>
      <c r="C2806" s="208">
        <v>1400</v>
      </c>
      <c r="D2806" s="217">
        <v>300</v>
      </c>
      <c r="E2806" s="208">
        <v>0</v>
      </c>
      <c r="F2806" s="209">
        <f t="shared" si="744"/>
        <v>21.428571428571427</v>
      </c>
    </row>
    <row r="2807" spans="1:6" s="167" customFormat="1" ht="20.25" x14ac:dyDescent="0.2">
      <c r="A2807" s="197">
        <v>412900</v>
      </c>
      <c r="B2807" s="211" t="s">
        <v>584</v>
      </c>
      <c r="C2807" s="208">
        <v>2000</v>
      </c>
      <c r="D2807" s="217">
        <v>2400</v>
      </c>
      <c r="E2807" s="208">
        <v>0</v>
      </c>
      <c r="F2807" s="209">
        <f t="shared" si="744"/>
        <v>120</v>
      </c>
    </row>
    <row r="2808" spans="1:6" s="167" customFormat="1" ht="20.25" x14ac:dyDescent="0.2">
      <c r="A2808" s="197">
        <v>412900</v>
      </c>
      <c r="B2808" s="211" t="s">
        <v>566</v>
      </c>
      <c r="C2808" s="208">
        <v>1300</v>
      </c>
      <c r="D2808" s="217">
        <v>0</v>
      </c>
      <c r="E2808" s="208">
        <v>0</v>
      </c>
      <c r="F2808" s="209">
        <f t="shared" si="744"/>
        <v>0</v>
      </c>
    </row>
    <row r="2809" spans="1:6" s="221" customFormat="1" ht="20.25" x14ac:dyDescent="0.2">
      <c r="A2809" s="219">
        <v>510000</v>
      </c>
      <c r="B2809" s="210" t="s">
        <v>422</v>
      </c>
      <c r="C2809" s="220">
        <f t="shared" ref="C2809" si="746">C2810</f>
        <v>0</v>
      </c>
      <c r="D2809" s="220">
        <f>D2810+0</f>
        <v>10000</v>
      </c>
      <c r="E2809" s="220">
        <f t="shared" ref="E2809" si="747">E2810</f>
        <v>0</v>
      </c>
      <c r="F2809" s="209">
        <v>0</v>
      </c>
    </row>
    <row r="2810" spans="1:6" s="221" customFormat="1" ht="20.25" x14ac:dyDescent="0.2">
      <c r="A2810" s="219">
        <v>511000</v>
      </c>
      <c r="B2810" s="210" t="s">
        <v>423</v>
      </c>
      <c r="C2810" s="220">
        <f>SUM(C2811:C2811)</f>
        <v>0</v>
      </c>
      <c r="D2810" s="220">
        <f>SUM(D2811:D2811)</f>
        <v>10000</v>
      </c>
      <c r="E2810" s="220">
        <f>SUM(E2811:E2811)</f>
        <v>0</v>
      </c>
      <c r="F2810" s="209">
        <v>0</v>
      </c>
    </row>
    <row r="2811" spans="1:6" s="167" customFormat="1" ht="20.25" x14ac:dyDescent="0.2">
      <c r="A2811" s="197">
        <v>511300</v>
      </c>
      <c r="B2811" s="198" t="s">
        <v>426</v>
      </c>
      <c r="C2811" s="208">
        <v>0</v>
      </c>
      <c r="D2811" s="217">
        <v>10000</v>
      </c>
      <c r="E2811" s="208">
        <v>0</v>
      </c>
      <c r="F2811" s="209">
        <v>0</v>
      </c>
    </row>
    <row r="2812" spans="1:6" s="221" customFormat="1" ht="20.25" x14ac:dyDescent="0.2">
      <c r="A2812" s="219">
        <v>630000</v>
      </c>
      <c r="B2812" s="210" t="s">
        <v>461</v>
      </c>
      <c r="C2812" s="220">
        <f>C2813+C2815</f>
        <v>4100</v>
      </c>
      <c r="D2812" s="220">
        <f>D2813+D2815</f>
        <v>0</v>
      </c>
      <c r="E2812" s="220">
        <f>E2813+E2815</f>
        <v>300000</v>
      </c>
      <c r="F2812" s="205">
        <f>D2812/C2812*100</f>
        <v>0</v>
      </c>
    </row>
    <row r="2813" spans="1:6" s="221" customFormat="1" ht="20.25" x14ac:dyDescent="0.2">
      <c r="A2813" s="219">
        <v>631000</v>
      </c>
      <c r="B2813" s="210" t="s">
        <v>395</v>
      </c>
      <c r="C2813" s="220">
        <f>0+C2814</f>
        <v>0</v>
      </c>
      <c r="D2813" s="220">
        <f>0+D2814</f>
        <v>0</v>
      </c>
      <c r="E2813" s="220">
        <f>0+E2814</f>
        <v>300000</v>
      </c>
      <c r="F2813" s="209">
        <v>0</v>
      </c>
    </row>
    <row r="2814" spans="1:6" s="167" customFormat="1" ht="20.25" x14ac:dyDescent="0.2">
      <c r="A2814" s="223">
        <v>631200</v>
      </c>
      <c r="B2814" s="198" t="s">
        <v>464</v>
      </c>
      <c r="C2814" s="208">
        <v>0</v>
      </c>
      <c r="D2814" s="217">
        <v>0</v>
      </c>
      <c r="E2814" s="217">
        <v>300000</v>
      </c>
      <c r="F2814" s="209">
        <v>0</v>
      </c>
    </row>
    <row r="2815" spans="1:6" s="221" customFormat="1" ht="20.25" x14ac:dyDescent="0.2">
      <c r="A2815" s="219">
        <v>638000</v>
      </c>
      <c r="B2815" s="210" t="s">
        <v>396</v>
      </c>
      <c r="C2815" s="220">
        <f t="shared" ref="C2815" si="748">C2816</f>
        <v>4100</v>
      </c>
      <c r="D2815" s="220">
        <f t="shared" ref="D2815" si="749">D2816</f>
        <v>0</v>
      </c>
      <c r="E2815" s="220">
        <f t="shared" ref="E2815" si="750">E2816</f>
        <v>0</v>
      </c>
      <c r="F2815" s="205">
        <f>D2815/C2815*100</f>
        <v>0</v>
      </c>
    </row>
    <row r="2816" spans="1:6" s="167" customFormat="1" ht="20.25" x14ac:dyDescent="0.2">
      <c r="A2816" s="197">
        <v>638100</v>
      </c>
      <c r="B2816" s="198" t="s">
        <v>466</v>
      </c>
      <c r="C2816" s="208">
        <v>4100</v>
      </c>
      <c r="D2816" s="217">
        <v>0</v>
      </c>
      <c r="E2816" s="208">
        <v>0</v>
      </c>
      <c r="F2816" s="209">
        <f>D2816/C2816*100</f>
        <v>0</v>
      </c>
    </row>
    <row r="2817" spans="1:6" s="167" customFormat="1" ht="20.25" x14ac:dyDescent="0.2">
      <c r="A2817" s="225"/>
      <c r="B2817" s="214" t="s">
        <v>500</v>
      </c>
      <c r="C2817" s="222">
        <f>C2793+C2809+C2812</f>
        <v>1379300</v>
      </c>
      <c r="D2817" s="222">
        <f>D2793+D2809+D2812</f>
        <v>1413200</v>
      </c>
      <c r="E2817" s="222">
        <f>E2793+E2809+E2812</f>
        <v>300000</v>
      </c>
      <c r="F2817" s="172">
        <f>D2817/C2817*100</f>
        <v>102.45776843326324</v>
      </c>
    </row>
    <row r="2818" spans="1:6" s="167" customFormat="1" ht="20.25" x14ac:dyDescent="0.2">
      <c r="A2818" s="226"/>
      <c r="B2818" s="190"/>
      <c r="C2818" s="200"/>
      <c r="D2818" s="200"/>
      <c r="E2818" s="200"/>
      <c r="F2818" s="201"/>
    </row>
    <row r="2819" spans="1:6" s="167" customFormat="1" ht="20.25" x14ac:dyDescent="0.2">
      <c r="A2819" s="193"/>
      <c r="B2819" s="190"/>
      <c r="C2819" s="217"/>
      <c r="D2819" s="217"/>
      <c r="E2819" s="217"/>
      <c r="F2819" s="218"/>
    </row>
    <row r="2820" spans="1:6" s="167" customFormat="1" ht="20.25" x14ac:dyDescent="0.2">
      <c r="A2820" s="197" t="s">
        <v>905</v>
      </c>
      <c r="B2820" s="210"/>
      <c r="C2820" s="217"/>
      <c r="D2820" s="217"/>
      <c r="E2820" s="217"/>
      <c r="F2820" s="218"/>
    </row>
    <row r="2821" spans="1:6" s="167" customFormat="1" ht="20.25" x14ac:dyDescent="0.2">
      <c r="A2821" s="197" t="s">
        <v>513</v>
      </c>
      <c r="B2821" s="210"/>
      <c r="C2821" s="217"/>
      <c r="D2821" s="217"/>
      <c r="E2821" s="217"/>
      <c r="F2821" s="218"/>
    </row>
    <row r="2822" spans="1:6" s="167" customFormat="1" ht="20.25" x14ac:dyDescent="0.2">
      <c r="A2822" s="197" t="s">
        <v>671</v>
      </c>
      <c r="B2822" s="210"/>
      <c r="C2822" s="217"/>
      <c r="D2822" s="217"/>
      <c r="E2822" s="217"/>
      <c r="F2822" s="218"/>
    </row>
    <row r="2823" spans="1:6" s="167" customFormat="1" ht="20.25" x14ac:dyDescent="0.2">
      <c r="A2823" s="197" t="s">
        <v>796</v>
      </c>
      <c r="B2823" s="210"/>
      <c r="C2823" s="217"/>
      <c r="D2823" s="217"/>
      <c r="E2823" s="217"/>
      <c r="F2823" s="218"/>
    </row>
    <row r="2824" spans="1:6" s="167" customFormat="1" ht="20.25" x14ac:dyDescent="0.2">
      <c r="A2824" s="197"/>
      <c r="B2824" s="199"/>
      <c r="C2824" s="200"/>
      <c r="D2824" s="200"/>
      <c r="E2824" s="200"/>
      <c r="F2824" s="201"/>
    </row>
    <row r="2825" spans="1:6" s="167" customFormat="1" ht="20.25" x14ac:dyDescent="0.2">
      <c r="A2825" s="219">
        <v>410000</v>
      </c>
      <c r="B2825" s="203" t="s">
        <v>357</v>
      </c>
      <c r="C2825" s="220">
        <f>C2826+C2831</f>
        <v>1473000</v>
      </c>
      <c r="D2825" s="220">
        <f t="shared" ref="D2825" si="751">D2826+D2831</f>
        <v>1530100</v>
      </c>
      <c r="E2825" s="220">
        <f>E2826+E2831</f>
        <v>0</v>
      </c>
      <c r="F2825" s="205">
        <f t="shared" ref="F2825:F2845" si="752">D2825/C2825*100</f>
        <v>103.87644263408011</v>
      </c>
    </row>
    <row r="2826" spans="1:6" s="167" customFormat="1" ht="20.25" x14ac:dyDescent="0.2">
      <c r="A2826" s="219">
        <v>411000</v>
      </c>
      <c r="B2826" s="203" t="s">
        <v>471</v>
      </c>
      <c r="C2826" s="220">
        <f>SUM(C2827:C2830)</f>
        <v>1224000</v>
      </c>
      <c r="D2826" s="220">
        <f t="shared" ref="D2826" si="753">SUM(D2827:D2830)</f>
        <v>1276100</v>
      </c>
      <c r="E2826" s="220">
        <f>SUM(E2827:E2830)</f>
        <v>0</v>
      </c>
      <c r="F2826" s="205">
        <f t="shared" si="752"/>
        <v>104.25653594771242</v>
      </c>
    </row>
    <row r="2827" spans="1:6" s="167" customFormat="1" ht="20.25" x14ac:dyDescent="0.2">
      <c r="A2827" s="197">
        <v>411100</v>
      </c>
      <c r="B2827" s="198" t="s">
        <v>358</v>
      </c>
      <c r="C2827" s="208">
        <v>1125000</v>
      </c>
      <c r="D2827" s="217">
        <f>1145000+50500+2800</f>
        <v>1198300</v>
      </c>
      <c r="E2827" s="208">
        <v>0</v>
      </c>
      <c r="F2827" s="209">
        <f t="shared" si="752"/>
        <v>106.51555555555557</v>
      </c>
    </row>
    <row r="2828" spans="1:6" s="167" customFormat="1" ht="20.25" x14ac:dyDescent="0.2">
      <c r="A2828" s="197">
        <v>411200</v>
      </c>
      <c r="B2828" s="198" t="s">
        <v>484</v>
      </c>
      <c r="C2828" s="208">
        <v>55000</v>
      </c>
      <c r="D2828" s="217">
        <v>58000</v>
      </c>
      <c r="E2828" s="208">
        <v>0</v>
      </c>
      <c r="F2828" s="209">
        <f t="shared" si="752"/>
        <v>105.45454545454544</v>
      </c>
    </row>
    <row r="2829" spans="1:6" s="167" customFormat="1" ht="40.5" x14ac:dyDescent="0.2">
      <c r="A2829" s="197">
        <v>411300</v>
      </c>
      <c r="B2829" s="198" t="s">
        <v>359</v>
      </c>
      <c r="C2829" s="208">
        <v>22000</v>
      </c>
      <c r="D2829" s="217">
        <v>10100</v>
      </c>
      <c r="E2829" s="208">
        <v>0</v>
      </c>
      <c r="F2829" s="209">
        <f t="shared" si="752"/>
        <v>45.909090909090914</v>
      </c>
    </row>
    <row r="2830" spans="1:6" s="167" customFormat="1" ht="20.25" x14ac:dyDescent="0.2">
      <c r="A2830" s="197">
        <v>411400</v>
      </c>
      <c r="B2830" s="198" t="s">
        <v>360</v>
      </c>
      <c r="C2830" s="208">
        <v>22000</v>
      </c>
      <c r="D2830" s="217">
        <v>9700</v>
      </c>
      <c r="E2830" s="208">
        <v>0</v>
      </c>
      <c r="F2830" s="209">
        <f t="shared" si="752"/>
        <v>44.090909090909093</v>
      </c>
    </row>
    <row r="2831" spans="1:6" s="167" customFormat="1" ht="20.25" x14ac:dyDescent="0.2">
      <c r="A2831" s="219">
        <v>412000</v>
      </c>
      <c r="B2831" s="210" t="s">
        <v>476</v>
      </c>
      <c r="C2831" s="220">
        <f>SUM(C2832:C2840)</f>
        <v>249000</v>
      </c>
      <c r="D2831" s="220">
        <f>SUM(D2832:D2840)</f>
        <v>254000</v>
      </c>
      <c r="E2831" s="220">
        <f>SUM(E2832:E2840)</f>
        <v>0</v>
      </c>
      <c r="F2831" s="205">
        <f t="shared" si="752"/>
        <v>102.00803212851406</v>
      </c>
    </row>
    <row r="2832" spans="1:6" s="167" customFormat="1" ht="20.25" x14ac:dyDescent="0.2">
      <c r="A2832" s="197">
        <v>412200</v>
      </c>
      <c r="B2832" s="198" t="s">
        <v>485</v>
      </c>
      <c r="C2832" s="208">
        <v>135000</v>
      </c>
      <c r="D2832" s="217">
        <v>137000</v>
      </c>
      <c r="E2832" s="208">
        <v>0</v>
      </c>
      <c r="F2832" s="209">
        <f t="shared" si="752"/>
        <v>101.48148148148148</v>
      </c>
    </row>
    <row r="2833" spans="1:6" s="167" customFormat="1" ht="20.25" x14ac:dyDescent="0.2">
      <c r="A2833" s="197">
        <v>412300</v>
      </c>
      <c r="B2833" s="198" t="s">
        <v>362</v>
      </c>
      <c r="C2833" s="208">
        <v>25000</v>
      </c>
      <c r="D2833" s="217">
        <v>25000</v>
      </c>
      <c r="E2833" s="208">
        <v>0</v>
      </c>
      <c r="F2833" s="209">
        <f t="shared" si="752"/>
        <v>100</v>
      </c>
    </row>
    <row r="2834" spans="1:6" s="167" customFormat="1" ht="20.25" x14ac:dyDescent="0.2">
      <c r="A2834" s="197">
        <v>412500</v>
      </c>
      <c r="B2834" s="198" t="s">
        <v>364</v>
      </c>
      <c r="C2834" s="208">
        <v>4000</v>
      </c>
      <c r="D2834" s="217">
        <v>3999.9999999999995</v>
      </c>
      <c r="E2834" s="208">
        <v>0</v>
      </c>
      <c r="F2834" s="209">
        <f t="shared" si="752"/>
        <v>99.999999999999986</v>
      </c>
    </row>
    <row r="2835" spans="1:6" s="167" customFormat="1" ht="20.25" x14ac:dyDescent="0.2">
      <c r="A2835" s="197">
        <v>412600</v>
      </c>
      <c r="B2835" s="198" t="s">
        <v>486</v>
      </c>
      <c r="C2835" s="208">
        <v>6000</v>
      </c>
      <c r="D2835" s="217">
        <v>6000</v>
      </c>
      <c r="E2835" s="208">
        <v>0</v>
      </c>
      <c r="F2835" s="209">
        <f t="shared" si="752"/>
        <v>100</v>
      </c>
    </row>
    <row r="2836" spans="1:6" s="167" customFormat="1" ht="20.25" x14ac:dyDescent="0.2">
      <c r="A2836" s="197">
        <v>412700</v>
      </c>
      <c r="B2836" s="198" t="s">
        <v>473</v>
      </c>
      <c r="C2836" s="208">
        <v>72000</v>
      </c>
      <c r="D2836" s="217">
        <v>75000</v>
      </c>
      <c r="E2836" s="208">
        <v>0</v>
      </c>
      <c r="F2836" s="209">
        <f t="shared" si="752"/>
        <v>104.16666666666667</v>
      </c>
    </row>
    <row r="2837" spans="1:6" s="167" customFormat="1" ht="20.25" x14ac:dyDescent="0.2">
      <c r="A2837" s="197">
        <v>412900</v>
      </c>
      <c r="B2837" s="198" t="s">
        <v>797</v>
      </c>
      <c r="C2837" s="208">
        <v>1000</v>
      </c>
      <c r="D2837" s="217">
        <v>1000</v>
      </c>
      <c r="E2837" s="208">
        <v>0</v>
      </c>
      <c r="F2837" s="209">
        <f t="shared" si="752"/>
        <v>100</v>
      </c>
    </row>
    <row r="2838" spans="1:6" s="167" customFormat="1" ht="20.25" x14ac:dyDescent="0.2">
      <c r="A2838" s="197">
        <v>412900</v>
      </c>
      <c r="B2838" s="198" t="s">
        <v>583</v>
      </c>
      <c r="C2838" s="208">
        <v>1000</v>
      </c>
      <c r="D2838" s="217">
        <v>1000</v>
      </c>
      <c r="E2838" s="208">
        <v>0</v>
      </c>
      <c r="F2838" s="209">
        <f t="shared" si="752"/>
        <v>100</v>
      </c>
    </row>
    <row r="2839" spans="1:6" s="167" customFormat="1" ht="20.25" x14ac:dyDescent="0.2">
      <c r="A2839" s="197">
        <v>412900</v>
      </c>
      <c r="B2839" s="211" t="s">
        <v>584</v>
      </c>
      <c r="C2839" s="208">
        <v>3000</v>
      </c>
      <c r="D2839" s="217">
        <v>3000</v>
      </c>
      <c r="E2839" s="208">
        <v>0</v>
      </c>
      <c r="F2839" s="209">
        <f t="shared" si="752"/>
        <v>100</v>
      </c>
    </row>
    <row r="2840" spans="1:6" s="167" customFormat="1" ht="20.25" x14ac:dyDescent="0.2">
      <c r="A2840" s="197">
        <v>412900</v>
      </c>
      <c r="B2840" s="211" t="s">
        <v>566</v>
      </c>
      <c r="C2840" s="208">
        <v>2000</v>
      </c>
      <c r="D2840" s="217">
        <v>2000</v>
      </c>
      <c r="E2840" s="208">
        <v>0</v>
      </c>
      <c r="F2840" s="209">
        <f t="shared" si="752"/>
        <v>100</v>
      </c>
    </row>
    <row r="2841" spans="1:6" s="221" customFormat="1" ht="20.25" x14ac:dyDescent="0.2">
      <c r="A2841" s="219">
        <v>510000</v>
      </c>
      <c r="B2841" s="210" t="s">
        <v>422</v>
      </c>
      <c r="C2841" s="220">
        <f t="shared" ref="C2841" si="754">C2842</f>
        <v>10000</v>
      </c>
      <c r="D2841" s="220">
        <f t="shared" ref="D2841" si="755">D2842</f>
        <v>10000</v>
      </c>
      <c r="E2841" s="220">
        <f t="shared" ref="E2841" si="756">E2842</f>
        <v>0</v>
      </c>
      <c r="F2841" s="205">
        <f t="shared" si="752"/>
        <v>100</v>
      </c>
    </row>
    <row r="2842" spans="1:6" s="221" customFormat="1" ht="20.25" x14ac:dyDescent="0.2">
      <c r="A2842" s="219">
        <v>511000</v>
      </c>
      <c r="B2842" s="210" t="s">
        <v>423</v>
      </c>
      <c r="C2842" s="220">
        <f>C2844+C2843</f>
        <v>10000</v>
      </c>
      <c r="D2842" s="220">
        <f t="shared" ref="D2842" si="757">D2844+D2843</f>
        <v>10000</v>
      </c>
      <c r="E2842" s="220">
        <f>E2844+E2843</f>
        <v>0</v>
      </c>
      <c r="F2842" s="205">
        <f t="shared" si="752"/>
        <v>100</v>
      </c>
    </row>
    <row r="2843" spans="1:6" s="167" customFormat="1" ht="20.25" x14ac:dyDescent="0.2">
      <c r="A2843" s="197">
        <v>511200</v>
      </c>
      <c r="B2843" s="198" t="s">
        <v>425</v>
      </c>
      <c r="C2843" s="208">
        <v>5000</v>
      </c>
      <c r="D2843" s="217">
        <v>0</v>
      </c>
      <c r="E2843" s="208">
        <v>0</v>
      </c>
      <c r="F2843" s="209">
        <f t="shared" si="752"/>
        <v>0</v>
      </c>
    </row>
    <row r="2844" spans="1:6" s="167" customFormat="1" ht="20.25" x14ac:dyDescent="0.2">
      <c r="A2844" s="197">
        <v>511300</v>
      </c>
      <c r="B2844" s="198" t="s">
        <v>426</v>
      </c>
      <c r="C2844" s="208">
        <v>5000</v>
      </c>
      <c r="D2844" s="217">
        <v>10000</v>
      </c>
      <c r="E2844" s="208">
        <v>0</v>
      </c>
      <c r="F2844" s="209">
        <f t="shared" si="752"/>
        <v>200</v>
      </c>
    </row>
    <row r="2845" spans="1:6" s="221" customFormat="1" ht="20.25" x14ac:dyDescent="0.2">
      <c r="A2845" s="219">
        <v>630000</v>
      </c>
      <c r="B2845" s="210" t="s">
        <v>461</v>
      </c>
      <c r="C2845" s="220">
        <f>C2846+C2848</f>
        <v>60000</v>
      </c>
      <c r="D2845" s="220">
        <f>D2846+D2848</f>
        <v>42000</v>
      </c>
      <c r="E2845" s="220">
        <f>E2846+E2848</f>
        <v>900000</v>
      </c>
      <c r="F2845" s="205">
        <f t="shared" si="752"/>
        <v>70</v>
      </c>
    </row>
    <row r="2846" spans="1:6" s="221" customFormat="1" ht="20.25" x14ac:dyDescent="0.2">
      <c r="A2846" s="219">
        <v>631000</v>
      </c>
      <c r="B2846" s="210" t="s">
        <v>395</v>
      </c>
      <c r="C2846" s="220">
        <f>0+C2847</f>
        <v>0</v>
      </c>
      <c r="D2846" s="220">
        <f>0+D2847</f>
        <v>0</v>
      </c>
      <c r="E2846" s="220">
        <f>0+E2847</f>
        <v>900000</v>
      </c>
      <c r="F2846" s="209">
        <v>0</v>
      </c>
    </row>
    <row r="2847" spans="1:6" s="167" customFormat="1" ht="20.25" x14ac:dyDescent="0.2">
      <c r="A2847" s="223">
        <v>631200</v>
      </c>
      <c r="B2847" s="198" t="s">
        <v>464</v>
      </c>
      <c r="C2847" s="208">
        <v>0</v>
      </c>
      <c r="D2847" s="217">
        <v>0</v>
      </c>
      <c r="E2847" s="217">
        <v>900000</v>
      </c>
      <c r="F2847" s="209">
        <v>0</v>
      </c>
    </row>
    <row r="2848" spans="1:6" s="221" customFormat="1" ht="20.25" x14ac:dyDescent="0.2">
      <c r="A2848" s="219">
        <v>638000</v>
      </c>
      <c r="B2848" s="210" t="s">
        <v>396</v>
      </c>
      <c r="C2848" s="220">
        <f t="shared" ref="C2848" si="758">C2849</f>
        <v>60000</v>
      </c>
      <c r="D2848" s="220">
        <f t="shared" ref="D2848" si="759">D2849</f>
        <v>42000</v>
      </c>
      <c r="E2848" s="220">
        <f t="shared" ref="E2848" si="760">E2849</f>
        <v>0</v>
      </c>
      <c r="F2848" s="205">
        <f>D2848/C2848*100</f>
        <v>70</v>
      </c>
    </row>
    <row r="2849" spans="1:6" s="167" customFormat="1" ht="20.25" x14ac:dyDescent="0.2">
      <c r="A2849" s="197">
        <v>638100</v>
      </c>
      <c r="B2849" s="198" t="s">
        <v>466</v>
      </c>
      <c r="C2849" s="208">
        <v>60000</v>
      </c>
      <c r="D2849" s="217">
        <v>42000</v>
      </c>
      <c r="E2849" s="208">
        <v>0</v>
      </c>
      <c r="F2849" s="209">
        <f>D2849/C2849*100</f>
        <v>70</v>
      </c>
    </row>
    <row r="2850" spans="1:6" s="167" customFormat="1" ht="20.25" x14ac:dyDescent="0.2">
      <c r="A2850" s="225"/>
      <c r="B2850" s="214" t="s">
        <v>500</v>
      </c>
      <c r="C2850" s="222">
        <f>C2825+C2841+C2845</f>
        <v>1543000</v>
      </c>
      <c r="D2850" s="222">
        <f>D2825+D2841+D2845</f>
        <v>1582100</v>
      </c>
      <c r="E2850" s="222">
        <f>E2825+E2841+E2845</f>
        <v>900000</v>
      </c>
      <c r="F2850" s="172">
        <f>D2850/C2850*100</f>
        <v>102.53402462734932</v>
      </c>
    </row>
    <row r="2851" spans="1:6" s="167" customFormat="1" ht="20.25" x14ac:dyDescent="0.2">
      <c r="A2851" s="226"/>
      <c r="B2851" s="190"/>
      <c r="C2851" s="200"/>
      <c r="D2851" s="200"/>
      <c r="E2851" s="200"/>
      <c r="F2851" s="201"/>
    </row>
    <row r="2852" spans="1:6" s="167" customFormat="1" ht="20.25" x14ac:dyDescent="0.2">
      <c r="A2852" s="193"/>
      <c r="B2852" s="190"/>
      <c r="C2852" s="217"/>
      <c r="D2852" s="217"/>
      <c r="E2852" s="217"/>
      <c r="F2852" s="218"/>
    </row>
    <row r="2853" spans="1:6" s="167" customFormat="1" ht="20.25" x14ac:dyDescent="0.2">
      <c r="A2853" s="197" t="s">
        <v>906</v>
      </c>
      <c r="B2853" s="210"/>
      <c r="C2853" s="217"/>
      <c r="D2853" s="217"/>
      <c r="E2853" s="217"/>
      <c r="F2853" s="218"/>
    </row>
    <row r="2854" spans="1:6" s="167" customFormat="1" ht="20.25" x14ac:dyDescent="0.2">
      <c r="A2854" s="197" t="s">
        <v>513</v>
      </c>
      <c r="B2854" s="210"/>
      <c r="C2854" s="217"/>
      <c r="D2854" s="217"/>
      <c r="E2854" s="217"/>
      <c r="F2854" s="218"/>
    </row>
    <row r="2855" spans="1:6" s="167" customFormat="1" ht="20.25" x14ac:dyDescent="0.2">
      <c r="A2855" s="197" t="s">
        <v>672</v>
      </c>
      <c r="B2855" s="210"/>
      <c r="C2855" s="217"/>
      <c r="D2855" s="217"/>
      <c r="E2855" s="217"/>
      <c r="F2855" s="218"/>
    </row>
    <row r="2856" spans="1:6" s="167" customFormat="1" ht="20.25" x14ac:dyDescent="0.2">
      <c r="A2856" s="197" t="s">
        <v>796</v>
      </c>
      <c r="B2856" s="210"/>
      <c r="C2856" s="217"/>
      <c r="D2856" s="217"/>
      <c r="E2856" s="217"/>
      <c r="F2856" s="218"/>
    </row>
    <row r="2857" spans="1:6" s="167" customFormat="1" ht="20.25" x14ac:dyDescent="0.2">
      <c r="A2857" s="197"/>
      <c r="B2857" s="199"/>
      <c r="C2857" s="200"/>
      <c r="D2857" s="200"/>
      <c r="E2857" s="200"/>
      <c r="F2857" s="201"/>
    </row>
    <row r="2858" spans="1:6" s="167" customFormat="1" ht="20.25" x14ac:dyDescent="0.2">
      <c r="A2858" s="219">
        <v>410000</v>
      </c>
      <c r="B2858" s="203" t="s">
        <v>357</v>
      </c>
      <c r="C2858" s="220">
        <f>C2859+C2864</f>
        <v>2969699.9999999967</v>
      </c>
      <c r="D2858" s="220">
        <f t="shared" ref="D2858" si="761">D2859+D2864</f>
        <v>3091100</v>
      </c>
      <c r="E2858" s="220">
        <f>E2859+E2864</f>
        <v>0</v>
      </c>
      <c r="F2858" s="205">
        <f t="shared" ref="F2858:F2878" si="762">D2858/C2858*100</f>
        <v>104.08795501229091</v>
      </c>
    </row>
    <row r="2859" spans="1:6" s="167" customFormat="1" ht="20.25" x14ac:dyDescent="0.2">
      <c r="A2859" s="219">
        <v>411000</v>
      </c>
      <c r="B2859" s="203" t="s">
        <v>471</v>
      </c>
      <c r="C2859" s="220">
        <f>SUM(C2860:C2863)</f>
        <v>2282699.9999999967</v>
      </c>
      <c r="D2859" s="220">
        <f t="shared" ref="D2859" si="763">SUM(D2860:D2863)</f>
        <v>2393300</v>
      </c>
      <c r="E2859" s="220">
        <f>SUM(E2860:E2863)</f>
        <v>0</v>
      </c>
      <c r="F2859" s="205">
        <f t="shared" si="762"/>
        <v>104.84513952775237</v>
      </c>
    </row>
    <row r="2860" spans="1:6" s="167" customFormat="1" ht="20.25" x14ac:dyDescent="0.2">
      <c r="A2860" s="197">
        <v>411100</v>
      </c>
      <c r="B2860" s="198" t="s">
        <v>358</v>
      </c>
      <c r="C2860" s="208">
        <v>2088699.9999999967</v>
      </c>
      <c r="D2860" s="217">
        <f>2090000+120100+3700</f>
        <v>2213800</v>
      </c>
      <c r="E2860" s="208">
        <v>0</v>
      </c>
      <c r="F2860" s="209">
        <f t="shared" si="762"/>
        <v>105.98937137932703</v>
      </c>
    </row>
    <row r="2861" spans="1:6" s="167" customFormat="1" ht="20.25" x14ac:dyDescent="0.2">
      <c r="A2861" s="197">
        <v>411200</v>
      </c>
      <c r="B2861" s="198" t="s">
        <v>484</v>
      </c>
      <c r="C2861" s="208">
        <v>123400</v>
      </c>
      <c r="D2861" s="217">
        <v>125000</v>
      </c>
      <c r="E2861" s="208">
        <v>0</v>
      </c>
      <c r="F2861" s="209">
        <f t="shared" si="762"/>
        <v>101.2965964343598</v>
      </c>
    </row>
    <row r="2862" spans="1:6" s="167" customFormat="1" ht="40.5" x14ac:dyDescent="0.2">
      <c r="A2862" s="197">
        <v>411300</v>
      </c>
      <c r="B2862" s="198" t="s">
        <v>359</v>
      </c>
      <c r="C2862" s="208">
        <v>48000</v>
      </c>
      <c r="D2862" s="217">
        <v>31500</v>
      </c>
      <c r="E2862" s="208">
        <v>0</v>
      </c>
      <c r="F2862" s="209">
        <f t="shared" si="762"/>
        <v>65.625</v>
      </c>
    </row>
    <row r="2863" spans="1:6" s="167" customFormat="1" ht="20.25" x14ac:dyDescent="0.2">
      <c r="A2863" s="197">
        <v>411400</v>
      </c>
      <c r="B2863" s="198" t="s">
        <v>360</v>
      </c>
      <c r="C2863" s="208">
        <v>22600</v>
      </c>
      <c r="D2863" s="217">
        <v>23000</v>
      </c>
      <c r="E2863" s="208">
        <v>0</v>
      </c>
      <c r="F2863" s="209">
        <f t="shared" si="762"/>
        <v>101.76991150442478</v>
      </c>
    </row>
    <row r="2864" spans="1:6" s="167" customFormat="1" ht="20.25" x14ac:dyDescent="0.2">
      <c r="A2864" s="219">
        <v>412000</v>
      </c>
      <c r="B2864" s="210" t="s">
        <v>476</v>
      </c>
      <c r="C2864" s="220">
        <f>SUM(C2865:C2874)</f>
        <v>687000</v>
      </c>
      <c r="D2864" s="220">
        <f>SUM(D2865:D2874)</f>
        <v>697800</v>
      </c>
      <c r="E2864" s="220">
        <f>SUM(E2865:E2874)</f>
        <v>0</v>
      </c>
      <c r="F2864" s="205">
        <f t="shared" si="762"/>
        <v>101.57205240174672</v>
      </c>
    </row>
    <row r="2865" spans="1:6" s="167" customFormat="1" ht="20.25" x14ac:dyDescent="0.2">
      <c r="A2865" s="223">
        <v>412100</v>
      </c>
      <c r="B2865" s="198" t="s">
        <v>361</v>
      </c>
      <c r="C2865" s="208">
        <v>68200</v>
      </c>
      <c r="D2865" s="217">
        <v>75300</v>
      </c>
      <c r="E2865" s="208">
        <v>0</v>
      </c>
      <c r="F2865" s="209">
        <f t="shared" si="762"/>
        <v>110.41055718475073</v>
      </c>
    </row>
    <row r="2866" spans="1:6" s="167" customFormat="1" ht="20.25" x14ac:dyDescent="0.2">
      <c r="A2866" s="197">
        <v>412200</v>
      </c>
      <c r="B2866" s="198" t="s">
        <v>485</v>
      </c>
      <c r="C2866" s="208">
        <v>465000</v>
      </c>
      <c r="D2866" s="217">
        <v>465000</v>
      </c>
      <c r="E2866" s="208">
        <v>0</v>
      </c>
      <c r="F2866" s="209">
        <f t="shared" si="762"/>
        <v>100</v>
      </c>
    </row>
    <row r="2867" spans="1:6" s="167" customFormat="1" ht="20.25" x14ac:dyDescent="0.2">
      <c r="A2867" s="197">
        <v>412300</v>
      </c>
      <c r="B2867" s="198" t="s">
        <v>362</v>
      </c>
      <c r="C2867" s="208">
        <v>30000</v>
      </c>
      <c r="D2867" s="217">
        <v>32000</v>
      </c>
      <c r="E2867" s="208">
        <v>0</v>
      </c>
      <c r="F2867" s="209">
        <f t="shared" si="762"/>
        <v>106.66666666666667</v>
      </c>
    </row>
    <row r="2868" spans="1:6" s="167" customFormat="1" ht="20.25" x14ac:dyDescent="0.2">
      <c r="A2868" s="197">
        <v>412500</v>
      </c>
      <c r="B2868" s="198" t="s">
        <v>364</v>
      </c>
      <c r="C2868" s="208">
        <v>8000</v>
      </c>
      <c r="D2868" s="217">
        <v>8500</v>
      </c>
      <c r="E2868" s="208">
        <v>0</v>
      </c>
      <c r="F2868" s="209">
        <f t="shared" si="762"/>
        <v>106.25</v>
      </c>
    </row>
    <row r="2869" spans="1:6" s="167" customFormat="1" ht="20.25" x14ac:dyDescent="0.2">
      <c r="A2869" s="197">
        <v>412600</v>
      </c>
      <c r="B2869" s="198" t="s">
        <v>486</v>
      </c>
      <c r="C2869" s="208">
        <v>4899.9999999999991</v>
      </c>
      <c r="D2869" s="217">
        <v>4900</v>
      </c>
      <c r="E2869" s="208">
        <v>0</v>
      </c>
      <c r="F2869" s="209">
        <f t="shared" si="762"/>
        <v>100.00000000000003</v>
      </c>
    </row>
    <row r="2870" spans="1:6" s="167" customFormat="1" ht="20.25" x14ac:dyDescent="0.2">
      <c r="A2870" s="197">
        <v>412700</v>
      </c>
      <c r="B2870" s="198" t="s">
        <v>473</v>
      </c>
      <c r="C2870" s="208">
        <v>99000</v>
      </c>
      <c r="D2870" s="217">
        <v>100000</v>
      </c>
      <c r="E2870" s="208">
        <v>0</v>
      </c>
      <c r="F2870" s="209">
        <f t="shared" si="762"/>
        <v>101.01010101010101</v>
      </c>
    </row>
    <row r="2871" spans="1:6" s="167" customFormat="1" ht="20.25" x14ac:dyDescent="0.2">
      <c r="A2871" s="197">
        <v>412900</v>
      </c>
      <c r="B2871" s="198" t="s">
        <v>797</v>
      </c>
      <c r="C2871" s="208">
        <v>1000</v>
      </c>
      <c r="D2871" s="217">
        <v>1000</v>
      </c>
      <c r="E2871" s="208">
        <v>0</v>
      </c>
      <c r="F2871" s="209">
        <f t="shared" si="762"/>
        <v>100</v>
      </c>
    </row>
    <row r="2872" spans="1:6" s="167" customFormat="1" ht="20.25" x14ac:dyDescent="0.2">
      <c r="A2872" s="197">
        <v>412900</v>
      </c>
      <c r="B2872" s="198" t="s">
        <v>564</v>
      </c>
      <c r="C2872" s="208">
        <v>6799.9999999999991</v>
      </c>
      <c r="D2872" s="217">
        <v>6800</v>
      </c>
      <c r="E2872" s="208">
        <v>0</v>
      </c>
      <c r="F2872" s="209">
        <f t="shared" si="762"/>
        <v>100.00000000000003</v>
      </c>
    </row>
    <row r="2873" spans="1:6" s="167" customFormat="1" ht="20.25" x14ac:dyDescent="0.2">
      <c r="A2873" s="197">
        <v>412900</v>
      </c>
      <c r="B2873" s="211" t="s">
        <v>583</v>
      </c>
      <c r="C2873" s="208">
        <v>300</v>
      </c>
      <c r="D2873" s="217">
        <v>300</v>
      </c>
      <c r="E2873" s="208">
        <v>0</v>
      </c>
      <c r="F2873" s="209">
        <f t="shared" si="762"/>
        <v>100</v>
      </c>
    </row>
    <row r="2874" spans="1:6" s="167" customFormat="1" ht="20.25" x14ac:dyDescent="0.2">
      <c r="A2874" s="197">
        <v>412900</v>
      </c>
      <c r="B2874" s="198" t="s">
        <v>584</v>
      </c>
      <c r="C2874" s="208">
        <v>3800</v>
      </c>
      <c r="D2874" s="217">
        <v>4000</v>
      </c>
      <c r="E2874" s="208">
        <v>0</v>
      </c>
      <c r="F2874" s="209">
        <f t="shared" si="762"/>
        <v>105.26315789473684</v>
      </c>
    </row>
    <row r="2875" spans="1:6" s="167" customFormat="1" ht="20.25" x14ac:dyDescent="0.2">
      <c r="A2875" s="219">
        <v>510000</v>
      </c>
      <c r="B2875" s="210" t="s">
        <v>422</v>
      </c>
      <c r="C2875" s="220">
        <f t="shared" ref="C2875:D2875" si="764">C2876</f>
        <v>2000</v>
      </c>
      <c r="D2875" s="220">
        <f t="shared" si="764"/>
        <v>5000</v>
      </c>
      <c r="E2875" s="220">
        <f t="shared" ref="E2875" si="765">E2876</f>
        <v>0</v>
      </c>
      <c r="F2875" s="205">
        <f t="shared" si="762"/>
        <v>250</v>
      </c>
    </row>
    <row r="2876" spans="1:6" s="167" customFormat="1" ht="20.25" x14ac:dyDescent="0.2">
      <c r="A2876" s="219">
        <v>511000</v>
      </c>
      <c r="B2876" s="210" t="s">
        <v>423</v>
      </c>
      <c r="C2876" s="220">
        <f>SUM(C2877:C2877)</f>
        <v>2000</v>
      </c>
      <c r="D2876" s="220">
        <f>SUM(D2877:D2877)</f>
        <v>5000</v>
      </c>
      <c r="E2876" s="220">
        <f>SUM(E2877:E2877)</f>
        <v>0</v>
      </c>
      <c r="F2876" s="205">
        <f t="shared" si="762"/>
        <v>250</v>
      </c>
    </row>
    <row r="2877" spans="1:6" s="167" customFormat="1" ht="20.25" x14ac:dyDescent="0.2">
      <c r="A2877" s="197">
        <v>511300</v>
      </c>
      <c r="B2877" s="198" t="s">
        <v>426</v>
      </c>
      <c r="C2877" s="208">
        <v>2000</v>
      </c>
      <c r="D2877" s="217">
        <v>5000</v>
      </c>
      <c r="E2877" s="208">
        <v>0</v>
      </c>
      <c r="F2877" s="209">
        <f t="shared" si="762"/>
        <v>250</v>
      </c>
    </row>
    <row r="2878" spans="1:6" s="221" customFormat="1" ht="20.25" x14ac:dyDescent="0.2">
      <c r="A2878" s="219">
        <v>630000</v>
      </c>
      <c r="B2878" s="210" t="s">
        <v>461</v>
      </c>
      <c r="C2878" s="220">
        <f>C2879+C2881</f>
        <v>39400</v>
      </c>
      <c r="D2878" s="220">
        <f>D2879+D2881</f>
        <v>30000</v>
      </c>
      <c r="E2878" s="220">
        <f>E2879+E2881</f>
        <v>1500000</v>
      </c>
      <c r="F2878" s="205">
        <f t="shared" si="762"/>
        <v>76.142131979695421</v>
      </c>
    </row>
    <row r="2879" spans="1:6" s="221" customFormat="1" ht="20.25" x14ac:dyDescent="0.2">
      <c r="A2879" s="219">
        <v>631000</v>
      </c>
      <c r="B2879" s="210" t="s">
        <v>395</v>
      </c>
      <c r="C2879" s="220">
        <f>0+C2880</f>
        <v>0</v>
      </c>
      <c r="D2879" s="220">
        <f>0+D2880</f>
        <v>0</v>
      </c>
      <c r="E2879" s="220">
        <f>0+E2880</f>
        <v>1500000</v>
      </c>
      <c r="F2879" s="209">
        <v>0</v>
      </c>
    </row>
    <row r="2880" spans="1:6" s="167" customFormat="1" ht="20.25" x14ac:dyDescent="0.2">
      <c r="A2880" s="223">
        <v>631200</v>
      </c>
      <c r="B2880" s="198" t="s">
        <v>464</v>
      </c>
      <c r="C2880" s="208">
        <v>0</v>
      </c>
      <c r="D2880" s="217">
        <v>0</v>
      </c>
      <c r="E2880" s="217">
        <v>1500000</v>
      </c>
      <c r="F2880" s="209">
        <v>0</v>
      </c>
    </row>
    <row r="2881" spans="1:6" s="221" customFormat="1" ht="20.25" x14ac:dyDescent="0.2">
      <c r="A2881" s="219">
        <v>638000</v>
      </c>
      <c r="B2881" s="210" t="s">
        <v>396</v>
      </c>
      <c r="C2881" s="220">
        <f t="shared" ref="C2881:D2881" si="766">C2882</f>
        <v>39400</v>
      </c>
      <c r="D2881" s="220">
        <f t="shared" si="766"/>
        <v>30000</v>
      </c>
      <c r="E2881" s="220">
        <f t="shared" ref="E2881" si="767">E2882</f>
        <v>0</v>
      </c>
      <c r="F2881" s="205">
        <f>D2881/C2881*100</f>
        <v>76.142131979695421</v>
      </c>
    </row>
    <row r="2882" spans="1:6" s="167" customFormat="1" ht="20.25" x14ac:dyDescent="0.2">
      <c r="A2882" s="197">
        <v>638100</v>
      </c>
      <c r="B2882" s="198" t="s">
        <v>466</v>
      </c>
      <c r="C2882" s="208">
        <v>39400</v>
      </c>
      <c r="D2882" s="217">
        <v>30000</v>
      </c>
      <c r="E2882" s="208">
        <v>0</v>
      </c>
      <c r="F2882" s="209">
        <f>D2882/C2882*100</f>
        <v>76.142131979695421</v>
      </c>
    </row>
    <row r="2883" spans="1:6" s="167" customFormat="1" ht="20.25" x14ac:dyDescent="0.2">
      <c r="A2883" s="225"/>
      <c r="B2883" s="214" t="s">
        <v>500</v>
      </c>
      <c r="C2883" s="222">
        <f>C2858+C2875+C2878</f>
        <v>3011099.9999999967</v>
      </c>
      <c r="D2883" s="222">
        <f>D2858+D2875+D2878</f>
        <v>3126100</v>
      </c>
      <c r="E2883" s="222">
        <f>E2858+E2875+E2878</f>
        <v>1500000</v>
      </c>
      <c r="F2883" s="172">
        <f>D2883/C2883*100</f>
        <v>103.8192022848794</v>
      </c>
    </row>
    <row r="2884" spans="1:6" s="167" customFormat="1" ht="20.25" x14ac:dyDescent="0.2">
      <c r="A2884" s="226"/>
      <c r="B2884" s="190"/>
      <c r="C2884" s="200"/>
      <c r="D2884" s="200"/>
      <c r="E2884" s="200"/>
      <c r="F2884" s="201"/>
    </row>
    <row r="2885" spans="1:6" s="167" customFormat="1" ht="20.25" x14ac:dyDescent="0.2">
      <c r="A2885" s="193"/>
      <c r="B2885" s="190"/>
      <c r="C2885" s="217"/>
      <c r="D2885" s="217"/>
      <c r="E2885" s="217"/>
      <c r="F2885" s="218"/>
    </row>
    <row r="2886" spans="1:6" s="167" customFormat="1" ht="20.25" x14ac:dyDescent="0.2">
      <c r="A2886" s="197" t="s">
        <v>907</v>
      </c>
      <c r="B2886" s="210"/>
      <c r="C2886" s="217"/>
      <c r="D2886" s="217"/>
      <c r="E2886" s="217"/>
      <c r="F2886" s="218"/>
    </row>
    <row r="2887" spans="1:6" s="167" customFormat="1" ht="20.25" x14ac:dyDescent="0.2">
      <c r="A2887" s="197" t="s">
        <v>513</v>
      </c>
      <c r="B2887" s="210"/>
      <c r="C2887" s="217"/>
      <c r="D2887" s="217"/>
      <c r="E2887" s="217"/>
      <c r="F2887" s="218"/>
    </row>
    <row r="2888" spans="1:6" s="167" customFormat="1" ht="20.25" x14ac:dyDescent="0.2">
      <c r="A2888" s="197" t="s">
        <v>673</v>
      </c>
      <c r="B2888" s="210"/>
      <c r="C2888" s="217"/>
      <c r="D2888" s="217"/>
      <c r="E2888" s="217"/>
      <c r="F2888" s="218"/>
    </row>
    <row r="2889" spans="1:6" s="167" customFormat="1" ht="20.25" x14ac:dyDescent="0.2">
      <c r="A2889" s="197" t="s">
        <v>796</v>
      </c>
      <c r="B2889" s="210"/>
      <c r="C2889" s="217"/>
      <c r="D2889" s="217"/>
      <c r="E2889" s="217"/>
      <c r="F2889" s="218"/>
    </row>
    <row r="2890" spans="1:6" s="167" customFormat="1" ht="20.25" x14ac:dyDescent="0.2">
      <c r="A2890" s="197"/>
      <c r="B2890" s="199"/>
      <c r="C2890" s="200"/>
      <c r="D2890" s="200"/>
      <c r="E2890" s="200"/>
      <c r="F2890" s="201"/>
    </row>
    <row r="2891" spans="1:6" s="167" customFormat="1" ht="20.25" x14ac:dyDescent="0.2">
      <c r="A2891" s="219">
        <v>410000</v>
      </c>
      <c r="B2891" s="203" t="s">
        <v>357</v>
      </c>
      <c r="C2891" s="220">
        <f>C2892+C2897+0</f>
        <v>1019100</v>
      </c>
      <c r="D2891" s="220">
        <f>D2892+D2897+0</f>
        <v>1117400</v>
      </c>
      <c r="E2891" s="220">
        <f>E2892+E2897+0</f>
        <v>0</v>
      </c>
      <c r="F2891" s="205">
        <f t="shared" ref="F2891:F2902" si="768">D2891/C2891*100</f>
        <v>109.64576587184771</v>
      </c>
    </row>
    <row r="2892" spans="1:6" s="167" customFormat="1" ht="20.25" x14ac:dyDescent="0.2">
      <c r="A2892" s="219">
        <v>411000</v>
      </c>
      <c r="B2892" s="203" t="s">
        <v>471</v>
      </c>
      <c r="C2892" s="220">
        <f>SUM(C2893:C2896)</f>
        <v>860300</v>
      </c>
      <c r="D2892" s="220">
        <f t="shared" ref="D2892" si="769">SUM(D2893:D2896)</f>
        <v>943600</v>
      </c>
      <c r="E2892" s="220">
        <f>SUM(E2893:E2896)</f>
        <v>0</v>
      </c>
      <c r="F2892" s="205">
        <f t="shared" si="768"/>
        <v>109.68266883645239</v>
      </c>
    </row>
    <row r="2893" spans="1:6" s="167" customFormat="1" ht="20.25" x14ac:dyDescent="0.2">
      <c r="A2893" s="197">
        <v>411100</v>
      </c>
      <c r="B2893" s="198" t="s">
        <v>358</v>
      </c>
      <c r="C2893" s="208">
        <v>742100</v>
      </c>
      <c r="D2893" s="217">
        <f>780000+42400+1200</f>
        <v>823600</v>
      </c>
      <c r="E2893" s="208">
        <v>0</v>
      </c>
      <c r="F2893" s="209">
        <f t="shared" si="768"/>
        <v>110.98234739253469</v>
      </c>
    </row>
    <row r="2894" spans="1:6" s="167" customFormat="1" ht="20.25" x14ac:dyDescent="0.2">
      <c r="A2894" s="197">
        <v>411200</v>
      </c>
      <c r="B2894" s="198" t="s">
        <v>484</v>
      </c>
      <c r="C2894" s="208">
        <v>39999.999999999993</v>
      </c>
      <c r="D2894" s="217">
        <v>40000</v>
      </c>
      <c r="E2894" s="208">
        <v>0</v>
      </c>
      <c r="F2894" s="209">
        <f t="shared" si="768"/>
        <v>100.00000000000003</v>
      </c>
    </row>
    <row r="2895" spans="1:6" s="167" customFormat="1" ht="40.5" x14ac:dyDescent="0.2">
      <c r="A2895" s="197">
        <v>411300</v>
      </c>
      <c r="B2895" s="198" t="s">
        <v>359</v>
      </c>
      <c r="C2895" s="208">
        <v>51000</v>
      </c>
      <c r="D2895" s="217">
        <v>52000</v>
      </c>
      <c r="E2895" s="208">
        <v>0</v>
      </c>
      <c r="F2895" s="209">
        <f t="shared" si="768"/>
        <v>101.96078431372548</v>
      </c>
    </row>
    <row r="2896" spans="1:6" s="167" customFormat="1" ht="20.25" x14ac:dyDescent="0.2">
      <c r="A2896" s="197">
        <v>411400</v>
      </c>
      <c r="B2896" s="198" t="s">
        <v>360</v>
      </c>
      <c r="C2896" s="208">
        <v>27200</v>
      </c>
      <c r="D2896" s="217">
        <v>28000</v>
      </c>
      <c r="E2896" s="208">
        <v>0</v>
      </c>
      <c r="F2896" s="209">
        <f t="shared" si="768"/>
        <v>102.94117647058823</v>
      </c>
    </row>
    <row r="2897" spans="1:6" s="167" customFormat="1" ht="20.25" x14ac:dyDescent="0.2">
      <c r="A2897" s="219">
        <v>412000</v>
      </c>
      <c r="B2897" s="210" t="s">
        <v>476</v>
      </c>
      <c r="C2897" s="220">
        <f>SUM(C2898:C2906)</f>
        <v>158800</v>
      </c>
      <c r="D2897" s="220">
        <f>SUM(D2898:D2906)</f>
        <v>173800</v>
      </c>
      <c r="E2897" s="220">
        <f>SUM(E2898:E2906)</f>
        <v>0</v>
      </c>
      <c r="F2897" s="205">
        <f t="shared" si="768"/>
        <v>109.44584382871537</v>
      </c>
    </row>
    <row r="2898" spans="1:6" s="167" customFormat="1" ht="20.25" x14ac:dyDescent="0.2">
      <c r="A2898" s="197">
        <v>412200</v>
      </c>
      <c r="B2898" s="198" t="s">
        <v>485</v>
      </c>
      <c r="C2898" s="208">
        <v>88200</v>
      </c>
      <c r="D2898" s="217">
        <v>100000</v>
      </c>
      <c r="E2898" s="208">
        <v>0</v>
      </c>
      <c r="F2898" s="209">
        <f t="shared" si="768"/>
        <v>113.37868480725623</v>
      </c>
    </row>
    <row r="2899" spans="1:6" s="167" customFormat="1" ht="20.25" x14ac:dyDescent="0.2">
      <c r="A2899" s="197">
        <v>412300</v>
      </c>
      <c r="B2899" s="198" t="s">
        <v>362</v>
      </c>
      <c r="C2899" s="208">
        <v>14000</v>
      </c>
      <c r="D2899" s="217">
        <v>14000</v>
      </c>
      <c r="E2899" s="208">
        <v>0</v>
      </c>
      <c r="F2899" s="209">
        <f t="shared" si="768"/>
        <v>100</v>
      </c>
    </row>
    <row r="2900" spans="1:6" s="167" customFormat="1" ht="20.25" x14ac:dyDescent="0.2">
      <c r="A2900" s="197">
        <v>412500</v>
      </c>
      <c r="B2900" s="198" t="s">
        <v>364</v>
      </c>
      <c r="C2900" s="208">
        <v>3500</v>
      </c>
      <c r="D2900" s="217">
        <v>3500</v>
      </c>
      <c r="E2900" s="208">
        <v>0</v>
      </c>
      <c r="F2900" s="209">
        <f t="shared" si="768"/>
        <v>100</v>
      </c>
    </row>
    <row r="2901" spans="1:6" s="167" customFormat="1" ht="20.25" x14ac:dyDescent="0.2">
      <c r="A2901" s="197">
        <v>412600</v>
      </c>
      <c r="B2901" s="198" t="s">
        <v>486</v>
      </c>
      <c r="C2901" s="208">
        <v>6000</v>
      </c>
      <c r="D2901" s="217">
        <v>6000</v>
      </c>
      <c r="E2901" s="208">
        <v>0</v>
      </c>
      <c r="F2901" s="209">
        <f t="shared" si="768"/>
        <v>100</v>
      </c>
    </row>
    <row r="2902" spans="1:6" s="167" customFormat="1" ht="20.25" x14ac:dyDescent="0.2">
      <c r="A2902" s="197">
        <v>412700</v>
      </c>
      <c r="B2902" s="198" t="s">
        <v>473</v>
      </c>
      <c r="C2902" s="208">
        <v>40000</v>
      </c>
      <c r="D2902" s="217">
        <v>40000</v>
      </c>
      <c r="E2902" s="208">
        <v>0</v>
      </c>
      <c r="F2902" s="209">
        <f t="shared" si="768"/>
        <v>100</v>
      </c>
    </row>
    <row r="2903" spans="1:6" s="167" customFormat="1" ht="20.25" x14ac:dyDescent="0.2">
      <c r="A2903" s="197">
        <v>412900</v>
      </c>
      <c r="B2903" s="198" t="s">
        <v>564</v>
      </c>
      <c r="C2903" s="208">
        <v>1000</v>
      </c>
      <c r="D2903" s="217">
        <v>4000</v>
      </c>
      <c r="E2903" s="208">
        <v>0</v>
      </c>
      <c r="F2903" s="209"/>
    </row>
    <row r="2904" spans="1:6" s="167" customFormat="1" ht="20.25" x14ac:dyDescent="0.2">
      <c r="A2904" s="197">
        <v>412900</v>
      </c>
      <c r="B2904" s="211" t="s">
        <v>583</v>
      </c>
      <c r="C2904" s="208">
        <v>600</v>
      </c>
      <c r="D2904" s="217">
        <v>800</v>
      </c>
      <c r="E2904" s="208">
        <v>0</v>
      </c>
      <c r="F2904" s="209">
        <f t="shared" ref="F2904:F2910" si="770">D2904/C2904*100</f>
        <v>133.33333333333331</v>
      </c>
    </row>
    <row r="2905" spans="1:6" s="167" customFormat="1" ht="20.25" x14ac:dyDescent="0.2">
      <c r="A2905" s="197">
        <v>412900</v>
      </c>
      <c r="B2905" s="198" t="s">
        <v>584</v>
      </c>
      <c r="C2905" s="208">
        <v>2000</v>
      </c>
      <c r="D2905" s="217">
        <v>2000</v>
      </c>
      <c r="E2905" s="208">
        <v>0</v>
      </c>
      <c r="F2905" s="209">
        <f t="shared" si="770"/>
        <v>100</v>
      </c>
    </row>
    <row r="2906" spans="1:6" s="167" customFormat="1" ht="20.25" x14ac:dyDescent="0.2">
      <c r="A2906" s="197">
        <v>412900</v>
      </c>
      <c r="B2906" s="198" t="s">
        <v>566</v>
      </c>
      <c r="C2906" s="208">
        <v>3500</v>
      </c>
      <c r="D2906" s="217">
        <v>3500</v>
      </c>
      <c r="E2906" s="208">
        <v>0</v>
      </c>
      <c r="F2906" s="209">
        <f t="shared" si="770"/>
        <v>100</v>
      </c>
    </row>
    <row r="2907" spans="1:6" s="167" customFormat="1" ht="20.25" x14ac:dyDescent="0.2">
      <c r="A2907" s="219">
        <v>510000</v>
      </c>
      <c r="B2907" s="210" t="s">
        <v>422</v>
      </c>
      <c r="C2907" s="220">
        <f>C2908+C2913+C2911</f>
        <v>26000</v>
      </c>
      <c r="D2907" s="220">
        <f t="shared" ref="D2907" si="771">D2908+D2913+D2911</f>
        <v>27500</v>
      </c>
      <c r="E2907" s="220">
        <f t="shared" ref="E2907" si="772">E2908+E2913+E2911</f>
        <v>0</v>
      </c>
      <c r="F2907" s="205">
        <f t="shared" si="770"/>
        <v>105.76923076923077</v>
      </c>
    </row>
    <row r="2908" spans="1:6" s="167" customFormat="1" ht="20.25" x14ac:dyDescent="0.2">
      <c r="A2908" s="219">
        <v>511000</v>
      </c>
      <c r="B2908" s="210" t="s">
        <v>423</v>
      </c>
      <c r="C2908" s="220">
        <f>SUM(C2909:C2910)</f>
        <v>25000</v>
      </c>
      <c r="D2908" s="220">
        <f t="shared" ref="D2908" si="773">SUM(D2909:D2910)</f>
        <v>20000</v>
      </c>
      <c r="E2908" s="220">
        <f>SUM(E2909:E2910)</f>
        <v>0</v>
      </c>
      <c r="F2908" s="205">
        <f t="shared" si="770"/>
        <v>80</v>
      </c>
    </row>
    <row r="2909" spans="1:6" s="167" customFormat="1" ht="20.25" x14ac:dyDescent="0.2">
      <c r="A2909" s="197">
        <v>511200</v>
      </c>
      <c r="B2909" s="198" t="s">
        <v>425</v>
      </c>
      <c r="C2909" s="208">
        <v>20000</v>
      </c>
      <c r="D2909" s="217">
        <v>10000</v>
      </c>
      <c r="E2909" s="208">
        <v>0</v>
      </c>
      <c r="F2909" s="209">
        <f t="shared" si="770"/>
        <v>50</v>
      </c>
    </row>
    <row r="2910" spans="1:6" s="167" customFormat="1" ht="20.25" x14ac:dyDescent="0.2">
      <c r="A2910" s="197">
        <v>511300</v>
      </c>
      <c r="B2910" s="198" t="s">
        <v>426</v>
      </c>
      <c r="C2910" s="208">
        <v>5000</v>
      </c>
      <c r="D2910" s="217">
        <v>10000</v>
      </c>
      <c r="E2910" s="208">
        <v>0</v>
      </c>
      <c r="F2910" s="209">
        <f t="shared" si="770"/>
        <v>200</v>
      </c>
    </row>
    <row r="2911" spans="1:6" s="221" customFormat="1" ht="20.25" x14ac:dyDescent="0.2">
      <c r="A2911" s="219">
        <v>513000</v>
      </c>
      <c r="B2911" s="210" t="s">
        <v>431</v>
      </c>
      <c r="C2911" s="220">
        <f>+C2912</f>
        <v>0</v>
      </c>
      <c r="D2911" s="220">
        <f t="shared" ref="D2911" si="774">D2912</f>
        <v>6500</v>
      </c>
      <c r="E2911" s="220">
        <f t="shared" ref="E2911" si="775">+E2912</f>
        <v>0</v>
      </c>
      <c r="F2911" s="209">
        <v>0</v>
      </c>
    </row>
    <row r="2912" spans="1:6" s="167" customFormat="1" ht="20.25" x14ac:dyDescent="0.2">
      <c r="A2912" s="197">
        <v>513700</v>
      </c>
      <c r="B2912" s="198" t="s">
        <v>432</v>
      </c>
      <c r="C2912" s="208">
        <v>0</v>
      </c>
      <c r="D2912" s="217">
        <v>6500</v>
      </c>
      <c r="E2912" s="208">
        <v>0</v>
      </c>
      <c r="F2912" s="209">
        <v>0</v>
      </c>
    </row>
    <row r="2913" spans="1:6" s="221" customFormat="1" ht="20.25" x14ac:dyDescent="0.2">
      <c r="A2913" s="219">
        <v>516000</v>
      </c>
      <c r="B2913" s="210" t="s">
        <v>433</v>
      </c>
      <c r="C2913" s="220">
        <f t="shared" ref="C2913" si="776">C2914</f>
        <v>1000</v>
      </c>
      <c r="D2913" s="220">
        <f t="shared" ref="D2913" si="777">D2914</f>
        <v>1000</v>
      </c>
      <c r="E2913" s="220">
        <f t="shared" ref="E2913" si="778">E2914</f>
        <v>0</v>
      </c>
      <c r="F2913" s="205">
        <f>D2913/C2913*100</f>
        <v>100</v>
      </c>
    </row>
    <row r="2914" spans="1:6" s="167" customFormat="1" ht="20.25" x14ac:dyDescent="0.2">
      <c r="A2914" s="197">
        <v>516100</v>
      </c>
      <c r="B2914" s="198" t="s">
        <v>433</v>
      </c>
      <c r="C2914" s="208">
        <v>1000</v>
      </c>
      <c r="D2914" s="217">
        <v>1000</v>
      </c>
      <c r="E2914" s="208">
        <v>0</v>
      </c>
      <c r="F2914" s="209">
        <f>D2914/C2914*100</f>
        <v>100</v>
      </c>
    </row>
    <row r="2915" spans="1:6" s="221" customFormat="1" ht="20.25" x14ac:dyDescent="0.2">
      <c r="A2915" s="219">
        <v>630000</v>
      </c>
      <c r="B2915" s="210" t="s">
        <v>461</v>
      </c>
      <c r="C2915" s="220">
        <f>C2916+C2918</f>
        <v>66100</v>
      </c>
      <c r="D2915" s="220">
        <f>D2916+D2918</f>
        <v>70000</v>
      </c>
      <c r="E2915" s="220">
        <f>E2916+E2918</f>
        <v>150000</v>
      </c>
      <c r="F2915" s="205">
        <f>D2915/C2915*100</f>
        <v>105.90015128593041</v>
      </c>
    </row>
    <row r="2916" spans="1:6" s="221" customFormat="1" ht="20.25" x14ac:dyDescent="0.2">
      <c r="A2916" s="219">
        <v>631000</v>
      </c>
      <c r="B2916" s="210" t="s">
        <v>395</v>
      </c>
      <c r="C2916" s="220">
        <f>0+C2917</f>
        <v>0</v>
      </c>
      <c r="D2916" s="220">
        <f>0+D2917</f>
        <v>0</v>
      </c>
      <c r="E2916" s="220">
        <f>0+E2917</f>
        <v>150000</v>
      </c>
      <c r="F2916" s="209">
        <v>0</v>
      </c>
    </row>
    <row r="2917" spans="1:6" s="167" customFormat="1" ht="20.25" x14ac:dyDescent="0.2">
      <c r="A2917" s="223">
        <v>631200</v>
      </c>
      <c r="B2917" s="198" t="s">
        <v>464</v>
      </c>
      <c r="C2917" s="208">
        <v>0</v>
      </c>
      <c r="D2917" s="217">
        <v>0</v>
      </c>
      <c r="E2917" s="217">
        <v>150000</v>
      </c>
      <c r="F2917" s="209">
        <v>0</v>
      </c>
    </row>
    <row r="2918" spans="1:6" s="221" customFormat="1" ht="20.25" x14ac:dyDescent="0.2">
      <c r="A2918" s="219">
        <v>638000</v>
      </c>
      <c r="B2918" s="210" t="s">
        <v>396</v>
      </c>
      <c r="C2918" s="220">
        <f t="shared" ref="C2918" si="779">C2919</f>
        <v>66100</v>
      </c>
      <c r="D2918" s="220">
        <f t="shared" ref="D2918" si="780">D2919</f>
        <v>70000</v>
      </c>
      <c r="E2918" s="220">
        <f t="shared" ref="E2918" si="781">E2919</f>
        <v>0</v>
      </c>
      <c r="F2918" s="205">
        <f>D2918/C2918*100</f>
        <v>105.90015128593041</v>
      </c>
    </row>
    <row r="2919" spans="1:6" s="167" customFormat="1" ht="20.25" x14ac:dyDescent="0.2">
      <c r="A2919" s="197">
        <v>638100</v>
      </c>
      <c r="B2919" s="198" t="s">
        <v>466</v>
      </c>
      <c r="C2919" s="208">
        <v>66100</v>
      </c>
      <c r="D2919" s="217">
        <v>70000</v>
      </c>
      <c r="E2919" s="208">
        <v>0</v>
      </c>
      <c r="F2919" s="209">
        <f>D2919/C2919*100</f>
        <v>105.90015128593041</v>
      </c>
    </row>
    <row r="2920" spans="1:6" s="167" customFormat="1" ht="20.25" x14ac:dyDescent="0.2">
      <c r="A2920" s="225"/>
      <c r="B2920" s="214" t="s">
        <v>500</v>
      </c>
      <c r="C2920" s="222">
        <f>C2891+C2907+C2915</f>
        <v>1111200</v>
      </c>
      <c r="D2920" s="222">
        <f>D2891+D2907+D2915</f>
        <v>1214900</v>
      </c>
      <c r="E2920" s="222">
        <f>E2891+E2907+E2915</f>
        <v>150000</v>
      </c>
      <c r="F2920" s="172">
        <f>D2920/C2920*100</f>
        <v>109.33225341972643</v>
      </c>
    </row>
    <row r="2921" spans="1:6" s="167" customFormat="1" ht="20.25" x14ac:dyDescent="0.2">
      <c r="A2921" s="226"/>
      <c r="B2921" s="190"/>
      <c r="C2921" s="200"/>
      <c r="D2921" s="200"/>
      <c r="E2921" s="200"/>
      <c r="F2921" s="201"/>
    </row>
    <row r="2922" spans="1:6" s="167" customFormat="1" ht="20.25" x14ac:dyDescent="0.2">
      <c r="A2922" s="193"/>
      <c r="B2922" s="190"/>
      <c r="C2922" s="217"/>
      <c r="D2922" s="217"/>
      <c r="E2922" s="217"/>
      <c r="F2922" s="218"/>
    </row>
    <row r="2923" spans="1:6" s="167" customFormat="1" ht="20.25" x14ac:dyDescent="0.2">
      <c r="A2923" s="197" t="s">
        <v>908</v>
      </c>
      <c r="B2923" s="210"/>
      <c r="C2923" s="217"/>
      <c r="D2923" s="217"/>
      <c r="E2923" s="217"/>
      <c r="F2923" s="218"/>
    </row>
    <row r="2924" spans="1:6" s="167" customFormat="1" ht="20.25" x14ac:dyDescent="0.2">
      <c r="A2924" s="197" t="s">
        <v>513</v>
      </c>
      <c r="B2924" s="210"/>
      <c r="C2924" s="217"/>
      <c r="D2924" s="217"/>
      <c r="E2924" s="217"/>
      <c r="F2924" s="218"/>
    </row>
    <row r="2925" spans="1:6" s="167" customFormat="1" ht="20.25" x14ac:dyDescent="0.2">
      <c r="A2925" s="197" t="s">
        <v>674</v>
      </c>
      <c r="B2925" s="210"/>
      <c r="C2925" s="217"/>
      <c r="D2925" s="217"/>
      <c r="E2925" s="217"/>
      <c r="F2925" s="218"/>
    </row>
    <row r="2926" spans="1:6" s="167" customFormat="1" ht="20.25" x14ac:dyDescent="0.2">
      <c r="A2926" s="197" t="s">
        <v>796</v>
      </c>
      <c r="B2926" s="210"/>
      <c r="C2926" s="217"/>
      <c r="D2926" s="217"/>
      <c r="E2926" s="217"/>
      <c r="F2926" s="218"/>
    </row>
    <row r="2927" spans="1:6" s="167" customFormat="1" ht="20.25" x14ac:dyDescent="0.2">
      <c r="A2927" s="197"/>
      <c r="B2927" s="199"/>
      <c r="C2927" s="200"/>
      <c r="D2927" s="200"/>
      <c r="E2927" s="200"/>
      <c r="F2927" s="201"/>
    </row>
    <row r="2928" spans="1:6" s="167" customFormat="1" ht="20.25" x14ac:dyDescent="0.2">
      <c r="A2928" s="219">
        <v>410000</v>
      </c>
      <c r="B2928" s="203" t="s">
        <v>357</v>
      </c>
      <c r="C2928" s="220">
        <f>C2929+C2934</f>
        <v>1177300</v>
      </c>
      <c r="D2928" s="220">
        <f t="shared" ref="D2928" si="782">D2929+D2934</f>
        <v>1212800</v>
      </c>
      <c r="E2928" s="220">
        <f>E2929+E2934</f>
        <v>0</v>
      </c>
      <c r="F2928" s="205">
        <f t="shared" ref="F2928:F2946" si="783">D2928/C2928*100</f>
        <v>103.01537416121633</v>
      </c>
    </row>
    <row r="2929" spans="1:6" s="167" customFormat="1" ht="20.25" x14ac:dyDescent="0.2">
      <c r="A2929" s="219">
        <v>411000</v>
      </c>
      <c r="B2929" s="203" t="s">
        <v>471</v>
      </c>
      <c r="C2929" s="220">
        <f>SUM(C2930:C2933)</f>
        <v>963600</v>
      </c>
      <c r="D2929" s="220">
        <f t="shared" ref="D2929" si="784">SUM(D2930:D2933)</f>
        <v>1019200</v>
      </c>
      <c r="E2929" s="220">
        <f>SUM(E2930:E2933)</f>
        <v>0</v>
      </c>
      <c r="F2929" s="205">
        <f t="shared" si="783"/>
        <v>105.7700290577003</v>
      </c>
    </row>
    <row r="2930" spans="1:6" s="167" customFormat="1" ht="20.25" x14ac:dyDescent="0.2">
      <c r="A2930" s="197">
        <v>411100</v>
      </c>
      <c r="B2930" s="198" t="s">
        <v>358</v>
      </c>
      <c r="C2930" s="208">
        <v>885000</v>
      </c>
      <c r="D2930" s="217">
        <f>905000+50400+500</f>
        <v>955900</v>
      </c>
      <c r="E2930" s="208">
        <v>0</v>
      </c>
      <c r="F2930" s="209">
        <f t="shared" si="783"/>
        <v>108.01129943502825</v>
      </c>
    </row>
    <row r="2931" spans="1:6" s="167" customFormat="1" ht="20.25" x14ac:dyDescent="0.2">
      <c r="A2931" s="197">
        <v>411200</v>
      </c>
      <c r="B2931" s="198" t="s">
        <v>484</v>
      </c>
      <c r="C2931" s="208">
        <v>38200</v>
      </c>
      <c r="D2931" s="217">
        <v>39300</v>
      </c>
      <c r="E2931" s="208">
        <v>0</v>
      </c>
      <c r="F2931" s="209">
        <f t="shared" si="783"/>
        <v>102.87958115183247</v>
      </c>
    </row>
    <row r="2932" spans="1:6" s="167" customFormat="1" ht="40.5" x14ac:dyDescent="0.2">
      <c r="A2932" s="197">
        <v>411300</v>
      </c>
      <c r="B2932" s="198" t="s">
        <v>359</v>
      </c>
      <c r="C2932" s="208">
        <v>28799.999999999993</v>
      </c>
      <c r="D2932" s="217">
        <v>11800</v>
      </c>
      <c r="E2932" s="208">
        <v>0</v>
      </c>
      <c r="F2932" s="209">
        <f t="shared" si="783"/>
        <v>40.972222222222229</v>
      </c>
    </row>
    <row r="2933" spans="1:6" s="167" customFormat="1" ht="20.25" x14ac:dyDescent="0.2">
      <c r="A2933" s="197">
        <v>411400</v>
      </c>
      <c r="B2933" s="198" t="s">
        <v>360</v>
      </c>
      <c r="C2933" s="208">
        <v>11600</v>
      </c>
      <c r="D2933" s="217">
        <v>12200</v>
      </c>
      <c r="E2933" s="208">
        <v>0</v>
      </c>
      <c r="F2933" s="209">
        <f t="shared" si="783"/>
        <v>105.17241379310344</v>
      </c>
    </row>
    <row r="2934" spans="1:6" s="167" customFormat="1" ht="20.25" x14ac:dyDescent="0.2">
      <c r="A2934" s="219">
        <v>412000</v>
      </c>
      <c r="B2934" s="210" t="s">
        <v>476</v>
      </c>
      <c r="C2934" s="220">
        <f>SUM(C2935:C2942)</f>
        <v>213700</v>
      </c>
      <c r="D2934" s="220">
        <f>SUM(D2935:D2942)</f>
        <v>193600</v>
      </c>
      <c r="E2934" s="220">
        <f>SUM(E2935:E2942)</f>
        <v>0</v>
      </c>
      <c r="F2934" s="205">
        <f t="shared" si="783"/>
        <v>90.594291062236778</v>
      </c>
    </row>
    <row r="2935" spans="1:6" s="167" customFormat="1" ht="20.25" x14ac:dyDescent="0.2">
      <c r="A2935" s="197">
        <v>412200</v>
      </c>
      <c r="B2935" s="198" t="s">
        <v>485</v>
      </c>
      <c r="C2935" s="208">
        <v>148100</v>
      </c>
      <c r="D2935" s="217">
        <v>118300</v>
      </c>
      <c r="E2935" s="208">
        <v>0</v>
      </c>
      <c r="F2935" s="209">
        <f t="shared" si="783"/>
        <v>79.878460499662381</v>
      </c>
    </row>
    <row r="2936" spans="1:6" s="167" customFormat="1" ht="20.25" x14ac:dyDescent="0.2">
      <c r="A2936" s="197">
        <v>412300</v>
      </c>
      <c r="B2936" s="198" t="s">
        <v>362</v>
      </c>
      <c r="C2936" s="208">
        <v>26000.000000000004</v>
      </c>
      <c r="D2936" s="217">
        <v>30000</v>
      </c>
      <c r="E2936" s="208">
        <v>0</v>
      </c>
      <c r="F2936" s="209">
        <f t="shared" si="783"/>
        <v>115.38461538461537</v>
      </c>
    </row>
    <row r="2937" spans="1:6" s="167" customFormat="1" ht="20.25" x14ac:dyDescent="0.2">
      <c r="A2937" s="197">
        <v>412500</v>
      </c>
      <c r="B2937" s="198" t="s">
        <v>364</v>
      </c>
      <c r="C2937" s="208">
        <v>5000</v>
      </c>
      <c r="D2937" s="217">
        <v>7000</v>
      </c>
      <c r="E2937" s="208">
        <v>0</v>
      </c>
      <c r="F2937" s="209">
        <f t="shared" si="783"/>
        <v>140</v>
      </c>
    </row>
    <row r="2938" spans="1:6" s="167" customFormat="1" ht="20.25" x14ac:dyDescent="0.2">
      <c r="A2938" s="197">
        <v>412600</v>
      </c>
      <c r="B2938" s="198" t="s">
        <v>486</v>
      </c>
      <c r="C2938" s="208">
        <v>5000.0000000000036</v>
      </c>
      <c r="D2938" s="217">
        <v>4000</v>
      </c>
      <c r="E2938" s="208">
        <v>0</v>
      </c>
      <c r="F2938" s="209">
        <f t="shared" si="783"/>
        <v>79.999999999999943</v>
      </c>
    </row>
    <row r="2939" spans="1:6" s="167" customFormat="1" ht="20.25" x14ac:dyDescent="0.2">
      <c r="A2939" s="197">
        <v>412700</v>
      </c>
      <c r="B2939" s="198" t="s">
        <v>473</v>
      </c>
      <c r="C2939" s="208">
        <v>26000</v>
      </c>
      <c r="D2939" s="217">
        <v>31600</v>
      </c>
      <c r="E2939" s="208">
        <v>0</v>
      </c>
      <c r="F2939" s="209">
        <f t="shared" si="783"/>
        <v>121.53846153846153</v>
      </c>
    </row>
    <row r="2940" spans="1:6" s="167" customFormat="1" ht="20.25" x14ac:dyDescent="0.2">
      <c r="A2940" s="197">
        <v>412900</v>
      </c>
      <c r="B2940" s="211" t="s">
        <v>583</v>
      </c>
      <c r="C2940" s="208">
        <v>700</v>
      </c>
      <c r="D2940" s="217">
        <v>700</v>
      </c>
      <c r="E2940" s="208">
        <v>0</v>
      </c>
      <c r="F2940" s="209">
        <f t="shared" si="783"/>
        <v>100</v>
      </c>
    </row>
    <row r="2941" spans="1:6" s="167" customFormat="1" ht="20.25" x14ac:dyDescent="0.2">
      <c r="A2941" s="197">
        <v>412900</v>
      </c>
      <c r="B2941" s="211" t="s">
        <v>584</v>
      </c>
      <c r="C2941" s="208">
        <v>2000</v>
      </c>
      <c r="D2941" s="217">
        <v>2000</v>
      </c>
      <c r="E2941" s="208">
        <v>0</v>
      </c>
      <c r="F2941" s="209">
        <f t="shared" si="783"/>
        <v>100</v>
      </c>
    </row>
    <row r="2942" spans="1:6" s="167" customFormat="1" ht="20.25" x14ac:dyDescent="0.2">
      <c r="A2942" s="197">
        <v>412900</v>
      </c>
      <c r="B2942" s="211" t="s">
        <v>566</v>
      </c>
      <c r="C2942" s="208">
        <v>900</v>
      </c>
      <c r="D2942" s="217">
        <v>0</v>
      </c>
      <c r="E2942" s="208">
        <v>0</v>
      </c>
      <c r="F2942" s="209">
        <f t="shared" si="783"/>
        <v>0</v>
      </c>
    </row>
    <row r="2943" spans="1:6" s="221" customFormat="1" ht="20.25" x14ac:dyDescent="0.2">
      <c r="A2943" s="219">
        <v>510000</v>
      </c>
      <c r="B2943" s="210" t="s">
        <v>422</v>
      </c>
      <c r="C2943" s="220">
        <f t="shared" ref="C2943:D2943" si="785">C2944</f>
        <v>2000</v>
      </c>
      <c r="D2943" s="220">
        <f t="shared" si="785"/>
        <v>2000</v>
      </c>
      <c r="E2943" s="220">
        <f t="shared" ref="E2943" si="786">E2944</f>
        <v>0</v>
      </c>
      <c r="F2943" s="205">
        <f t="shared" si="783"/>
        <v>100</v>
      </c>
    </row>
    <row r="2944" spans="1:6" s="221" customFormat="1" ht="20.25" x14ac:dyDescent="0.2">
      <c r="A2944" s="219">
        <v>511000</v>
      </c>
      <c r="B2944" s="210" t="s">
        <v>423</v>
      </c>
      <c r="C2944" s="220">
        <f>SUM(C2945:C2945)</f>
        <v>2000</v>
      </c>
      <c r="D2944" s="220">
        <f>SUM(D2945:D2945)</f>
        <v>2000</v>
      </c>
      <c r="E2944" s="220">
        <f>SUM(E2945:E2945)</f>
        <v>0</v>
      </c>
      <c r="F2944" s="205">
        <f t="shared" si="783"/>
        <v>100</v>
      </c>
    </row>
    <row r="2945" spans="1:6" s="167" customFormat="1" ht="20.25" x14ac:dyDescent="0.2">
      <c r="A2945" s="197">
        <v>511300</v>
      </c>
      <c r="B2945" s="198" t="s">
        <v>426</v>
      </c>
      <c r="C2945" s="208">
        <v>2000</v>
      </c>
      <c r="D2945" s="217">
        <v>2000</v>
      </c>
      <c r="E2945" s="208">
        <v>0</v>
      </c>
      <c r="F2945" s="209">
        <f t="shared" si="783"/>
        <v>100</v>
      </c>
    </row>
    <row r="2946" spans="1:6" s="221" customFormat="1" ht="20.25" x14ac:dyDescent="0.2">
      <c r="A2946" s="219">
        <v>630000</v>
      </c>
      <c r="B2946" s="210" t="s">
        <v>461</v>
      </c>
      <c r="C2946" s="220">
        <f>C2947+C2949</f>
        <v>9000</v>
      </c>
      <c r="D2946" s="220">
        <f>D2947+D2949</f>
        <v>5300</v>
      </c>
      <c r="E2946" s="220">
        <f>E2947+E2949</f>
        <v>200000</v>
      </c>
      <c r="F2946" s="205">
        <f t="shared" si="783"/>
        <v>58.888888888888893</v>
      </c>
    </row>
    <row r="2947" spans="1:6" s="221" customFormat="1" ht="20.25" x14ac:dyDescent="0.2">
      <c r="A2947" s="219">
        <v>631000</v>
      </c>
      <c r="B2947" s="210" t="s">
        <v>395</v>
      </c>
      <c r="C2947" s="220">
        <f>0+C2948</f>
        <v>0</v>
      </c>
      <c r="D2947" s="220">
        <f>0+D2948</f>
        <v>0</v>
      </c>
      <c r="E2947" s="220">
        <f>0+E2948</f>
        <v>200000</v>
      </c>
      <c r="F2947" s="209">
        <v>0</v>
      </c>
    </row>
    <row r="2948" spans="1:6" s="167" customFormat="1" ht="20.25" x14ac:dyDescent="0.2">
      <c r="A2948" s="223">
        <v>631200</v>
      </c>
      <c r="B2948" s="198" t="s">
        <v>464</v>
      </c>
      <c r="C2948" s="208">
        <v>0</v>
      </c>
      <c r="D2948" s="217">
        <v>0</v>
      </c>
      <c r="E2948" s="217">
        <v>200000</v>
      </c>
      <c r="F2948" s="209">
        <v>0</v>
      </c>
    </row>
    <row r="2949" spans="1:6" s="221" customFormat="1" ht="20.25" x14ac:dyDescent="0.2">
      <c r="A2949" s="219">
        <v>638000</v>
      </c>
      <c r="B2949" s="210" t="s">
        <v>396</v>
      </c>
      <c r="C2949" s="220">
        <f t="shared" ref="C2949:D2949" si="787">C2950</f>
        <v>9000</v>
      </c>
      <c r="D2949" s="220">
        <f t="shared" si="787"/>
        <v>5300</v>
      </c>
      <c r="E2949" s="220">
        <f t="shared" ref="E2949" si="788">E2950</f>
        <v>0</v>
      </c>
      <c r="F2949" s="205">
        <f>D2949/C2949*100</f>
        <v>58.888888888888893</v>
      </c>
    </row>
    <row r="2950" spans="1:6" s="167" customFormat="1" ht="20.25" x14ac:dyDescent="0.2">
      <c r="A2950" s="197">
        <v>638100</v>
      </c>
      <c r="B2950" s="198" t="s">
        <v>466</v>
      </c>
      <c r="C2950" s="208">
        <v>9000</v>
      </c>
      <c r="D2950" s="217">
        <v>5300</v>
      </c>
      <c r="E2950" s="208">
        <v>0</v>
      </c>
      <c r="F2950" s="209">
        <f>D2950/C2950*100</f>
        <v>58.888888888888893</v>
      </c>
    </row>
    <row r="2951" spans="1:6" s="167" customFormat="1" ht="20.25" x14ac:dyDescent="0.2">
      <c r="A2951" s="225"/>
      <c r="B2951" s="214" t="s">
        <v>500</v>
      </c>
      <c r="C2951" s="222">
        <f>C2928+C2943+C2946</f>
        <v>1188300</v>
      </c>
      <c r="D2951" s="222">
        <f>D2928+D2943+D2946</f>
        <v>1220100</v>
      </c>
      <c r="E2951" s="222">
        <f>E2928+E2943+E2946</f>
        <v>200000</v>
      </c>
      <c r="F2951" s="172">
        <f>D2951/C2951*100</f>
        <v>102.67609189598585</v>
      </c>
    </row>
    <row r="2952" spans="1:6" s="167" customFormat="1" ht="20.25" x14ac:dyDescent="0.2">
      <c r="A2952" s="226"/>
      <c r="B2952" s="190"/>
      <c r="C2952" s="200"/>
      <c r="D2952" s="200"/>
      <c r="E2952" s="200"/>
      <c r="F2952" s="201"/>
    </row>
    <row r="2953" spans="1:6" s="167" customFormat="1" ht="20.25" x14ac:dyDescent="0.2">
      <c r="A2953" s="193"/>
      <c r="B2953" s="190"/>
      <c r="C2953" s="217"/>
      <c r="D2953" s="217"/>
      <c r="E2953" s="217"/>
      <c r="F2953" s="218"/>
    </row>
    <row r="2954" spans="1:6" s="167" customFormat="1" ht="20.25" x14ac:dyDescent="0.2">
      <c r="A2954" s="197" t="s">
        <v>909</v>
      </c>
      <c r="B2954" s="210"/>
      <c r="C2954" s="217"/>
      <c r="D2954" s="217"/>
      <c r="E2954" s="217"/>
      <c r="F2954" s="218"/>
    </row>
    <row r="2955" spans="1:6" s="167" customFormat="1" ht="20.25" x14ac:dyDescent="0.2">
      <c r="A2955" s="197" t="s">
        <v>513</v>
      </c>
      <c r="B2955" s="210"/>
      <c r="C2955" s="217"/>
      <c r="D2955" s="217"/>
      <c r="E2955" s="217"/>
      <c r="F2955" s="218"/>
    </row>
    <row r="2956" spans="1:6" s="167" customFormat="1" ht="20.25" x14ac:dyDescent="0.2">
      <c r="A2956" s="197" t="s">
        <v>675</v>
      </c>
      <c r="B2956" s="210"/>
      <c r="C2956" s="217"/>
      <c r="D2956" s="217"/>
      <c r="E2956" s="217"/>
      <c r="F2956" s="218"/>
    </row>
    <row r="2957" spans="1:6" s="167" customFormat="1" ht="20.25" x14ac:dyDescent="0.2">
      <c r="A2957" s="197" t="s">
        <v>796</v>
      </c>
      <c r="B2957" s="210"/>
      <c r="C2957" s="217"/>
      <c r="D2957" s="217"/>
      <c r="E2957" s="217"/>
      <c r="F2957" s="218"/>
    </row>
    <row r="2958" spans="1:6" s="167" customFormat="1" ht="20.25" x14ac:dyDescent="0.2">
      <c r="A2958" s="197"/>
      <c r="B2958" s="199"/>
      <c r="C2958" s="200"/>
      <c r="D2958" s="200"/>
      <c r="E2958" s="200"/>
      <c r="F2958" s="201"/>
    </row>
    <row r="2959" spans="1:6" s="167" customFormat="1" ht="20.25" x14ac:dyDescent="0.2">
      <c r="A2959" s="219">
        <v>410000</v>
      </c>
      <c r="B2959" s="203" t="s">
        <v>357</v>
      </c>
      <c r="C2959" s="220">
        <f>C2960+C2965+C2974</f>
        <v>997400</v>
      </c>
      <c r="D2959" s="220">
        <f>D2960+D2965+D2974</f>
        <v>1088500</v>
      </c>
      <c r="E2959" s="220">
        <f>E2960+E2965+E2974</f>
        <v>0</v>
      </c>
      <c r="F2959" s="205">
        <f t="shared" ref="F2959:F2979" si="789">D2959/C2959*100</f>
        <v>109.13374774413475</v>
      </c>
    </row>
    <row r="2960" spans="1:6" s="167" customFormat="1" ht="20.25" x14ac:dyDescent="0.2">
      <c r="A2960" s="219">
        <v>411000</v>
      </c>
      <c r="B2960" s="203" t="s">
        <v>471</v>
      </c>
      <c r="C2960" s="220">
        <f>SUM(C2961:C2964)</f>
        <v>842800</v>
      </c>
      <c r="D2960" s="220">
        <f t="shared" ref="D2960" si="790">SUM(D2961:D2964)</f>
        <v>907700</v>
      </c>
      <c r="E2960" s="220">
        <f>SUM(E2961:E2964)</f>
        <v>0</v>
      </c>
      <c r="F2960" s="205">
        <f t="shared" si="789"/>
        <v>107.70052206929283</v>
      </c>
    </row>
    <row r="2961" spans="1:6" s="167" customFormat="1" ht="20.25" x14ac:dyDescent="0.2">
      <c r="A2961" s="197">
        <v>411100</v>
      </c>
      <c r="B2961" s="198" t="s">
        <v>358</v>
      </c>
      <c r="C2961" s="208">
        <v>762100</v>
      </c>
      <c r="D2961" s="217">
        <f>785000+42400+2800</f>
        <v>830200</v>
      </c>
      <c r="E2961" s="208">
        <v>0</v>
      </c>
      <c r="F2961" s="209">
        <f t="shared" si="789"/>
        <v>108.93583519223201</v>
      </c>
    </row>
    <row r="2962" spans="1:6" s="167" customFormat="1" ht="20.25" x14ac:dyDescent="0.2">
      <c r="A2962" s="197">
        <v>411200</v>
      </c>
      <c r="B2962" s="198" t="s">
        <v>484</v>
      </c>
      <c r="C2962" s="208">
        <v>38500</v>
      </c>
      <c r="D2962" s="217">
        <v>39000</v>
      </c>
      <c r="E2962" s="208">
        <v>0</v>
      </c>
      <c r="F2962" s="209">
        <f t="shared" si="789"/>
        <v>101.29870129870129</v>
      </c>
    </row>
    <row r="2963" spans="1:6" s="167" customFormat="1" ht="40.5" x14ac:dyDescent="0.2">
      <c r="A2963" s="197">
        <v>411300</v>
      </c>
      <c r="B2963" s="198" t="s">
        <v>359</v>
      </c>
      <c r="C2963" s="208">
        <v>16500</v>
      </c>
      <c r="D2963" s="217">
        <v>13500</v>
      </c>
      <c r="E2963" s="208">
        <v>0</v>
      </c>
      <c r="F2963" s="209">
        <f t="shared" si="789"/>
        <v>81.818181818181827</v>
      </c>
    </row>
    <row r="2964" spans="1:6" s="167" customFormat="1" ht="20.25" x14ac:dyDescent="0.2">
      <c r="A2964" s="197">
        <v>411400</v>
      </c>
      <c r="B2964" s="198" t="s">
        <v>360</v>
      </c>
      <c r="C2964" s="208">
        <v>25700</v>
      </c>
      <c r="D2964" s="217">
        <v>25000</v>
      </c>
      <c r="E2964" s="208">
        <v>0</v>
      </c>
      <c r="F2964" s="209">
        <f t="shared" si="789"/>
        <v>97.276264591439684</v>
      </c>
    </row>
    <row r="2965" spans="1:6" s="167" customFormat="1" ht="20.25" x14ac:dyDescent="0.2">
      <c r="A2965" s="219">
        <v>412000</v>
      </c>
      <c r="B2965" s="210" t="s">
        <v>476</v>
      </c>
      <c r="C2965" s="220">
        <f>SUM(C2966:C2973)</f>
        <v>154100</v>
      </c>
      <c r="D2965" s="220">
        <f>SUM(D2966:D2973)</f>
        <v>180300</v>
      </c>
      <c r="E2965" s="220">
        <f>SUM(E2966:E2973)</f>
        <v>0</v>
      </c>
      <c r="F2965" s="205">
        <f t="shared" si="789"/>
        <v>117.00194678780014</v>
      </c>
    </row>
    <row r="2966" spans="1:6" s="167" customFormat="1" ht="20.25" x14ac:dyDescent="0.2">
      <c r="A2966" s="197">
        <v>412200</v>
      </c>
      <c r="B2966" s="198" t="s">
        <v>485</v>
      </c>
      <c r="C2966" s="208">
        <v>96000</v>
      </c>
      <c r="D2966" s="217">
        <v>98000</v>
      </c>
      <c r="E2966" s="208">
        <v>0</v>
      </c>
      <c r="F2966" s="209">
        <f t="shared" si="789"/>
        <v>102.08333333333333</v>
      </c>
    </row>
    <row r="2967" spans="1:6" s="167" customFormat="1" ht="20.25" x14ac:dyDescent="0.2">
      <c r="A2967" s="197">
        <v>412300</v>
      </c>
      <c r="B2967" s="198" t="s">
        <v>362</v>
      </c>
      <c r="C2967" s="208">
        <v>12000</v>
      </c>
      <c r="D2967" s="217">
        <v>15000</v>
      </c>
      <c r="E2967" s="208">
        <v>0</v>
      </c>
      <c r="F2967" s="209">
        <f t="shared" si="789"/>
        <v>125</v>
      </c>
    </row>
    <row r="2968" spans="1:6" s="167" customFormat="1" ht="20.25" x14ac:dyDescent="0.2">
      <c r="A2968" s="197">
        <v>412500</v>
      </c>
      <c r="B2968" s="198" t="s">
        <v>364</v>
      </c>
      <c r="C2968" s="208">
        <v>4000</v>
      </c>
      <c r="D2968" s="217">
        <v>5000</v>
      </c>
      <c r="E2968" s="208">
        <v>0</v>
      </c>
      <c r="F2968" s="209">
        <f t="shared" si="789"/>
        <v>125</v>
      </c>
    </row>
    <row r="2969" spans="1:6" s="167" customFormat="1" ht="20.25" x14ac:dyDescent="0.2">
      <c r="A2969" s="197">
        <v>412600</v>
      </c>
      <c r="B2969" s="198" t="s">
        <v>486</v>
      </c>
      <c r="C2969" s="208">
        <v>7500</v>
      </c>
      <c r="D2969" s="217">
        <v>8000</v>
      </c>
      <c r="E2969" s="208">
        <v>0</v>
      </c>
      <c r="F2969" s="209">
        <f t="shared" si="789"/>
        <v>106.66666666666667</v>
      </c>
    </row>
    <row r="2970" spans="1:6" s="167" customFormat="1" ht="20.25" x14ac:dyDescent="0.2">
      <c r="A2970" s="197">
        <v>412700</v>
      </c>
      <c r="B2970" s="198" t="s">
        <v>473</v>
      </c>
      <c r="C2970" s="208">
        <v>30000</v>
      </c>
      <c r="D2970" s="217">
        <v>50000</v>
      </c>
      <c r="E2970" s="208">
        <v>0</v>
      </c>
      <c r="F2970" s="209">
        <f t="shared" si="789"/>
        <v>166.66666666666669</v>
      </c>
    </row>
    <row r="2971" spans="1:6" s="167" customFormat="1" ht="20.25" x14ac:dyDescent="0.2">
      <c r="A2971" s="197">
        <v>412900</v>
      </c>
      <c r="B2971" s="211" t="s">
        <v>564</v>
      </c>
      <c r="C2971" s="208">
        <v>1500</v>
      </c>
      <c r="D2971" s="217">
        <v>1500</v>
      </c>
      <c r="E2971" s="208">
        <v>0</v>
      </c>
      <c r="F2971" s="209">
        <f t="shared" si="789"/>
        <v>100</v>
      </c>
    </row>
    <row r="2972" spans="1:6" s="167" customFormat="1" ht="20.25" x14ac:dyDescent="0.2">
      <c r="A2972" s="197">
        <v>412900</v>
      </c>
      <c r="B2972" s="211" t="s">
        <v>583</v>
      </c>
      <c r="C2972" s="208">
        <v>1500</v>
      </c>
      <c r="D2972" s="217">
        <v>1300</v>
      </c>
      <c r="E2972" s="208">
        <v>0</v>
      </c>
      <c r="F2972" s="209">
        <f t="shared" si="789"/>
        <v>86.666666666666671</v>
      </c>
    </row>
    <row r="2973" spans="1:6" s="167" customFormat="1" ht="20.25" x14ac:dyDescent="0.2">
      <c r="A2973" s="197">
        <v>412900</v>
      </c>
      <c r="B2973" s="211" t="s">
        <v>584</v>
      </c>
      <c r="C2973" s="208">
        <v>1600</v>
      </c>
      <c r="D2973" s="217">
        <v>1500</v>
      </c>
      <c r="E2973" s="208">
        <v>0</v>
      </c>
      <c r="F2973" s="209">
        <f t="shared" si="789"/>
        <v>93.75</v>
      </c>
    </row>
    <row r="2974" spans="1:6" s="221" customFormat="1" ht="20.25" x14ac:dyDescent="0.2">
      <c r="A2974" s="219">
        <v>413000</v>
      </c>
      <c r="B2974" s="210" t="s">
        <v>477</v>
      </c>
      <c r="C2974" s="220">
        <f t="shared" ref="C2974" si="791">C2975</f>
        <v>499.99999999999989</v>
      </c>
      <c r="D2974" s="220">
        <f t="shared" ref="D2974" si="792">D2975</f>
        <v>499.99999999999989</v>
      </c>
      <c r="E2974" s="220">
        <f t="shared" ref="E2974" si="793">E2975</f>
        <v>0</v>
      </c>
      <c r="F2974" s="205">
        <f t="shared" si="789"/>
        <v>100</v>
      </c>
    </row>
    <row r="2975" spans="1:6" s="167" customFormat="1" ht="20.25" x14ac:dyDescent="0.2">
      <c r="A2975" s="197">
        <v>413900</v>
      </c>
      <c r="B2975" s="198" t="s">
        <v>369</v>
      </c>
      <c r="C2975" s="208">
        <v>499.99999999999989</v>
      </c>
      <c r="D2975" s="217">
        <v>499.99999999999989</v>
      </c>
      <c r="E2975" s="208">
        <v>0</v>
      </c>
      <c r="F2975" s="209">
        <f t="shared" si="789"/>
        <v>100</v>
      </c>
    </row>
    <row r="2976" spans="1:6" s="221" customFormat="1" ht="20.25" x14ac:dyDescent="0.2">
      <c r="A2976" s="219">
        <v>510000</v>
      </c>
      <c r="B2976" s="210" t="s">
        <v>422</v>
      </c>
      <c r="C2976" s="220">
        <f>C2977+0</f>
        <v>10000</v>
      </c>
      <c r="D2976" s="220">
        <f>D2977+0</f>
        <v>10000</v>
      </c>
      <c r="E2976" s="220">
        <f>E2977+0</f>
        <v>0</v>
      </c>
      <c r="F2976" s="205">
        <f t="shared" si="789"/>
        <v>100</v>
      </c>
    </row>
    <row r="2977" spans="1:6" s="221" customFormat="1" ht="20.25" x14ac:dyDescent="0.2">
      <c r="A2977" s="219">
        <v>511000</v>
      </c>
      <c r="B2977" s="210" t="s">
        <v>423</v>
      </c>
      <c r="C2977" s="220">
        <f t="shared" ref="C2977" si="794">C2978</f>
        <v>10000</v>
      </c>
      <c r="D2977" s="220">
        <f t="shared" ref="D2977" si="795">D2978</f>
        <v>10000</v>
      </c>
      <c r="E2977" s="220">
        <f t="shared" ref="E2977" si="796">E2978</f>
        <v>0</v>
      </c>
      <c r="F2977" s="205">
        <f t="shared" si="789"/>
        <v>100</v>
      </c>
    </row>
    <row r="2978" spans="1:6" s="167" customFormat="1" ht="20.25" x14ac:dyDescent="0.2">
      <c r="A2978" s="197">
        <v>511300</v>
      </c>
      <c r="B2978" s="198" t="s">
        <v>426</v>
      </c>
      <c r="C2978" s="208">
        <v>10000</v>
      </c>
      <c r="D2978" s="217">
        <v>10000</v>
      </c>
      <c r="E2978" s="208">
        <v>0</v>
      </c>
      <c r="F2978" s="209">
        <f t="shared" si="789"/>
        <v>100</v>
      </c>
    </row>
    <row r="2979" spans="1:6" s="221" customFormat="1" ht="20.25" x14ac:dyDescent="0.2">
      <c r="A2979" s="219">
        <v>630000</v>
      </c>
      <c r="B2979" s="210" t="s">
        <v>461</v>
      </c>
      <c r="C2979" s="220">
        <f>C2980+C2982</f>
        <v>44400</v>
      </c>
      <c r="D2979" s="220">
        <f>D2980+D2982</f>
        <v>9500</v>
      </c>
      <c r="E2979" s="220">
        <f>E2980+E2982</f>
        <v>150000</v>
      </c>
      <c r="F2979" s="205">
        <f t="shared" si="789"/>
        <v>21.396396396396398</v>
      </c>
    </row>
    <row r="2980" spans="1:6" s="221" customFormat="1" ht="20.25" x14ac:dyDescent="0.2">
      <c r="A2980" s="219">
        <v>631000</v>
      </c>
      <c r="B2980" s="210" t="s">
        <v>395</v>
      </c>
      <c r="C2980" s="220">
        <f>0</f>
        <v>0</v>
      </c>
      <c r="D2980" s="220">
        <f>0</f>
        <v>0</v>
      </c>
      <c r="E2980" s="220">
        <f>0+E2981</f>
        <v>150000</v>
      </c>
      <c r="F2980" s="209">
        <v>0</v>
      </c>
    </row>
    <row r="2981" spans="1:6" s="167" customFormat="1" ht="20.25" x14ac:dyDescent="0.2">
      <c r="A2981" s="223">
        <v>631200</v>
      </c>
      <c r="B2981" s="198" t="s">
        <v>464</v>
      </c>
      <c r="C2981" s="208">
        <v>0</v>
      </c>
      <c r="D2981" s="217">
        <v>0</v>
      </c>
      <c r="E2981" s="217">
        <v>150000</v>
      </c>
      <c r="F2981" s="209">
        <v>0</v>
      </c>
    </row>
    <row r="2982" spans="1:6" s="221" customFormat="1" ht="20.25" x14ac:dyDescent="0.2">
      <c r="A2982" s="219">
        <v>638000</v>
      </c>
      <c r="B2982" s="210" t="s">
        <v>396</v>
      </c>
      <c r="C2982" s="220">
        <f t="shared" ref="C2982" si="797">C2983</f>
        <v>44400</v>
      </c>
      <c r="D2982" s="220">
        <f t="shared" ref="D2982" si="798">D2983</f>
        <v>9500</v>
      </c>
      <c r="E2982" s="220">
        <f t="shared" ref="E2982" si="799">E2983</f>
        <v>0</v>
      </c>
      <c r="F2982" s="205">
        <f>D2982/C2982*100</f>
        <v>21.396396396396398</v>
      </c>
    </row>
    <row r="2983" spans="1:6" s="167" customFormat="1" ht="20.25" x14ac:dyDescent="0.2">
      <c r="A2983" s="197">
        <v>638100</v>
      </c>
      <c r="B2983" s="198" t="s">
        <v>466</v>
      </c>
      <c r="C2983" s="208">
        <v>44400</v>
      </c>
      <c r="D2983" s="217">
        <v>9500</v>
      </c>
      <c r="E2983" s="208">
        <v>0</v>
      </c>
      <c r="F2983" s="209">
        <f>D2983/C2983*100</f>
        <v>21.396396396396398</v>
      </c>
    </row>
    <row r="2984" spans="1:6" s="167" customFormat="1" ht="20.25" x14ac:dyDescent="0.2">
      <c r="A2984" s="225"/>
      <c r="B2984" s="214" t="s">
        <v>500</v>
      </c>
      <c r="C2984" s="222">
        <f>C2959+C2976+C2979</f>
        <v>1051800</v>
      </c>
      <c r="D2984" s="222">
        <f>D2959+D2976+D2979</f>
        <v>1108000</v>
      </c>
      <c r="E2984" s="222">
        <f>E2959+E2976+E2979</f>
        <v>150000</v>
      </c>
      <c r="F2984" s="172">
        <f>D2984/C2984*100</f>
        <v>105.34322114470432</v>
      </c>
    </row>
    <row r="2985" spans="1:6" s="167" customFormat="1" ht="20.25" x14ac:dyDescent="0.2">
      <c r="A2985" s="226"/>
      <c r="B2985" s="190"/>
      <c r="C2985" s="200"/>
      <c r="D2985" s="200"/>
      <c r="E2985" s="200"/>
      <c r="F2985" s="201"/>
    </row>
    <row r="2986" spans="1:6" s="167" customFormat="1" ht="20.25" x14ac:dyDescent="0.2">
      <c r="A2986" s="226"/>
      <c r="B2986" s="190"/>
      <c r="C2986" s="200"/>
      <c r="D2986" s="200"/>
      <c r="E2986" s="200"/>
      <c r="F2986" s="201"/>
    </row>
    <row r="2987" spans="1:6" s="167" customFormat="1" ht="20.25" x14ac:dyDescent="0.2">
      <c r="A2987" s="197" t="s">
        <v>910</v>
      </c>
      <c r="B2987" s="210"/>
      <c r="C2987" s="200"/>
      <c r="D2987" s="200"/>
      <c r="E2987" s="200"/>
      <c r="F2987" s="201"/>
    </row>
    <row r="2988" spans="1:6" s="167" customFormat="1" ht="20.25" x14ac:dyDescent="0.2">
      <c r="A2988" s="197" t="s">
        <v>513</v>
      </c>
      <c r="B2988" s="210"/>
      <c r="C2988" s="200"/>
      <c r="D2988" s="200"/>
      <c r="E2988" s="200"/>
      <c r="F2988" s="201"/>
    </row>
    <row r="2989" spans="1:6" s="167" customFormat="1" ht="20.25" x14ac:dyDescent="0.2">
      <c r="A2989" s="197" t="s">
        <v>676</v>
      </c>
      <c r="B2989" s="210"/>
      <c r="C2989" s="200"/>
      <c r="D2989" s="200"/>
      <c r="E2989" s="200"/>
      <c r="F2989" s="201"/>
    </row>
    <row r="2990" spans="1:6" s="167" customFormat="1" ht="20.25" x14ac:dyDescent="0.2">
      <c r="A2990" s="197" t="s">
        <v>796</v>
      </c>
      <c r="B2990" s="210"/>
      <c r="C2990" s="200"/>
      <c r="D2990" s="200"/>
      <c r="E2990" s="200"/>
      <c r="F2990" s="201"/>
    </row>
    <row r="2991" spans="1:6" s="167" customFormat="1" ht="20.25" x14ac:dyDescent="0.2">
      <c r="A2991" s="197"/>
      <c r="B2991" s="199"/>
      <c r="C2991" s="200"/>
      <c r="D2991" s="200"/>
      <c r="E2991" s="200"/>
      <c r="F2991" s="201"/>
    </row>
    <row r="2992" spans="1:6" s="167" customFormat="1" ht="20.25" x14ac:dyDescent="0.2">
      <c r="A2992" s="219">
        <v>410000</v>
      </c>
      <c r="B2992" s="203" t="s">
        <v>357</v>
      </c>
      <c r="C2992" s="220">
        <f>C2993+C2998</f>
        <v>1012300</v>
      </c>
      <c r="D2992" s="220">
        <f t="shared" ref="D2992" si="800">D2993+D2998</f>
        <v>1029200</v>
      </c>
      <c r="E2992" s="220">
        <f>E2993+E2998</f>
        <v>0</v>
      </c>
      <c r="F2992" s="205">
        <f t="shared" ref="F2992:F3009" si="801">D2992/C2992*100</f>
        <v>101.6694655734466</v>
      </c>
    </row>
    <row r="2993" spans="1:6" s="167" customFormat="1" ht="20.25" x14ac:dyDescent="0.2">
      <c r="A2993" s="219">
        <v>411000</v>
      </c>
      <c r="B2993" s="203" t="s">
        <v>471</v>
      </c>
      <c r="C2993" s="220">
        <f>SUM(C2994:C2997)</f>
        <v>852600</v>
      </c>
      <c r="D2993" s="220">
        <f t="shared" ref="D2993" si="802">SUM(D2994:D2997)</f>
        <v>897900</v>
      </c>
      <c r="E2993" s="220">
        <f>SUM(E2994:E2997)</f>
        <v>0</v>
      </c>
      <c r="F2993" s="205">
        <f t="shared" si="801"/>
        <v>105.31315974665729</v>
      </c>
    </row>
    <row r="2994" spans="1:6" s="167" customFormat="1" ht="20.25" x14ac:dyDescent="0.2">
      <c r="A2994" s="197">
        <v>411100</v>
      </c>
      <c r="B2994" s="198" t="s">
        <v>358</v>
      </c>
      <c r="C2994" s="208">
        <v>783000</v>
      </c>
      <c r="D2994" s="217">
        <f>790000+42400+2500</f>
        <v>834900</v>
      </c>
      <c r="E2994" s="208">
        <v>0</v>
      </c>
      <c r="F2994" s="209">
        <f t="shared" si="801"/>
        <v>106.62835249042146</v>
      </c>
    </row>
    <row r="2995" spans="1:6" s="167" customFormat="1" ht="20.25" x14ac:dyDescent="0.2">
      <c r="A2995" s="197">
        <v>411200</v>
      </c>
      <c r="B2995" s="198" t="s">
        <v>484</v>
      </c>
      <c r="C2995" s="208">
        <v>44400</v>
      </c>
      <c r="D2995" s="217">
        <v>45000</v>
      </c>
      <c r="E2995" s="208">
        <v>0</v>
      </c>
      <c r="F2995" s="209">
        <f t="shared" si="801"/>
        <v>101.35135135135135</v>
      </c>
    </row>
    <row r="2996" spans="1:6" s="167" customFormat="1" ht="40.5" x14ac:dyDescent="0.2">
      <c r="A2996" s="197">
        <v>411300</v>
      </c>
      <c r="B2996" s="198" t="s">
        <v>359</v>
      </c>
      <c r="C2996" s="208">
        <v>17000</v>
      </c>
      <c r="D2996" s="217">
        <v>15000</v>
      </c>
      <c r="E2996" s="208">
        <v>0</v>
      </c>
      <c r="F2996" s="209">
        <f t="shared" si="801"/>
        <v>88.235294117647058</v>
      </c>
    </row>
    <row r="2997" spans="1:6" s="167" customFormat="1" ht="20.25" x14ac:dyDescent="0.2">
      <c r="A2997" s="197">
        <v>411400</v>
      </c>
      <c r="B2997" s="198" t="s">
        <v>360</v>
      </c>
      <c r="C2997" s="208">
        <v>8200</v>
      </c>
      <c r="D2997" s="217">
        <v>3000</v>
      </c>
      <c r="E2997" s="208">
        <v>0</v>
      </c>
      <c r="F2997" s="209">
        <f t="shared" si="801"/>
        <v>36.585365853658537</v>
      </c>
    </row>
    <row r="2998" spans="1:6" s="221" customFormat="1" ht="20.25" x14ac:dyDescent="0.2">
      <c r="A2998" s="219">
        <v>412000</v>
      </c>
      <c r="B2998" s="210" t="s">
        <v>476</v>
      </c>
      <c r="C2998" s="220">
        <f>SUM(C2999:C3009)</f>
        <v>159700</v>
      </c>
      <c r="D2998" s="220">
        <f t="shared" ref="D2998" si="803">SUM(D2999:D3009)</f>
        <v>131300</v>
      </c>
      <c r="E2998" s="220">
        <f>SUM(E2999:E3009)</f>
        <v>0</v>
      </c>
      <c r="F2998" s="205">
        <f t="shared" si="801"/>
        <v>82.216656230432065</v>
      </c>
    </row>
    <row r="2999" spans="1:6" s="167" customFormat="1" ht="20.25" x14ac:dyDescent="0.2">
      <c r="A2999" s="197">
        <v>412200</v>
      </c>
      <c r="B2999" s="198" t="s">
        <v>485</v>
      </c>
      <c r="C2999" s="208">
        <v>90000</v>
      </c>
      <c r="D2999" s="217">
        <v>62400</v>
      </c>
      <c r="E2999" s="208">
        <v>0</v>
      </c>
      <c r="F2999" s="209">
        <f t="shared" si="801"/>
        <v>69.333333333333343</v>
      </c>
    </row>
    <row r="3000" spans="1:6" s="167" customFormat="1" ht="20.25" x14ac:dyDescent="0.2">
      <c r="A3000" s="197">
        <v>412300</v>
      </c>
      <c r="B3000" s="198" t="s">
        <v>362</v>
      </c>
      <c r="C3000" s="208">
        <v>15000</v>
      </c>
      <c r="D3000" s="217">
        <v>20000</v>
      </c>
      <c r="E3000" s="208">
        <v>0</v>
      </c>
      <c r="F3000" s="209">
        <f t="shared" si="801"/>
        <v>133.33333333333331</v>
      </c>
    </row>
    <row r="3001" spans="1:6" s="167" customFormat="1" ht="20.25" x14ac:dyDescent="0.2">
      <c r="A3001" s="197">
        <v>412500</v>
      </c>
      <c r="B3001" s="198" t="s">
        <v>364</v>
      </c>
      <c r="C3001" s="208">
        <v>1999.9999999999991</v>
      </c>
      <c r="D3001" s="217">
        <v>3000</v>
      </c>
      <c r="E3001" s="208">
        <v>0</v>
      </c>
      <c r="F3001" s="209">
        <f t="shared" si="801"/>
        <v>150.00000000000006</v>
      </c>
    </row>
    <row r="3002" spans="1:6" s="167" customFormat="1" ht="20.25" x14ac:dyDescent="0.2">
      <c r="A3002" s="197">
        <v>412600</v>
      </c>
      <c r="B3002" s="198" t="s">
        <v>486</v>
      </c>
      <c r="C3002" s="208">
        <v>9000</v>
      </c>
      <c r="D3002" s="217">
        <v>10000</v>
      </c>
      <c r="E3002" s="208">
        <v>0</v>
      </c>
      <c r="F3002" s="209">
        <f t="shared" si="801"/>
        <v>111.11111111111111</v>
      </c>
    </row>
    <row r="3003" spans="1:6" s="167" customFormat="1" ht="20.25" x14ac:dyDescent="0.2">
      <c r="A3003" s="197">
        <v>412700</v>
      </c>
      <c r="B3003" s="198" t="s">
        <v>473</v>
      </c>
      <c r="C3003" s="208">
        <v>30000</v>
      </c>
      <c r="D3003" s="217">
        <v>24700</v>
      </c>
      <c r="E3003" s="208">
        <v>0</v>
      </c>
      <c r="F3003" s="209">
        <f t="shared" si="801"/>
        <v>82.333333333333343</v>
      </c>
    </row>
    <row r="3004" spans="1:6" s="167" customFormat="1" ht="20.25" x14ac:dyDescent="0.2">
      <c r="A3004" s="197">
        <v>412900</v>
      </c>
      <c r="B3004" s="211" t="s">
        <v>797</v>
      </c>
      <c r="C3004" s="208">
        <v>1500</v>
      </c>
      <c r="D3004" s="217">
        <v>1500</v>
      </c>
      <c r="E3004" s="208">
        <v>0</v>
      </c>
      <c r="F3004" s="209">
        <f t="shared" si="801"/>
        <v>100</v>
      </c>
    </row>
    <row r="3005" spans="1:6" s="167" customFormat="1" ht="20.25" x14ac:dyDescent="0.2">
      <c r="A3005" s="197">
        <v>412900</v>
      </c>
      <c r="B3005" s="211" t="s">
        <v>564</v>
      </c>
      <c r="C3005" s="208">
        <v>5100</v>
      </c>
      <c r="D3005" s="217">
        <v>4000</v>
      </c>
      <c r="E3005" s="208">
        <v>0</v>
      </c>
      <c r="F3005" s="209">
        <f t="shared" si="801"/>
        <v>78.431372549019613</v>
      </c>
    </row>
    <row r="3006" spans="1:6" s="167" customFormat="1" ht="20.25" x14ac:dyDescent="0.2">
      <c r="A3006" s="197">
        <v>412900</v>
      </c>
      <c r="B3006" s="198" t="s">
        <v>582</v>
      </c>
      <c r="C3006" s="208">
        <v>2700</v>
      </c>
      <c r="D3006" s="217">
        <v>2000</v>
      </c>
      <c r="E3006" s="208">
        <v>0</v>
      </c>
      <c r="F3006" s="209">
        <f t="shared" si="801"/>
        <v>74.074074074074076</v>
      </c>
    </row>
    <row r="3007" spans="1:6" s="167" customFormat="1" ht="20.25" x14ac:dyDescent="0.2">
      <c r="A3007" s="197">
        <v>412900</v>
      </c>
      <c r="B3007" s="211" t="s">
        <v>583</v>
      </c>
      <c r="C3007" s="208">
        <v>999.99999999999977</v>
      </c>
      <c r="D3007" s="217">
        <v>1000</v>
      </c>
      <c r="E3007" s="208">
        <v>0</v>
      </c>
      <c r="F3007" s="209">
        <f t="shared" si="801"/>
        <v>100.00000000000003</v>
      </c>
    </row>
    <row r="3008" spans="1:6" s="167" customFormat="1" ht="20.25" x14ac:dyDescent="0.2">
      <c r="A3008" s="197">
        <v>412900</v>
      </c>
      <c r="B3008" s="211" t="s">
        <v>584</v>
      </c>
      <c r="C3008" s="208">
        <v>2100</v>
      </c>
      <c r="D3008" s="217">
        <v>1700</v>
      </c>
      <c r="E3008" s="208">
        <v>0</v>
      </c>
      <c r="F3008" s="209">
        <f t="shared" si="801"/>
        <v>80.952380952380949</v>
      </c>
    </row>
    <row r="3009" spans="1:6" s="167" customFormat="1" ht="20.25" x14ac:dyDescent="0.2">
      <c r="A3009" s="197">
        <v>412900</v>
      </c>
      <c r="B3009" s="198" t="s">
        <v>566</v>
      </c>
      <c r="C3009" s="208">
        <v>1300.0000000000002</v>
      </c>
      <c r="D3009" s="217">
        <v>1000</v>
      </c>
      <c r="E3009" s="208">
        <v>0</v>
      </c>
      <c r="F3009" s="209">
        <f t="shared" si="801"/>
        <v>76.923076923076906</v>
      </c>
    </row>
    <row r="3010" spans="1:6" s="221" customFormat="1" ht="20.25" x14ac:dyDescent="0.2">
      <c r="A3010" s="219">
        <v>510000</v>
      </c>
      <c r="B3010" s="210" t="s">
        <v>422</v>
      </c>
      <c r="C3010" s="220">
        <f t="shared" ref="C3010:D3010" si="804">C3011</f>
        <v>0</v>
      </c>
      <c r="D3010" s="220">
        <f t="shared" si="804"/>
        <v>5000</v>
      </c>
      <c r="E3010" s="220">
        <f t="shared" ref="E3010" si="805">E3011</f>
        <v>0</v>
      </c>
      <c r="F3010" s="209">
        <v>0</v>
      </c>
    </row>
    <row r="3011" spans="1:6" s="221" customFormat="1" ht="20.25" x14ac:dyDescent="0.2">
      <c r="A3011" s="219">
        <v>511000</v>
      </c>
      <c r="B3011" s="210" t="s">
        <v>423</v>
      </c>
      <c r="C3011" s="220">
        <f>0+C3012</f>
        <v>0</v>
      </c>
      <c r="D3011" s="220">
        <f>0+D3012</f>
        <v>5000</v>
      </c>
      <c r="E3011" s="220">
        <f>0+E3012</f>
        <v>0</v>
      </c>
      <c r="F3011" s="209">
        <v>0</v>
      </c>
    </row>
    <row r="3012" spans="1:6" s="167" customFormat="1" ht="20.25" x14ac:dyDescent="0.2">
      <c r="A3012" s="223">
        <v>511200</v>
      </c>
      <c r="B3012" s="198" t="s">
        <v>425</v>
      </c>
      <c r="C3012" s="208">
        <v>0</v>
      </c>
      <c r="D3012" s="217">
        <v>5000</v>
      </c>
      <c r="E3012" s="208">
        <v>0</v>
      </c>
      <c r="F3012" s="209">
        <v>0</v>
      </c>
    </row>
    <row r="3013" spans="1:6" s="221" customFormat="1" ht="20.25" x14ac:dyDescent="0.2">
      <c r="A3013" s="219">
        <v>630000</v>
      </c>
      <c r="B3013" s="210" t="s">
        <v>461</v>
      </c>
      <c r="C3013" s="220">
        <f>C3014+C3016</f>
        <v>8000</v>
      </c>
      <c r="D3013" s="220">
        <f>D3014+D3016</f>
        <v>20000</v>
      </c>
      <c r="E3013" s="220">
        <f>E3014+E3016</f>
        <v>330000</v>
      </c>
      <c r="F3013" s="205">
        <f>D3013/C3013*100</f>
        <v>250</v>
      </c>
    </row>
    <row r="3014" spans="1:6" s="221" customFormat="1" ht="20.25" x14ac:dyDescent="0.2">
      <c r="A3014" s="219">
        <v>631000</v>
      </c>
      <c r="B3014" s="210" t="s">
        <v>395</v>
      </c>
      <c r="C3014" s="220">
        <f>0+C3015</f>
        <v>0</v>
      </c>
      <c r="D3014" s="220">
        <f>0+D3015</f>
        <v>0</v>
      </c>
      <c r="E3014" s="220">
        <f>0+E3015</f>
        <v>330000</v>
      </c>
      <c r="F3014" s="209">
        <v>0</v>
      </c>
    </row>
    <row r="3015" spans="1:6" s="167" customFormat="1" ht="20.25" x14ac:dyDescent="0.2">
      <c r="A3015" s="223">
        <v>631200</v>
      </c>
      <c r="B3015" s="198" t="s">
        <v>464</v>
      </c>
      <c r="C3015" s="208">
        <v>0</v>
      </c>
      <c r="D3015" s="217">
        <v>0</v>
      </c>
      <c r="E3015" s="217">
        <v>330000</v>
      </c>
      <c r="F3015" s="209">
        <v>0</v>
      </c>
    </row>
    <row r="3016" spans="1:6" s="221" customFormat="1" ht="20.25" x14ac:dyDescent="0.2">
      <c r="A3016" s="219">
        <v>638000</v>
      </c>
      <c r="B3016" s="210" t="s">
        <v>396</v>
      </c>
      <c r="C3016" s="220">
        <f t="shared" ref="C3016:D3016" si="806">C3017</f>
        <v>8000</v>
      </c>
      <c r="D3016" s="220">
        <f t="shared" si="806"/>
        <v>20000</v>
      </c>
      <c r="E3016" s="220">
        <f t="shared" ref="E3016" si="807">E3017</f>
        <v>0</v>
      </c>
      <c r="F3016" s="205">
        <f>D3016/C3016*100</f>
        <v>250</v>
      </c>
    </row>
    <row r="3017" spans="1:6" s="167" customFormat="1" ht="20.25" x14ac:dyDescent="0.2">
      <c r="A3017" s="197">
        <v>638100</v>
      </c>
      <c r="B3017" s="198" t="s">
        <v>466</v>
      </c>
      <c r="C3017" s="208">
        <v>8000</v>
      </c>
      <c r="D3017" s="217">
        <v>20000</v>
      </c>
      <c r="E3017" s="208">
        <v>0</v>
      </c>
      <c r="F3017" s="209">
        <f>D3017/C3017*100</f>
        <v>250</v>
      </c>
    </row>
    <row r="3018" spans="1:6" s="167" customFormat="1" ht="20.25" x14ac:dyDescent="0.2">
      <c r="A3018" s="225"/>
      <c r="B3018" s="214" t="s">
        <v>500</v>
      </c>
      <c r="C3018" s="222">
        <f>C2992+C3010+C3013</f>
        <v>1020300</v>
      </c>
      <c r="D3018" s="222">
        <f>D2992+D3010+D3013</f>
        <v>1054200</v>
      </c>
      <c r="E3018" s="222">
        <f>E2992+E3010+E3013</f>
        <v>330000</v>
      </c>
      <c r="F3018" s="172">
        <f>D3018/C3018*100</f>
        <v>103.32255219053219</v>
      </c>
    </row>
    <row r="3019" spans="1:6" s="167" customFormat="1" ht="20.25" x14ac:dyDescent="0.2">
      <c r="A3019" s="226"/>
      <c r="B3019" s="190"/>
      <c r="C3019" s="200"/>
      <c r="D3019" s="200"/>
      <c r="E3019" s="200"/>
      <c r="F3019" s="201"/>
    </row>
    <row r="3020" spans="1:6" s="167" customFormat="1" ht="20.25" x14ac:dyDescent="0.2">
      <c r="A3020" s="193"/>
      <c r="B3020" s="190"/>
      <c r="C3020" s="217"/>
      <c r="D3020" s="217"/>
      <c r="E3020" s="217"/>
      <c r="F3020" s="218"/>
    </row>
    <row r="3021" spans="1:6" s="167" customFormat="1" ht="20.25" x14ac:dyDescent="0.2">
      <c r="A3021" s="197" t="s">
        <v>911</v>
      </c>
      <c r="B3021" s="210"/>
      <c r="C3021" s="217"/>
      <c r="D3021" s="217"/>
      <c r="E3021" s="217"/>
      <c r="F3021" s="218"/>
    </row>
    <row r="3022" spans="1:6" s="167" customFormat="1" ht="20.25" x14ac:dyDescent="0.2">
      <c r="A3022" s="197" t="s">
        <v>513</v>
      </c>
      <c r="B3022" s="210"/>
      <c r="C3022" s="217"/>
      <c r="D3022" s="217"/>
      <c r="E3022" s="217"/>
      <c r="F3022" s="218"/>
    </row>
    <row r="3023" spans="1:6" s="167" customFormat="1" ht="20.25" x14ac:dyDescent="0.2">
      <c r="A3023" s="197" t="s">
        <v>677</v>
      </c>
      <c r="B3023" s="210"/>
      <c r="C3023" s="217"/>
      <c r="D3023" s="217"/>
      <c r="E3023" s="217"/>
      <c r="F3023" s="218"/>
    </row>
    <row r="3024" spans="1:6" s="167" customFormat="1" ht="20.25" x14ac:dyDescent="0.2">
      <c r="A3024" s="197" t="s">
        <v>796</v>
      </c>
      <c r="B3024" s="210"/>
      <c r="C3024" s="217"/>
      <c r="D3024" s="217"/>
      <c r="E3024" s="217"/>
      <c r="F3024" s="218"/>
    </row>
    <row r="3025" spans="1:6" s="167" customFormat="1" ht="20.25" x14ac:dyDescent="0.2">
      <c r="A3025" s="197"/>
      <c r="B3025" s="199"/>
      <c r="C3025" s="200"/>
      <c r="D3025" s="200"/>
      <c r="E3025" s="200"/>
      <c r="F3025" s="201"/>
    </row>
    <row r="3026" spans="1:6" s="167" customFormat="1" ht="20.25" x14ac:dyDescent="0.2">
      <c r="A3026" s="219">
        <v>410000</v>
      </c>
      <c r="B3026" s="203" t="s">
        <v>357</v>
      </c>
      <c r="C3026" s="220">
        <f>C3027+C3032</f>
        <v>1340300</v>
      </c>
      <c r="D3026" s="220">
        <f t="shared" ref="D3026" si="808">D3027+D3032</f>
        <v>1345100</v>
      </c>
      <c r="E3026" s="220">
        <f>E3027+E3032</f>
        <v>0</v>
      </c>
      <c r="F3026" s="205">
        <f t="shared" ref="F3026:F3051" si="809">D3026/C3026*100</f>
        <v>100.35812877713946</v>
      </c>
    </row>
    <row r="3027" spans="1:6" s="167" customFormat="1" ht="20.25" x14ac:dyDescent="0.2">
      <c r="A3027" s="219">
        <v>411000</v>
      </c>
      <c r="B3027" s="203" t="s">
        <v>471</v>
      </c>
      <c r="C3027" s="220">
        <f>SUM(C3028:C3031)</f>
        <v>1167000</v>
      </c>
      <c r="D3027" s="220">
        <f t="shared" ref="D3027" si="810">SUM(D3028:D3031)</f>
        <v>1179000</v>
      </c>
      <c r="E3027" s="220">
        <f>SUM(E3028:E3031)</f>
        <v>0</v>
      </c>
      <c r="F3027" s="205">
        <f t="shared" si="809"/>
        <v>101.02827763496146</v>
      </c>
    </row>
    <row r="3028" spans="1:6" s="167" customFormat="1" ht="20.25" x14ac:dyDescent="0.2">
      <c r="A3028" s="197">
        <v>411100</v>
      </c>
      <c r="B3028" s="198" t="s">
        <v>358</v>
      </c>
      <c r="C3028" s="208">
        <v>1086000</v>
      </c>
      <c r="D3028" s="217">
        <v>1115000</v>
      </c>
      <c r="E3028" s="208">
        <v>0</v>
      </c>
      <c r="F3028" s="209">
        <f t="shared" si="809"/>
        <v>102.67034990791896</v>
      </c>
    </row>
    <row r="3029" spans="1:6" s="167" customFormat="1" ht="20.25" x14ac:dyDescent="0.2">
      <c r="A3029" s="197">
        <v>411200</v>
      </c>
      <c r="B3029" s="198" t="s">
        <v>484</v>
      </c>
      <c r="C3029" s="208">
        <v>21000</v>
      </c>
      <c r="D3029" s="217">
        <v>21000</v>
      </c>
      <c r="E3029" s="208">
        <v>0</v>
      </c>
      <c r="F3029" s="209">
        <f t="shared" si="809"/>
        <v>100</v>
      </c>
    </row>
    <row r="3030" spans="1:6" s="167" customFormat="1" ht="40.5" x14ac:dyDescent="0.2">
      <c r="A3030" s="197">
        <v>411300</v>
      </c>
      <c r="B3030" s="198" t="s">
        <v>359</v>
      </c>
      <c r="C3030" s="208">
        <v>33500</v>
      </c>
      <c r="D3030" s="217">
        <v>18000</v>
      </c>
      <c r="E3030" s="208">
        <v>0</v>
      </c>
      <c r="F3030" s="209">
        <f t="shared" si="809"/>
        <v>53.731343283582092</v>
      </c>
    </row>
    <row r="3031" spans="1:6" s="167" customFormat="1" ht="20.25" x14ac:dyDescent="0.2">
      <c r="A3031" s="197">
        <v>411400</v>
      </c>
      <c r="B3031" s="198" t="s">
        <v>360</v>
      </c>
      <c r="C3031" s="208">
        <v>26500</v>
      </c>
      <c r="D3031" s="217">
        <v>25000</v>
      </c>
      <c r="E3031" s="208">
        <v>0</v>
      </c>
      <c r="F3031" s="209">
        <f t="shared" si="809"/>
        <v>94.339622641509436</v>
      </c>
    </row>
    <row r="3032" spans="1:6" s="167" customFormat="1" ht="20.25" x14ac:dyDescent="0.2">
      <c r="A3032" s="219">
        <v>412000</v>
      </c>
      <c r="B3032" s="210" t="s">
        <v>476</v>
      </c>
      <c r="C3032" s="220">
        <f>SUM(C3033:C3044)</f>
        <v>173300</v>
      </c>
      <c r="D3032" s="220">
        <f t="shared" ref="D3032" si="811">SUM(D3033:D3044)</f>
        <v>166100</v>
      </c>
      <c r="E3032" s="220">
        <f>SUM(E3033:E3044)</f>
        <v>0</v>
      </c>
      <c r="F3032" s="205">
        <f t="shared" si="809"/>
        <v>95.845354875937687</v>
      </c>
    </row>
    <row r="3033" spans="1:6" s="167" customFormat="1" ht="20.25" x14ac:dyDescent="0.2">
      <c r="A3033" s="197">
        <v>412100</v>
      </c>
      <c r="B3033" s="198" t="s">
        <v>361</v>
      </c>
      <c r="C3033" s="208">
        <v>59000</v>
      </c>
      <c r="D3033" s="217">
        <v>59000</v>
      </c>
      <c r="E3033" s="208">
        <v>0</v>
      </c>
      <c r="F3033" s="209">
        <f t="shared" si="809"/>
        <v>100</v>
      </c>
    </row>
    <row r="3034" spans="1:6" s="167" customFormat="1" ht="20.25" x14ac:dyDescent="0.2">
      <c r="A3034" s="197">
        <v>412200</v>
      </c>
      <c r="B3034" s="198" t="s">
        <v>485</v>
      </c>
      <c r="C3034" s="208">
        <v>42999.999999999993</v>
      </c>
      <c r="D3034" s="217">
        <v>44000</v>
      </c>
      <c r="E3034" s="208">
        <v>0</v>
      </c>
      <c r="F3034" s="209">
        <f t="shared" si="809"/>
        <v>102.32558139534886</v>
      </c>
    </row>
    <row r="3035" spans="1:6" s="167" customFormat="1" ht="20.25" x14ac:dyDescent="0.2">
      <c r="A3035" s="197">
        <v>412300</v>
      </c>
      <c r="B3035" s="198" t="s">
        <v>362</v>
      </c>
      <c r="C3035" s="208">
        <v>14000</v>
      </c>
      <c r="D3035" s="217">
        <v>13000</v>
      </c>
      <c r="E3035" s="208">
        <v>0</v>
      </c>
      <c r="F3035" s="209">
        <f t="shared" si="809"/>
        <v>92.857142857142861</v>
      </c>
    </row>
    <row r="3036" spans="1:6" s="167" customFormat="1" ht="20.25" x14ac:dyDescent="0.2">
      <c r="A3036" s="197">
        <v>412500</v>
      </c>
      <c r="B3036" s="198" t="s">
        <v>364</v>
      </c>
      <c r="C3036" s="208">
        <v>7000</v>
      </c>
      <c r="D3036" s="217">
        <v>7500</v>
      </c>
      <c r="E3036" s="208">
        <v>0</v>
      </c>
      <c r="F3036" s="209">
        <f t="shared" si="809"/>
        <v>107.14285714285714</v>
      </c>
    </row>
    <row r="3037" spans="1:6" s="167" customFormat="1" ht="20.25" x14ac:dyDescent="0.2">
      <c r="A3037" s="197">
        <v>412600</v>
      </c>
      <c r="B3037" s="198" t="s">
        <v>486</v>
      </c>
      <c r="C3037" s="208">
        <v>19000</v>
      </c>
      <c r="D3037" s="217">
        <v>19000</v>
      </c>
      <c r="E3037" s="208">
        <v>0</v>
      </c>
      <c r="F3037" s="209">
        <f t="shared" si="809"/>
        <v>100</v>
      </c>
    </row>
    <row r="3038" spans="1:6" s="167" customFormat="1" ht="20.25" x14ac:dyDescent="0.2">
      <c r="A3038" s="197">
        <v>412700</v>
      </c>
      <c r="B3038" s="198" t="s">
        <v>473</v>
      </c>
      <c r="C3038" s="208">
        <v>15000</v>
      </c>
      <c r="D3038" s="217">
        <v>8800</v>
      </c>
      <c r="E3038" s="208">
        <v>0</v>
      </c>
      <c r="F3038" s="209">
        <f t="shared" si="809"/>
        <v>58.666666666666664</v>
      </c>
    </row>
    <row r="3039" spans="1:6" s="167" customFormat="1" ht="20.25" x14ac:dyDescent="0.2">
      <c r="A3039" s="197">
        <v>412900</v>
      </c>
      <c r="B3039" s="211" t="s">
        <v>797</v>
      </c>
      <c r="C3039" s="208">
        <v>499.99999999999989</v>
      </c>
      <c r="D3039" s="217">
        <v>499.99999999999994</v>
      </c>
      <c r="E3039" s="208">
        <v>0</v>
      </c>
      <c r="F3039" s="209">
        <f t="shared" si="809"/>
        <v>100.00000000000003</v>
      </c>
    </row>
    <row r="3040" spans="1:6" s="167" customFormat="1" ht="20.25" x14ac:dyDescent="0.2">
      <c r="A3040" s="197">
        <v>412900</v>
      </c>
      <c r="B3040" s="211" t="s">
        <v>564</v>
      </c>
      <c r="C3040" s="208">
        <v>8000</v>
      </c>
      <c r="D3040" s="217">
        <v>9000</v>
      </c>
      <c r="E3040" s="208">
        <v>0</v>
      </c>
      <c r="F3040" s="209">
        <f t="shared" si="809"/>
        <v>112.5</v>
      </c>
    </row>
    <row r="3041" spans="1:6" s="167" customFormat="1" ht="20.25" x14ac:dyDescent="0.2">
      <c r="A3041" s="197">
        <v>412900</v>
      </c>
      <c r="B3041" s="211" t="s">
        <v>582</v>
      </c>
      <c r="C3041" s="208">
        <v>800</v>
      </c>
      <c r="D3041" s="217">
        <v>800</v>
      </c>
      <c r="E3041" s="208">
        <v>0</v>
      </c>
      <c r="F3041" s="209">
        <f t="shared" si="809"/>
        <v>100</v>
      </c>
    </row>
    <row r="3042" spans="1:6" s="167" customFormat="1" ht="20.25" x14ac:dyDescent="0.2">
      <c r="A3042" s="197">
        <v>412900</v>
      </c>
      <c r="B3042" s="211" t="s">
        <v>583</v>
      </c>
      <c r="C3042" s="208">
        <v>3000</v>
      </c>
      <c r="D3042" s="217">
        <v>2000</v>
      </c>
      <c r="E3042" s="208">
        <v>0</v>
      </c>
      <c r="F3042" s="209">
        <f t="shared" si="809"/>
        <v>66.666666666666657</v>
      </c>
    </row>
    <row r="3043" spans="1:6" s="167" customFormat="1" ht="20.25" x14ac:dyDescent="0.2">
      <c r="A3043" s="197">
        <v>412900</v>
      </c>
      <c r="B3043" s="211" t="s">
        <v>584</v>
      </c>
      <c r="C3043" s="208">
        <v>1999.9999999999995</v>
      </c>
      <c r="D3043" s="217">
        <v>2500</v>
      </c>
      <c r="E3043" s="208">
        <v>0</v>
      </c>
      <c r="F3043" s="209">
        <f t="shared" si="809"/>
        <v>125.00000000000003</v>
      </c>
    </row>
    <row r="3044" spans="1:6" s="167" customFormat="1" ht="20.25" x14ac:dyDescent="0.2">
      <c r="A3044" s="197">
        <v>412900</v>
      </c>
      <c r="B3044" s="211" t="s">
        <v>566</v>
      </c>
      <c r="C3044" s="208">
        <v>2000</v>
      </c>
      <c r="D3044" s="217">
        <v>0</v>
      </c>
      <c r="E3044" s="208">
        <v>0</v>
      </c>
      <c r="F3044" s="209">
        <f t="shared" si="809"/>
        <v>0</v>
      </c>
    </row>
    <row r="3045" spans="1:6" s="167" customFormat="1" ht="20.25" x14ac:dyDescent="0.2">
      <c r="A3045" s="219">
        <v>510000</v>
      </c>
      <c r="B3045" s="210" t="s">
        <v>422</v>
      </c>
      <c r="C3045" s="220">
        <f>C3046+0</f>
        <v>3000</v>
      </c>
      <c r="D3045" s="220">
        <f>D3046+0</f>
        <v>5000</v>
      </c>
      <c r="E3045" s="220">
        <f>E3046+0</f>
        <v>0</v>
      </c>
      <c r="F3045" s="205">
        <f t="shared" si="809"/>
        <v>166.66666666666669</v>
      </c>
    </row>
    <row r="3046" spans="1:6" s="167" customFormat="1" ht="20.25" x14ac:dyDescent="0.2">
      <c r="A3046" s="219">
        <v>511000</v>
      </c>
      <c r="B3046" s="210" t="s">
        <v>423</v>
      </c>
      <c r="C3046" s="220">
        <f t="shared" ref="C3046:D3046" si="812">SUM(C3047:C3047)</f>
        <v>3000</v>
      </c>
      <c r="D3046" s="220">
        <f t="shared" si="812"/>
        <v>5000</v>
      </c>
      <c r="E3046" s="220">
        <f t="shared" ref="E3046" si="813">SUM(E3047:E3047)</f>
        <v>0</v>
      </c>
      <c r="F3046" s="205">
        <f t="shared" si="809"/>
        <v>166.66666666666669</v>
      </c>
    </row>
    <row r="3047" spans="1:6" s="167" customFormat="1" ht="20.25" x14ac:dyDescent="0.2">
      <c r="A3047" s="197">
        <v>511300</v>
      </c>
      <c r="B3047" s="198" t="s">
        <v>426</v>
      </c>
      <c r="C3047" s="208">
        <v>3000</v>
      </c>
      <c r="D3047" s="217">
        <v>5000</v>
      </c>
      <c r="E3047" s="208">
        <v>0</v>
      </c>
      <c r="F3047" s="209">
        <f t="shared" si="809"/>
        <v>166.66666666666669</v>
      </c>
    </row>
    <row r="3048" spans="1:6" s="221" customFormat="1" ht="20.25" x14ac:dyDescent="0.2">
      <c r="A3048" s="219">
        <v>630000</v>
      </c>
      <c r="B3048" s="210" t="s">
        <v>461</v>
      </c>
      <c r="C3048" s="220">
        <f>0+C3049</f>
        <v>58000</v>
      </c>
      <c r="D3048" s="220">
        <f>0+D3049</f>
        <v>57000</v>
      </c>
      <c r="E3048" s="220">
        <f>0+E3049</f>
        <v>0</v>
      </c>
      <c r="F3048" s="205">
        <f t="shared" si="809"/>
        <v>98.275862068965509</v>
      </c>
    </row>
    <row r="3049" spans="1:6" s="221" customFormat="1" ht="20.25" x14ac:dyDescent="0.2">
      <c r="A3049" s="219">
        <v>638000</v>
      </c>
      <c r="B3049" s="210" t="s">
        <v>396</v>
      </c>
      <c r="C3049" s="220">
        <f t="shared" ref="C3049:D3049" si="814">C3050</f>
        <v>58000</v>
      </c>
      <c r="D3049" s="220">
        <f t="shared" si="814"/>
        <v>57000</v>
      </c>
      <c r="E3049" s="220">
        <f t="shared" ref="E3049" si="815">E3050</f>
        <v>0</v>
      </c>
      <c r="F3049" s="205">
        <f t="shared" si="809"/>
        <v>98.275862068965509</v>
      </c>
    </row>
    <row r="3050" spans="1:6" s="167" customFormat="1" ht="20.25" x14ac:dyDescent="0.2">
      <c r="A3050" s="197">
        <v>638100</v>
      </c>
      <c r="B3050" s="198" t="s">
        <v>466</v>
      </c>
      <c r="C3050" s="208">
        <v>58000</v>
      </c>
      <c r="D3050" s="217">
        <v>57000</v>
      </c>
      <c r="E3050" s="208">
        <v>0</v>
      </c>
      <c r="F3050" s="209">
        <f t="shared" si="809"/>
        <v>98.275862068965509</v>
      </c>
    </row>
    <row r="3051" spans="1:6" s="167" customFormat="1" ht="20.25" x14ac:dyDescent="0.2">
      <c r="A3051" s="225"/>
      <c r="B3051" s="214" t="s">
        <v>500</v>
      </c>
      <c r="C3051" s="222">
        <f>C3026+C3045+C3048</f>
        <v>1401300</v>
      </c>
      <c r="D3051" s="222">
        <f>D3026+D3045+D3048</f>
        <v>1407100</v>
      </c>
      <c r="E3051" s="222">
        <f>E3026+E3045+E3048</f>
        <v>0</v>
      </c>
      <c r="F3051" s="172">
        <f t="shared" si="809"/>
        <v>100.41390137729252</v>
      </c>
    </row>
    <row r="3052" spans="1:6" s="167" customFormat="1" ht="20.25" x14ac:dyDescent="0.2">
      <c r="A3052" s="226"/>
      <c r="B3052" s="190"/>
      <c r="C3052" s="200"/>
      <c r="D3052" s="200"/>
      <c r="E3052" s="200"/>
      <c r="F3052" s="201"/>
    </row>
    <row r="3053" spans="1:6" s="167" customFormat="1" ht="20.25" x14ac:dyDescent="0.2">
      <c r="A3053" s="193"/>
      <c r="B3053" s="190"/>
      <c r="C3053" s="217"/>
      <c r="D3053" s="217"/>
      <c r="E3053" s="217"/>
      <c r="F3053" s="218"/>
    </row>
    <row r="3054" spans="1:6" s="167" customFormat="1" ht="20.25" x14ac:dyDescent="0.2">
      <c r="A3054" s="197" t="s">
        <v>912</v>
      </c>
      <c r="B3054" s="210"/>
      <c r="C3054" s="217"/>
      <c r="D3054" s="217"/>
      <c r="E3054" s="217"/>
      <c r="F3054" s="218"/>
    </row>
    <row r="3055" spans="1:6" s="167" customFormat="1" ht="20.25" x14ac:dyDescent="0.2">
      <c r="A3055" s="197" t="s">
        <v>513</v>
      </c>
      <c r="B3055" s="210"/>
      <c r="C3055" s="217"/>
      <c r="D3055" s="217"/>
      <c r="E3055" s="217"/>
      <c r="F3055" s="218"/>
    </row>
    <row r="3056" spans="1:6" s="167" customFormat="1" ht="20.25" x14ac:dyDescent="0.2">
      <c r="A3056" s="197" t="s">
        <v>678</v>
      </c>
      <c r="B3056" s="210"/>
      <c r="C3056" s="217"/>
      <c r="D3056" s="217"/>
      <c r="E3056" s="217"/>
      <c r="F3056" s="218"/>
    </row>
    <row r="3057" spans="1:6" s="167" customFormat="1" ht="20.25" x14ac:dyDescent="0.2">
      <c r="A3057" s="197" t="s">
        <v>796</v>
      </c>
      <c r="B3057" s="210"/>
      <c r="C3057" s="217"/>
      <c r="D3057" s="217"/>
      <c r="E3057" s="217"/>
      <c r="F3057" s="218"/>
    </row>
    <row r="3058" spans="1:6" s="167" customFormat="1" ht="20.25" x14ac:dyDescent="0.2">
      <c r="A3058" s="197"/>
      <c r="B3058" s="199"/>
      <c r="C3058" s="200"/>
      <c r="D3058" s="200"/>
      <c r="E3058" s="200"/>
      <c r="F3058" s="201"/>
    </row>
    <row r="3059" spans="1:6" s="167" customFormat="1" ht="20.25" x14ac:dyDescent="0.2">
      <c r="A3059" s="219">
        <v>410000</v>
      </c>
      <c r="B3059" s="203" t="s">
        <v>357</v>
      </c>
      <c r="C3059" s="220">
        <f>C3060+C3065+C3079+0</f>
        <v>1958100</v>
      </c>
      <c r="D3059" s="220">
        <f>D3060+D3065+D3079+0</f>
        <v>1791000</v>
      </c>
      <c r="E3059" s="220">
        <f>E3060+E3065+E3079+0</f>
        <v>0</v>
      </c>
      <c r="F3059" s="205">
        <f t="shared" ref="F3059:F3089" si="816">D3059/C3059*100</f>
        <v>91.466217251417191</v>
      </c>
    </row>
    <row r="3060" spans="1:6" s="167" customFormat="1" ht="20.25" x14ac:dyDescent="0.2">
      <c r="A3060" s="219">
        <v>411000</v>
      </c>
      <c r="B3060" s="203" t="s">
        <v>471</v>
      </c>
      <c r="C3060" s="220">
        <f>SUM(C3061:C3064)</f>
        <v>1461000</v>
      </c>
      <c r="D3060" s="220">
        <f t="shared" ref="D3060" si="817">SUM(D3061:D3064)</f>
        <v>1505000</v>
      </c>
      <c r="E3060" s="220">
        <f>SUM(E3061:E3064)</f>
        <v>0</v>
      </c>
      <c r="F3060" s="205">
        <f t="shared" si="816"/>
        <v>103.01163586584532</v>
      </c>
    </row>
    <row r="3061" spans="1:6" s="167" customFormat="1" ht="20.25" x14ac:dyDescent="0.2">
      <c r="A3061" s="197">
        <v>411100</v>
      </c>
      <c r="B3061" s="198" t="s">
        <v>358</v>
      </c>
      <c r="C3061" s="208">
        <v>1377500</v>
      </c>
      <c r="D3061" s="217">
        <v>1423000</v>
      </c>
      <c r="E3061" s="208">
        <v>0</v>
      </c>
      <c r="F3061" s="209">
        <f t="shared" si="816"/>
        <v>103.30308529945553</v>
      </c>
    </row>
    <row r="3062" spans="1:6" s="167" customFormat="1" ht="20.25" x14ac:dyDescent="0.2">
      <c r="A3062" s="197">
        <v>411200</v>
      </c>
      <c r="B3062" s="198" t="s">
        <v>484</v>
      </c>
      <c r="C3062" s="208">
        <v>32000</v>
      </c>
      <c r="D3062" s="217">
        <v>32000</v>
      </c>
      <c r="E3062" s="208">
        <v>0</v>
      </c>
      <c r="F3062" s="209">
        <f t="shared" si="816"/>
        <v>100</v>
      </c>
    </row>
    <row r="3063" spans="1:6" s="167" customFormat="1" ht="40.5" x14ac:dyDescent="0.2">
      <c r="A3063" s="197">
        <v>411300</v>
      </c>
      <c r="B3063" s="198" t="s">
        <v>359</v>
      </c>
      <c r="C3063" s="208">
        <v>41499.999999999993</v>
      </c>
      <c r="D3063" s="217">
        <v>40000</v>
      </c>
      <c r="E3063" s="208">
        <v>0</v>
      </c>
      <c r="F3063" s="209">
        <f t="shared" si="816"/>
        <v>96.385542168674718</v>
      </c>
    </row>
    <row r="3064" spans="1:6" s="167" customFormat="1" ht="20.25" x14ac:dyDescent="0.2">
      <c r="A3064" s="197">
        <v>411400</v>
      </c>
      <c r="B3064" s="198" t="s">
        <v>360</v>
      </c>
      <c r="C3064" s="208">
        <v>10000</v>
      </c>
      <c r="D3064" s="217">
        <v>10000</v>
      </c>
      <c r="E3064" s="208">
        <v>0</v>
      </c>
      <c r="F3064" s="209">
        <f t="shared" si="816"/>
        <v>100</v>
      </c>
    </row>
    <row r="3065" spans="1:6" s="167" customFormat="1" ht="20.25" x14ac:dyDescent="0.2">
      <c r="A3065" s="219">
        <v>412000</v>
      </c>
      <c r="B3065" s="210" t="s">
        <v>476</v>
      </c>
      <c r="C3065" s="220">
        <f>SUM(C3066:C3078)</f>
        <v>496100</v>
      </c>
      <c r="D3065" s="220">
        <f>SUM(D3066:D3078)</f>
        <v>285000</v>
      </c>
      <c r="E3065" s="220">
        <f>SUM(E3066:E3078)</f>
        <v>0</v>
      </c>
      <c r="F3065" s="205">
        <f t="shared" si="816"/>
        <v>57.448095142108443</v>
      </c>
    </row>
    <row r="3066" spans="1:6" s="167" customFormat="1" ht="20.25" x14ac:dyDescent="0.2">
      <c r="A3066" s="197">
        <v>412100</v>
      </c>
      <c r="B3066" s="198" t="s">
        <v>361</v>
      </c>
      <c r="C3066" s="208">
        <v>3500</v>
      </c>
      <c r="D3066" s="217">
        <v>3500</v>
      </c>
      <c r="E3066" s="208">
        <v>0</v>
      </c>
      <c r="F3066" s="209">
        <f t="shared" si="816"/>
        <v>100</v>
      </c>
    </row>
    <row r="3067" spans="1:6" s="167" customFormat="1" ht="20.25" x14ac:dyDescent="0.2">
      <c r="A3067" s="197">
        <v>412200</v>
      </c>
      <c r="B3067" s="198" t="s">
        <v>485</v>
      </c>
      <c r="C3067" s="208">
        <v>25000</v>
      </c>
      <c r="D3067" s="217">
        <v>25000</v>
      </c>
      <c r="E3067" s="208">
        <v>0</v>
      </c>
      <c r="F3067" s="209">
        <f t="shared" si="816"/>
        <v>100</v>
      </c>
    </row>
    <row r="3068" spans="1:6" s="167" customFormat="1" ht="20.25" x14ac:dyDescent="0.2">
      <c r="A3068" s="197">
        <v>412300</v>
      </c>
      <c r="B3068" s="198" t="s">
        <v>362</v>
      </c>
      <c r="C3068" s="208">
        <v>20000</v>
      </c>
      <c r="D3068" s="217">
        <v>20000</v>
      </c>
      <c r="E3068" s="208">
        <v>0</v>
      </c>
      <c r="F3068" s="209">
        <f t="shared" si="816"/>
        <v>100</v>
      </c>
    </row>
    <row r="3069" spans="1:6" s="167" customFormat="1" ht="20.25" x14ac:dyDescent="0.2">
      <c r="A3069" s="197">
        <v>412500</v>
      </c>
      <c r="B3069" s="198" t="s">
        <v>364</v>
      </c>
      <c r="C3069" s="208">
        <v>14000</v>
      </c>
      <c r="D3069" s="217">
        <v>14000</v>
      </c>
      <c r="E3069" s="208">
        <v>0</v>
      </c>
      <c r="F3069" s="209">
        <f t="shared" si="816"/>
        <v>100</v>
      </c>
    </row>
    <row r="3070" spans="1:6" s="167" customFormat="1" ht="20.25" x14ac:dyDescent="0.2">
      <c r="A3070" s="197">
        <v>412600</v>
      </c>
      <c r="B3070" s="198" t="s">
        <v>486</v>
      </c>
      <c r="C3070" s="208">
        <v>32099.999999999993</v>
      </c>
      <c r="D3070" s="217">
        <v>35000</v>
      </c>
      <c r="E3070" s="208">
        <v>0</v>
      </c>
      <c r="F3070" s="209">
        <f t="shared" si="816"/>
        <v>109.03426791277262</v>
      </c>
    </row>
    <row r="3071" spans="1:6" s="167" customFormat="1" ht="20.25" x14ac:dyDescent="0.2">
      <c r="A3071" s="197">
        <v>412700</v>
      </c>
      <c r="B3071" s="198" t="s">
        <v>473</v>
      </c>
      <c r="C3071" s="208">
        <v>22000</v>
      </c>
      <c r="D3071" s="217">
        <v>22000</v>
      </c>
      <c r="E3071" s="208">
        <v>0</v>
      </c>
      <c r="F3071" s="209">
        <f t="shared" si="816"/>
        <v>100</v>
      </c>
    </row>
    <row r="3072" spans="1:6" s="167" customFormat="1" ht="20.25" x14ac:dyDescent="0.2">
      <c r="A3072" s="197">
        <v>412900</v>
      </c>
      <c r="B3072" s="198" t="s">
        <v>797</v>
      </c>
      <c r="C3072" s="208">
        <v>800</v>
      </c>
      <c r="D3072" s="217">
        <v>800</v>
      </c>
      <c r="E3072" s="208">
        <v>0</v>
      </c>
      <c r="F3072" s="209">
        <f t="shared" si="816"/>
        <v>100</v>
      </c>
    </row>
    <row r="3073" spans="1:6" s="167" customFormat="1" ht="20.25" x14ac:dyDescent="0.2">
      <c r="A3073" s="197">
        <v>412900</v>
      </c>
      <c r="B3073" s="211" t="s">
        <v>564</v>
      </c>
      <c r="C3073" s="208">
        <v>53100</v>
      </c>
      <c r="D3073" s="217">
        <v>50000</v>
      </c>
      <c r="E3073" s="208">
        <v>0</v>
      </c>
      <c r="F3073" s="209">
        <f t="shared" si="816"/>
        <v>94.161958568738228</v>
      </c>
    </row>
    <row r="3074" spans="1:6" s="167" customFormat="1" ht="20.25" x14ac:dyDescent="0.2">
      <c r="A3074" s="197">
        <v>412900</v>
      </c>
      <c r="B3074" s="211" t="s">
        <v>582</v>
      </c>
      <c r="C3074" s="208">
        <v>1999.9999999999995</v>
      </c>
      <c r="D3074" s="217">
        <v>1999.9999999999998</v>
      </c>
      <c r="E3074" s="208">
        <v>0</v>
      </c>
      <c r="F3074" s="209">
        <f t="shared" si="816"/>
        <v>100.00000000000003</v>
      </c>
    </row>
    <row r="3075" spans="1:6" s="167" customFormat="1" ht="20.25" x14ac:dyDescent="0.2">
      <c r="A3075" s="197">
        <v>412900</v>
      </c>
      <c r="B3075" s="211" t="s">
        <v>583</v>
      </c>
      <c r="C3075" s="208">
        <v>799.99999999999977</v>
      </c>
      <c r="D3075" s="217">
        <v>1000</v>
      </c>
      <c r="E3075" s="208">
        <v>0</v>
      </c>
      <c r="F3075" s="209">
        <f t="shared" si="816"/>
        <v>125.00000000000004</v>
      </c>
    </row>
    <row r="3076" spans="1:6" s="167" customFormat="1" ht="20.25" x14ac:dyDescent="0.2">
      <c r="A3076" s="197">
        <v>412900</v>
      </c>
      <c r="B3076" s="211" t="s">
        <v>584</v>
      </c>
      <c r="C3076" s="208">
        <v>2999.9999999999995</v>
      </c>
      <c r="D3076" s="217">
        <v>3200</v>
      </c>
      <c r="E3076" s="208">
        <v>0</v>
      </c>
      <c r="F3076" s="209">
        <f t="shared" si="816"/>
        <v>106.66666666666669</v>
      </c>
    </row>
    <row r="3077" spans="1:6" s="167" customFormat="1" ht="20.25" x14ac:dyDescent="0.2">
      <c r="A3077" s="197">
        <v>412900</v>
      </c>
      <c r="B3077" s="198" t="s">
        <v>566</v>
      </c>
      <c r="C3077" s="208">
        <v>1999.9999999999995</v>
      </c>
      <c r="D3077" s="217">
        <v>1999.9999999999998</v>
      </c>
      <c r="E3077" s="208">
        <v>0</v>
      </c>
      <c r="F3077" s="209">
        <f t="shared" si="816"/>
        <v>100.00000000000003</v>
      </c>
    </row>
    <row r="3078" spans="1:6" s="167" customFormat="1" ht="20.25" x14ac:dyDescent="0.2">
      <c r="A3078" s="197">
        <v>412900</v>
      </c>
      <c r="B3078" s="211" t="s">
        <v>913</v>
      </c>
      <c r="C3078" s="208">
        <v>317800</v>
      </c>
      <c r="D3078" s="217">
        <v>106500</v>
      </c>
      <c r="E3078" s="208">
        <v>0</v>
      </c>
      <c r="F3078" s="209">
        <f t="shared" si="816"/>
        <v>33.511642542479549</v>
      </c>
    </row>
    <row r="3079" spans="1:6" s="221" customFormat="1" ht="40.5" x14ac:dyDescent="0.2">
      <c r="A3079" s="219">
        <v>418000</v>
      </c>
      <c r="B3079" s="210" t="s">
        <v>480</v>
      </c>
      <c r="C3079" s="220">
        <f t="shared" ref="C3079:D3079" si="818">C3080</f>
        <v>1000</v>
      </c>
      <c r="D3079" s="220">
        <f t="shared" si="818"/>
        <v>1000</v>
      </c>
      <c r="E3079" s="220">
        <f t="shared" ref="E3079" si="819">E3080</f>
        <v>0</v>
      </c>
      <c r="F3079" s="205">
        <f t="shared" si="816"/>
        <v>100</v>
      </c>
    </row>
    <row r="3080" spans="1:6" s="167" customFormat="1" ht="20.25" x14ac:dyDescent="0.2">
      <c r="A3080" s="197">
        <v>418400</v>
      </c>
      <c r="B3080" s="198" t="s">
        <v>417</v>
      </c>
      <c r="C3080" s="208">
        <v>1000</v>
      </c>
      <c r="D3080" s="217">
        <v>1000</v>
      </c>
      <c r="E3080" s="208">
        <v>0</v>
      </c>
      <c r="F3080" s="209">
        <f t="shared" si="816"/>
        <v>100</v>
      </c>
    </row>
    <row r="3081" spans="1:6" s="167" customFormat="1" ht="20.25" x14ac:dyDescent="0.2">
      <c r="A3081" s="219">
        <v>510000</v>
      </c>
      <c r="B3081" s="210" t="s">
        <v>422</v>
      </c>
      <c r="C3081" s="220">
        <f>C3082+C3084</f>
        <v>8000</v>
      </c>
      <c r="D3081" s="220">
        <f>D3082+D3084</f>
        <v>8000</v>
      </c>
      <c r="E3081" s="220">
        <f>E3082+E3084</f>
        <v>0</v>
      </c>
      <c r="F3081" s="205">
        <f t="shared" si="816"/>
        <v>100</v>
      </c>
    </row>
    <row r="3082" spans="1:6" s="167" customFormat="1" ht="20.25" x14ac:dyDescent="0.2">
      <c r="A3082" s="219">
        <v>511000</v>
      </c>
      <c r="B3082" s="210" t="s">
        <v>423</v>
      </c>
      <c r="C3082" s="220">
        <f>SUM(C3083:C3083)</f>
        <v>5000</v>
      </c>
      <c r="D3082" s="220">
        <f>SUM(D3083:D3083)</f>
        <v>5000</v>
      </c>
      <c r="E3082" s="220">
        <f>SUM(E3083:E3083)</f>
        <v>0</v>
      </c>
      <c r="F3082" s="205">
        <f t="shared" si="816"/>
        <v>100</v>
      </c>
    </row>
    <row r="3083" spans="1:6" s="167" customFormat="1" ht="20.25" x14ac:dyDescent="0.2">
      <c r="A3083" s="197">
        <v>511300</v>
      </c>
      <c r="B3083" s="198" t="s">
        <v>426</v>
      </c>
      <c r="C3083" s="208">
        <v>5000</v>
      </c>
      <c r="D3083" s="217">
        <v>5000</v>
      </c>
      <c r="E3083" s="208">
        <v>0</v>
      </c>
      <c r="F3083" s="209">
        <f t="shared" si="816"/>
        <v>100</v>
      </c>
    </row>
    <row r="3084" spans="1:6" s="221" customFormat="1" ht="20.25" x14ac:dyDescent="0.2">
      <c r="A3084" s="219">
        <v>516000</v>
      </c>
      <c r="B3084" s="210" t="s">
        <v>433</v>
      </c>
      <c r="C3084" s="220">
        <f t="shared" ref="C3084:D3084" si="820">C3085</f>
        <v>3000</v>
      </c>
      <c r="D3084" s="220">
        <f t="shared" si="820"/>
        <v>3000</v>
      </c>
      <c r="E3084" s="220">
        <f t="shared" ref="E3084" si="821">E3085</f>
        <v>0</v>
      </c>
      <c r="F3084" s="205">
        <f t="shared" si="816"/>
        <v>100</v>
      </c>
    </row>
    <row r="3085" spans="1:6" s="167" customFormat="1" ht="20.25" x14ac:dyDescent="0.2">
      <c r="A3085" s="197">
        <v>516100</v>
      </c>
      <c r="B3085" s="198" t="s">
        <v>433</v>
      </c>
      <c r="C3085" s="208">
        <v>3000</v>
      </c>
      <c r="D3085" s="217">
        <v>3000</v>
      </c>
      <c r="E3085" s="208">
        <v>0</v>
      </c>
      <c r="F3085" s="209">
        <f t="shared" si="816"/>
        <v>100</v>
      </c>
    </row>
    <row r="3086" spans="1:6" s="221" customFormat="1" ht="20.25" x14ac:dyDescent="0.2">
      <c r="A3086" s="219">
        <v>630000</v>
      </c>
      <c r="B3086" s="210" t="s">
        <v>461</v>
      </c>
      <c r="C3086" s="220">
        <f>0+C3087</f>
        <v>78500</v>
      </c>
      <c r="D3086" s="220">
        <f>0+D3087</f>
        <v>32000</v>
      </c>
      <c r="E3086" s="220">
        <f>0+E3087</f>
        <v>0</v>
      </c>
      <c r="F3086" s="205">
        <f t="shared" si="816"/>
        <v>40.764331210191088</v>
      </c>
    </row>
    <row r="3087" spans="1:6" s="221" customFormat="1" ht="20.25" x14ac:dyDescent="0.2">
      <c r="A3087" s="219">
        <v>638000</v>
      </c>
      <c r="B3087" s="210" t="s">
        <v>396</v>
      </c>
      <c r="C3087" s="220">
        <f t="shared" ref="C3087:D3087" si="822">+C3088</f>
        <v>78500</v>
      </c>
      <c r="D3087" s="220">
        <f t="shared" si="822"/>
        <v>32000</v>
      </c>
      <c r="E3087" s="220">
        <f t="shared" ref="E3087" si="823">+E3088</f>
        <v>0</v>
      </c>
      <c r="F3087" s="205">
        <f t="shared" si="816"/>
        <v>40.764331210191088</v>
      </c>
    </row>
    <row r="3088" spans="1:6" s="167" customFormat="1" ht="20.25" x14ac:dyDescent="0.2">
      <c r="A3088" s="197">
        <v>638100</v>
      </c>
      <c r="B3088" s="198" t="s">
        <v>466</v>
      </c>
      <c r="C3088" s="208">
        <v>78500</v>
      </c>
      <c r="D3088" s="217">
        <v>32000</v>
      </c>
      <c r="E3088" s="208">
        <v>0</v>
      </c>
      <c r="F3088" s="209">
        <f t="shared" si="816"/>
        <v>40.764331210191088</v>
      </c>
    </row>
    <row r="3089" spans="1:6" s="167" customFormat="1" ht="20.25" x14ac:dyDescent="0.2">
      <c r="A3089" s="175"/>
      <c r="B3089" s="214" t="s">
        <v>500</v>
      </c>
      <c r="C3089" s="222">
        <f>C3059+C3081+0+C3086</f>
        <v>2044600</v>
      </c>
      <c r="D3089" s="222">
        <f>D3059+D3081+0+D3086</f>
        <v>1831000</v>
      </c>
      <c r="E3089" s="222">
        <f>E3059+E3081+0+E3086</f>
        <v>0</v>
      </c>
      <c r="F3089" s="172">
        <f t="shared" si="816"/>
        <v>89.552968795852493</v>
      </c>
    </row>
    <row r="3090" spans="1:6" s="167" customFormat="1" ht="20.25" x14ac:dyDescent="0.2">
      <c r="A3090" s="178"/>
      <c r="B3090" s="190"/>
      <c r="C3090" s="200"/>
      <c r="D3090" s="200"/>
      <c r="E3090" s="200"/>
      <c r="F3090" s="201"/>
    </row>
    <row r="3091" spans="1:6" s="167" customFormat="1" ht="20.25" x14ac:dyDescent="0.2">
      <c r="A3091" s="193"/>
      <c r="B3091" s="190"/>
      <c r="C3091" s="217"/>
      <c r="D3091" s="217"/>
      <c r="E3091" s="217"/>
      <c r="F3091" s="218"/>
    </row>
    <row r="3092" spans="1:6" s="167" customFormat="1" ht="20.25" x14ac:dyDescent="0.2">
      <c r="A3092" s="197" t="s">
        <v>914</v>
      </c>
      <c r="B3092" s="210"/>
      <c r="C3092" s="217"/>
      <c r="D3092" s="217"/>
      <c r="E3092" s="217"/>
      <c r="F3092" s="218"/>
    </row>
    <row r="3093" spans="1:6" s="167" customFormat="1" ht="20.25" x14ac:dyDescent="0.2">
      <c r="A3093" s="197" t="s">
        <v>513</v>
      </c>
      <c r="B3093" s="210"/>
      <c r="C3093" s="217"/>
      <c r="D3093" s="217"/>
      <c r="E3093" s="217"/>
      <c r="F3093" s="218"/>
    </row>
    <row r="3094" spans="1:6" s="167" customFormat="1" ht="20.25" x14ac:dyDescent="0.2">
      <c r="A3094" s="197" t="s">
        <v>679</v>
      </c>
      <c r="B3094" s="210"/>
      <c r="C3094" s="217"/>
      <c r="D3094" s="217"/>
      <c r="E3094" s="217"/>
      <c r="F3094" s="218"/>
    </row>
    <row r="3095" spans="1:6" s="167" customFormat="1" ht="20.25" x14ac:dyDescent="0.2">
      <c r="A3095" s="197" t="s">
        <v>796</v>
      </c>
      <c r="B3095" s="210"/>
      <c r="C3095" s="217"/>
      <c r="D3095" s="217"/>
      <c r="E3095" s="217"/>
      <c r="F3095" s="218"/>
    </row>
    <row r="3096" spans="1:6" s="167" customFormat="1" ht="20.25" x14ac:dyDescent="0.2">
      <c r="A3096" s="197"/>
      <c r="B3096" s="199"/>
      <c r="C3096" s="200"/>
      <c r="D3096" s="200"/>
      <c r="E3096" s="200"/>
      <c r="F3096" s="201"/>
    </row>
    <row r="3097" spans="1:6" s="167" customFormat="1" ht="20.25" x14ac:dyDescent="0.2">
      <c r="A3097" s="219">
        <v>410000</v>
      </c>
      <c r="B3097" s="203" t="s">
        <v>357</v>
      </c>
      <c r="C3097" s="220">
        <f>C3098+C3103</f>
        <v>757400</v>
      </c>
      <c r="D3097" s="220">
        <f t="shared" ref="D3097" si="824">D3098+D3103</f>
        <v>772700</v>
      </c>
      <c r="E3097" s="220">
        <f>E3098+E3103</f>
        <v>0</v>
      </c>
      <c r="F3097" s="205">
        <f t="shared" ref="F3097:F3115" si="825">D3097/C3097*100</f>
        <v>102.02006865592817</v>
      </c>
    </row>
    <row r="3098" spans="1:6" s="167" customFormat="1" ht="20.25" x14ac:dyDescent="0.2">
      <c r="A3098" s="219">
        <v>411000</v>
      </c>
      <c r="B3098" s="203" t="s">
        <v>471</v>
      </c>
      <c r="C3098" s="220">
        <f>SUM(C3099:C3102)</f>
        <v>640400</v>
      </c>
      <c r="D3098" s="220">
        <f>SUM(D3099:D3102)</f>
        <v>655200</v>
      </c>
      <c r="E3098" s="220">
        <f t="shared" ref="E3098" si="826">SUM(E3099:E3102)</f>
        <v>0</v>
      </c>
      <c r="F3098" s="205">
        <f t="shared" si="825"/>
        <v>102.31105559025609</v>
      </c>
    </row>
    <row r="3099" spans="1:6" s="167" customFormat="1" ht="20.25" x14ac:dyDescent="0.2">
      <c r="A3099" s="197">
        <v>411100</v>
      </c>
      <c r="B3099" s="198" t="s">
        <v>358</v>
      </c>
      <c r="C3099" s="208">
        <v>597700</v>
      </c>
      <c r="D3099" s="217">
        <f>617000+2000</f>
        <v>619000</v>
      </c>
      <c r="E3099" s="208">
        <v>0</v>
      </c>
      <c r="F3099" s="209">
        <f t="shared" si="825"/>
        <v>103.56366069934751</v>
      </c>
    </row>
    <row r="3100" spans="1:6" s="167" customFormat="1" ht="20.25" x14ac:dyDescent="0.2">
      <c r="A3100" s="197">
        <v>411200</v>
      </c>
      <c r="B3100" s="198" t="s">
        <v>484</v>
      </c>
      <c r="C3100" s="208">
        <v>29300</v>
      </c>
      <c r="D3100" s="217">
        <v>30000</v>
      </c>
      <c r="E3100" s="208">
        <v>0</v>
      </c>
      <c r="F3100" s="209">
        <f t="shared" si="825"/>
        <v>102.3890784982935</v>
      </c>
    </row>
    <row r="3101" spans="1:6" s="167" customFormat="1" ht="40.5" x14ac:dyDescent="0.2">
      <c r="A3101" s="197">
        <v>411300</v>
      </c>
      <c r="B3101" s="198" t="s">
        <v>359</v>
      </c>
      <c r="C3101" s="208">
        <v>6000</v>
      </c>
      <c r="D3101" s="217">
        <v>3000</v>
      </c>
      <c r="E3101" s="208">
        <v>0</v>
      </c>
      <c r="F3101" s="209">
        <f t="shared" si="825"/>
        <v>50</v>
      </c>
    </row>
    <row r="3102" spans="1:6" s="167" customFormat="1" ht="20.25" x14ac:dyDescent="0.2">
      <c r="A3102" s="197">
        <v>411400</v>
      </c>
      <c r="B3102" s="198" t="s">
        <v>360</v>
      </c>
      <c r="C3102" s="208">
        <v>7400</v>
      </c>
      <c r="D3102" s="217">
        <v>3200</v>
      </c>
      <c r="E3102" s="208">
        <v>0</v>
      </c>
      <c r="F3102" s="209">
        <f t="shared" si="825"/>
        <v>43.243243243243242</v>
      </c>
    </row>
    <row r="3103" spans="1:6" s="167" customFormat="1" ht="20.25" x14ac:dyDescent="0.2">
      <c r="A3103" s="219">
        <v>412000</v>
      </c>
      <c r="B3103" s="210" t="s">
        <v>476</v>
      </c>
      <c r="C3103" s="220">
        <f>SUM(C3104:C3115)</f>
        <v>117000</v>
      </c>
      <c r="D3103" s="220">
        <f>SUM(D3104:D3115)</f>
        <v>117500</v>
      </c>
      <c r="E3103" s="220">
        <f>SUM(E3104:E3115)</f>
        <v>0</v>
      </c>
      <c r="F3103" s="205">
        <f t="shared" si="825"/>
        <v>100.42735042735043</v>
      </c>
    </row>
    <row r="3104" spans="1:6" s="167" customFormat="1" ht="20.25" x14ac:dyDescent="0.2">
      <c r="A3104" s="223">
        <v>412100</v>
      </c>
      <c r="B3104" s="198" t="s">
        <v>361</v>
      </c>
      <c r="C3104" s="208">
        <v>58000</v>
      </c>
      <c r="D3104" s="217">
        <v>58000</v>
      </c>
      <c r="E3104" s="208">
        <v>0</v>
      </c>
      <c r="F3104" s="209">
        <f t="shared" si="825"/>
        <v>100</v>
      </c>
    </row>
    <row r="3105" spans="1:6" s="167" customFormat="1" ht="20.25" x14ac:dyDescent="0.2">
      <c r="A3105" s="197">
        <v>412200</v>
      </c>
      <c r="B3105" s="198" t="s">
        <v>485</v>
      </c>
      <c r="C3105" s="208">
        <v>27200</v>
      </c>
      <c r="D3105" s="217">
        <v>28000</v>
      </c>
      <c r="E3105" s="208">
        <v>0</v>
      </c>
      <c r="F3105" s="209">
        <f t="shared" si="825"/>
        <v>102.94117647058823</v>
      </c>
    </row>
    <row r="3106" spans="1:6" s="167" customFormat="1" ht="20.25" x14ac:dyDescent="0.2">
      <c r="A3106" s="197">
        <v>412300</v>
      </c>
      <c r="B3106" s="198" t="s">
        <v>362</v>
      </c>
      <c r="C3106" s="208">
        <v>3000</v>
      </c>
      <c r="D3106" s="217">
        <v>3000</v>
      </c>
      <c r="E3106" s="208">
        <v>0</v>
      </c>
      <c r="F3106" s="209">
        <f t="shared" si="825"/>
        <v>100</v>
      </c>
    </row>
    <row r="3107" spans="1:6" s="167" customFormat="1" ht="20.25" x14ac:dyDescent="0.2">
      <c r="A3107" s="197">
        <v>412500</v>
      </c>
      <c r="B3107" s="198" t="s">
        <v>364</v>
      </c>
      <c r="C3107" s="208">
        <v>4500</v>
      </c>
      <c r="D3107" s="217">
        <v>4500</v>
      </c>
      <c r="E3107" s="208">
        <v>0</v>
      </c>
      <c r="F3107" s="209">
        <f t="shared" si="825"/>
        <v>100</v>
      </c>
    </row>
    <row r="3108" spans="1:6" s="167" customFormat="1" ht="20.25" x14ac:dyDescent="0.2">
      <c r="A3108" s="197">
        <v>412600</v>
      </c>
      <c r="B3108" s="198" t="s">
        <v>486</v>
      </c>
      <c r="C3108" s="208">
        <v>7600.0000000000027</v>
      </c>
      <c r="D3108" s="217">
        <v>7500</v>
      </c>
      <c r="E3108" s="208">
        <v>0</v>
      </c>
      <c r="F3108" s="209">
        <f t="shared" si="825"/>
        <v>98.684210526315752</v>
      </c>
    </row>
    <row r="3109" spans="1:6" s="167" customFormat="1" ht="20.25" x14ac:dyDescent="0.2">
      <c r="A3109" s="197">
        <v>412700</v>
      </c>
      <c r="B3109" s="198" t="s">
        <v>473</v>
      </c>
      <c r="C3109" s="208">
        <v>12300</v>
      </c>
      <c r="D3109" s="217">
        <v>12000</v>
      </c>
      <c r="E3109" s="208">
        <v>0</v>
      </c>
      <c r="F3109" s="209">
        <f t="shared" si="825"/>
        <v>97.560975609756099</v>
      </c>
    </row>
    <row r="3110" spans="1:6" s="167" customFormat="1" ht="20.25" x14ac:dyDescent="0.2">
      <c r="A3110" s="197">
        <v>412900</v>
      </c>
      <c r="B3110" s="211" t="s">
        <v>797</v>
      </c>
      <c r="C3110" s="208">
        <v>400</v>
      </c>
      <c r="D3110" s="217">
        <v>400</v>
      </c>
      <c r="E3110" s="208">
        <v>0</v>
      </c>
      <c r="F3110" s="209">
        <f t="shared" si="825"/>
        <v>100</v>
      </c>
    </row>
    <row r="3111" spans="1:6" s="167" customFormat="1" ht="20.25" x14ac:dyDescent="0.2">
      <c r="A3111" s="197">
        <v>412900</v>
      </c>
      <c r="B3111" s="211" t="s">
        <v>564</v>
      </c>
      <c r="C3111" s="208">
        <v>500</v>
      </c>
      <c r="D3111" s="217">
        <v>500</v>
      </c>
      <c r="E3111" s="208">
        <v>0</v>
      </c>
      <c r="F3111" s="209">
        <f t="shared" si="825"/>
        <v>100</v>
      </c>
    </row>
    <row r="3112" spans="1:6" s="167" customFormat="1" ht="20.25" x14ac:dyDescent="0.2">
      <c r="A3112" s="197">
        <v>412900</v>
      </c>
      <c r="B3112" s="211" t="s">
        <v>582</v>
      </c>
      <c r="C3112" s="208">
        <v>400</v>
      </c>
      <c r="D3112" s="217">
        <v>400</v>
      </c>
      <c r="E3112" s="208">
        <v>0</v>
      </c>
      <c r="F3112" s="209">
        <f t="shared" si="825"/>
        <v>100</v>
      </c>
    </row>
    <row r="3113" spans="1:6" s="167" customFormat="1" ht="20.25" x14ac:dyDescent="0.2">
      <c r="A3113" s="197">
        <v>412900</v>
      </c>
      <c r="B3113" s="211" t="s">
        <v>583</v>
      </c>
      <c r="C3113" s="208">
        <v>800</v>
      </c>
      <c r="D3113" s="217">
        <v>800</v>
      </c>
      <c r="E3113" s="208">
        <v>0</v>
      </c>
      <c r="F3113" s="209">
        <f t="shared" si="825"/>
        <v>100</v>
      </c>
    </row>
    <row r="3114" spans="1:6" s="167" customFormat="1" ht="20.25" x14ac:dyDescent="0.2">
      <c r="A3114" s="197">
        <v>412900</v>
      </c>
      <c r="B3114" s="211" t="s">
        <v>584</v>
      </c>
      <c r="C3114" s="208">
        <v>1300</v>
      </c>
      <c r="D3114" s="217">
        <v>1400</v>
      </c>
      <c r="E3114" s="208">
        <v>0</v>
      </c>
      <c r="F3114" s="209">
        <f t="shared" si="825"/>
        <v>107.69230769230769</v>
      </c>
    </row>
    <row r="3115" spans="1:6" s="167" customFormat="1" ht="20.25" x14ac:dyDescent="0.2">
      <c r="A3115" s="197">
        <v>412900</v>
      </c>
      <c r="B3115" s="198" t="s">
        <v>566</v>
      </c>
      <c r="C3115" s="208">
        <v>1000</v>
      </c>
      <c r="D3115" s="217">
        <v>1000</v>
      </c>
      <c r="E3115" s="208">
        <v>0</v>
      </c>
      <c r="F3115" s="209">
        <f t="shared" si="825"/>
        <v>100</v>
      </c>
    </row>
    <row r="3116" spans="1:6" s="221" customFormat="1" ht="20.25" x14ac:dyDescent="0.2">
      <c r="A3116" s="219">
        <v>480000</v>
      </c>
      <c r="B3116" s="210" t="s">
        <v>418</v>
      </c>
      <c r="C3116" s="220">
        <f t="shared" ref="C3116:D3117" si="827">C3117</f>
        <v>0</v>
      </c>
      <c r="D3116" s="220">
        <f t="shared" si="827"/>
        <v>0</v>
      </c>
      <c r="E3116" s="220">
        <f>E3117</f>
        <v>38000</v>
      </c>
      <c r="F3116" s="209">
        <v>0</v>
      </c>
    </row>
    <row r="3117" spans="1:6" s="221" customFormat="1" ht="20.25" x14ac:dyDescent="0.2">
      <c r="A3117" s="219">
        <v>488000</v>
      </c>
      <c r="B3117" s="210" t="s">
        <v>373</v>
      </c>
      <c r="C3117" s="220">
        <f t="shared" si="827"/>
        <v>0</v>
      </c>
      <c r="D3117" s="220">
        <f t="shared" si="827"/>
        <v>0</v>
      </c>
      <c r="E3117" s="220">
        <f>E3118</f>
        <v>38000</v>
      </c>
      <c r="F3117" s="209">
        <v>0</v>
      </c>
    </row>
    <row r="3118" spans="1:6" s="167" customFormat="1" ht="20.25" x14ac:dyDescent="0.2">
      <c r="A3118" s="223">
        <v>488100</v>
      </c>
      <c r="B3118" s="236" t="s">
        <v>373</v>
      </c>
      <c r="C3118" s="208">
        <v>0</v>
      </c>
      <c r="D3118" s="217">
        <v>0</v>
      </c>
      <c r="E3118" s="217">
        <v>38000</v>
      </c>
      <c r="F3118" s="209">
        <v>0</v>
      </c>
    </row>
    <row r="3119" spans="1:6" s="167" customFormat="1" ht="20.25" x14ac:dyDescent="0.2">
      <c r="A3119" s="219">
        <v>510000</v>
      </c>
      <c r="B3119" s="210" t="s">
        <v>422</v>
      </c>
      <c r="C3119" s="220">
        <f>C3120+C3121+C3123</f>
        <v>1300</v>
      </c>
      <c r="D3119" s="220">
        <f>D3120+D3121+D3123</f>
        <v>1300</v>
      </c>
      <c r="E3119" s="220">
        <f>E3120+E3121+E3123</f>
        <v>25000</v>
      </c>
      <c r="F3119" s="205">
        <f>D3119/C3119*100</f>
        <v>100</v>
      </c>
    </row>
    <row r="3120" spans="1:6" s="167" customFormat="1" ht="20.25" x14ac:dyDescent="0.2">
      <c r="A3120" s="219">
        <v>511000</v>
      </c>
      <c r="B3120" s="210" t="s">
        <v>423</v>
      </c>
      <c r="C3120" s="220">
        <f>SUM(0)</f>
        <v>0</v>
      </c>
      <c r="D3120" s="220">
        <f>SUM(0)</f>
        <v>0</v>
      </c>
      <c r="E3120" s="220"/>
      <c r="F3120" s="209">
        <v>0</v>
      </c>
    </row>
    <row r="3121" spans="1:6" s="221" customFormat="1" ht="20.25" x14ac:dyDescent="0.2">
      <c r="A3121" s="219">
        <v>516000</v>
      </c>
      <c r="B3121" s="210" t="s">
        <v>433</v>
      </c>
      <c r="C3121" s="220">
        <f t="shared" ref="C3121" si="828">C3122</f>
        <v>1300</v>
      </c>
      <c r="D3121" s="220">
        <f t="shared" ref="D3121" si="829">D3122</f>
        <v>1300</v>
      </c>
      <c r="E3121" s="220">
        <f t="shared" ref="E3121" si="830">E3122</f>
        <v>0</v>
      </c>
      <c r="F3121" s="205">
        <f>D3121/C3121*100</f>
        <v>100</v>
      </c>
    </row>
    <row r="3122" spans="1:6" s="167" customFormat="1" ht="20.25" x14ac:dyDescent="0.2">
      <c r="A3122" s="197">
        <v>516100</v>
      </c>
      <c r="B3122" s="198" t="s">
        <v>433</v>
      </c>
      <c r="C3122" s="208">
        <v>1300</v>
      </c>
      <c r="D3122" s="217">
        <v>1300</v>
      </c>
      <c r="E3122" s="208">
        <v>0</v>
      </c>
      <c r="F3122" s="209">
        <f>D3122/C3122*100</f>
        <v>100</v>
      </c>
    </row>
    <row r="3123" spans="1:6" s="221" customFormat="1" ht="20.25" x14ac:dyDescent="0.2">
      <c r="A3123" s="219">
        <v>518000</v>
      </c>
      <c r="B3123" s="243" t="s">
        <v>434</v>
      </c>
      <c r="C3123" s="220">
        <f t="shared" ref="C3123:D3123" si="831">C3124</f>
        <v>0</v>
      </c>
      <c r="D3123" s="220">
        <f t="shared" si="831"/>
        <v>0</v>
      </c>
      <c r="E3123" s="220">
        <f>E3124</f>
        <v>25000</v>
      </c>
      <c r="F3123" s="209">
        <v>0</v>
      </c>
    </row>
    <row r="3124" spans="1:6" s="167" customFormat="1" ht="20.25" x14ac:dyDescent="0.2">
      <c r="A3124" s="197">
        <v>518100</v>
      </c>
      <c r="B3124" s="198" t="s">
        <v>434</v>
      </c>
      <c r="C3124" s="208">
        <v>0</v>
      </c>
      <c r="D3124" s="217">
        <v>0</v>
      </c>
      <c r="E3124" s="217">
        <v>25000</v>
      </c>
      <c r="F3124" s="209">
        <v>0</v>
      </c>
    </row>
    <row r="3125" spans="1:6" s="235" customFormat="1" ht="20.25" x14ac:dyDescent="0.2">
      <c r="A3125" s="219">
        <v>630000</v>
      </c>
      <c r="B3125" s="210" t="s">
        <v>461</v>
      </c>
      <c r="C3125" s="220">
        <f>0+C3127</f>
        <v>20000</v>
      </c>
      <c r="D3125" s="220">
        <f>0+D3127</f>
        <v>0</v>
      </c>
      <c r="E3125" s="220">
        <f>0+E3126</f>
        <v>10000</v>
      </c>
      <c r="F3125" s="205">
        <f>D3125/C3125*100</f>
        <v>0</v>
      </c>
    </row>
    <row r="3126" spans="1:6" s="167" customFormat="1" ht="20.25" x14ac:dyDescent="0.2">
      <c r="A3126" s="223">
        <v>631900</v>
      </c>
      <c r="B3126" s="198" t="s">
        <v>604</v>
      </c>
      <c r="C3126" s="208">
        <v>0</v>
      </c>
      <c r="D3126" s="217">
        <v>0</v>
      </c>
      <c r="E3126" s="217">
        <v>10000</v>
      </c>
      <c r="F3126" s="209">
        <v>0</v>
      </c>
    </row>
    <row r="3127" spans="1:6" s="221" customFormat="1" ht="20.25" x14ac:dyDescent="0.2">
      <c r="A3127" s="219">
        <v>638000</v>
      </c>
      <c r="B3127" s="210" t="s">
        <v>396</v>
      </c>
      <c r="C3127" s="220">
        <f>C3128</f>
        <v>20000</v>
      </c>
      <c r="D3127" s="220">
        <f t="shared" ref="D3127" si="832">D3128</f>
        <v>0</v>
      </c>
      <c r="E3127" s="220">
        <f>E3128</f>
        <v>0</v>
      </c>
      <c r="F3127" s="205">
        <f>D3127/C3127*100</f>
        <v>0</v>
      </c>
    </row>
    <row r="3128" spans="1:6" s="167" customFormat="1" ht="20.25" x14ac:dyDescent="0.2">
      <c r="A3128" s="197">
        <v>638100</v>
      </c>
      <c r="B3128" s="198" t="s">
        <v>466</v>
      </c>
      <c r="C3128" s="208">
        <v>20000</v>
      </c>
      <c r="D3128" s="217">
        <v>0</v>
      </c>
      <c r="E3128" s="208">
        <v>0</v>
      </c>
      <c r="F3128" s="209">
        <f>D3128/C3128*100</f>
        <v>0</v>
      </c>
    </row>
    <row r="3129" spans="1:6" s="167" customFormat="1" ht="20.25" x14ac:dyDescent="0.2">
      <c r="A3129" s="225"/>
      <c r="B3129" s="214" t="s">
        <v>500</v>
      </c>
      <c r="C3129" s="222">
        <f>C3097+C3119+C3125+C3116</f>
        <v>778700</v>
      </c>
      <c r="D3129" s="222">
        <f>D3097+D3119+D3125+D3116</f>
        <v>774000</v>
      </c>
      <c r="E3129" s="222">
        <f>E3097+E3119+E3125+E3116</f>
        <v>73000</v>
      </c>
      <c r="F3129" s="172">
        <f>D3129/C3129*100</f>
        <v>99.396429947348139</v>
      </c>
    </row>
    <row r="3130" spans="1:6" s="167" customFormat="1" ht="20.25" x14ac:dyDescent="0.2">
      <c r="A3130" s="224"/>
      <c r="B3130" s="210"/>
      <c r="C3130" s="217"/>
      <c r="D3130" s="217"/>
      <c r="E3130" s="217"/>
      <c r="F3130" s="218"/>
    </row>
    <row r="3131" spans="1:6" s="167" customFormat="1" ht="20.25" x14ac:dyDescent="0.2">
      <c r="A3131" s="193"/>
      <c r="B3131" s="190"/>
      <c r="C3131" s="217"/>
      <c r="D3131" s="217"/>
      <c r="E3131" s="217"/>
      <c r="F3131" s="218"/>
    </row>
    <row r="3132" spans="1:6" s="167" customFormat="1" ht="20.25" x14ac:dyDescent="0.2">
      <c r="A3132" s="197" t="s">
        <v>915</v>
      </c>
      <c r="B3132" s="210"/>
      <c r="C3132" s="217"/>
      <c r="D3132" s="217"/>
      <c r="E3132" s="217"/>
      <c r="F3132" s="218"/>
    </row>
    <row r="3133" spans="1:6" s="167" customFormat="1" ht="20.25" x14ac:dyDescent="0.2">
      <c r="A3133" s="197" t="s">
        <v>513</v>
      </c>
      <c r="B3133" s="210"/>
      <c r="C3133" s="217"/>
      <c r="D3133" s="217"/>
      <c r="E3133" s="217"/>
      <c r="F3133" s="218"/>
    </row>
    <row r="3134" spans="1:6" s="167" customFormat="1" ht="20.25" x14ac:dyDescent="0.2">
      <c r="A3134" s="197" t="s">
        <v>680</v>
      </c>
      <c r="B3134" s="210"/>
      <c r="C3134" s="217"/>
      <c r="D3134" s="217"/>
      <c r="E3134" s="217"/>
      <c r="F3134" s="218"/>
    </row>
    <row r="3135" spans="1:6" s="167" customFormat="1" ht="20.25" x14ac:dyDescent="0.2">
      <c r="A3135" s="197" t="s">
        <v>796</v>
      </c>
      <c r="B3135" s="210"/>
      <c r="C3135" s="217"/>
      <c r="D3135" s="217"/>
      <c r="E3135" s="217"/>
      <c r="F3135" s="218"/>
    </row>
    <row r="3136" spans="1:6" s="167" customFormat="1" ht="20.25" x14ac:dyDescent="0.2">
      <c r="A3136" s="197"/>
      <c r="B3136" s="199"/>
      <c r="C3136" s="200"/>
      <c r="D3136" s="200"/>
      <c r="E3136" s="200"/>
      <c r="F3136" s="201"/>
    </row>
    <row r="3137" spans="1:6" s="167" customFormat="1" ht="20.25" x14ac:dyDescent="0.2">
      <c r="A3137" s="219">
        <v>410000</v>
      </c>
      <c r="B3137" s="203" t="s">
        <v>357</v>
      </c>
      <c r="C3137" s="220">
        <f>C3138+C3143</f>
        <v>1246000</v>
      </c>
      <c r="D3137" s="220">
        <f t="shared" ref="D3137" si="833">D3138+D3143</f>
        <v>1436200</v>
      </c>
      <c r="E3137" s="220">
        <f>E3138+E3143</f>
        <v>0</v>
      </c>
      <c r="F3137" s="205">
        <f t="shared" ref="F3137:F3153" si="834">D3137/C3137*100</f>
        <v>115.26484751203851</v>
      </c>
    </row>
    <row r="3138" spans="1:6" s="167" customFormat="1" ht="20.25" x14ac:dyDescent="0.2">
      <c r="A3138" s="219">
        <v>411000</v>
      </c>
      <c r="B3138" s="203" t="s">
        <v>471</v>
      </c>
      <c r="C3138" s="220">
        <f>SUM(C3139:C3142)</f>
        <v>1174400</v>
      </c>
      <c r="D3138" s="220">
        <f t="shared" ref="D3138" si="835">SUM(D3139:D3142)</f>
        <v>1354500</v>
      </c>
      <c r="E3138" s="220">
        <f>SUM(E3139:E3142)</f>
        <v>0</v>
      </c>
      <c r="F3138" s="205">
        <f t="shared" si="834"/>
        <v>115.33549046321525</v>
      </c>
    </row>
    <row r="3139" spans="1:6" s="167" customFormat="1" ht="20.25" x14ac:dyDescent="0.2">
      <c r="A3139" s="197">
        <v>411100</v>
      </c>
      <c r="B3139" s="198" t="s">
        <v>358</v>
      </c>
      <c r="C3139" s="208">
        <v>1100400</v>
      </c>
      <c r="D3139" s="217">
        <f>1205000+83200+3700</f>
        <v>1291900</v>
      </c>
      <c r="E3139" s="208">
        <v>0</v>
      </c>
      <c r="F3139" s="209">
        <f t="shared" si="834"/>
        <v>117.40276263177027</v>
      </c>
    </row>
    <row r="3140" spans="1:6" s="167" customFormat="1" ht="20.25" x14ac:dyDescent="0.2">
      <c r="A3140" s="197">
        <v>411200</v>
      </c>
      <c r="B3140" s="198" t="s">
        <v>484</v>
      </c>
      <c r="C3140" s="208">
        <v>47700</v>
      </c>
      <c r="D3140" s="217">
        <v>48000</v>
      </c>
      <c r="E3140" s="208">
        <v>0</v>
      </c>
      <c r="F3140" s="209">
        <f t="shared" si="834"/>
        <v>100.62893081761007</v>
      </c>
    </row>
    <row r="3141" spans="1:6" s="167" customFormat="1" ht="40.5" x14ac:dyDescent="0.2">
      <c r="A3141" s="197">
        <v>411300</v>
      </c>
      <c r="B3141" s="198" t="s">
        <v>359</v>
      </c>
      <c r="C3141" s="208">
        <v>18600</v>
      </c>
      <c r="D3141" s="217">
        <v>6600</v>
      </c>
      <c r="E3141" s="208">
        <v>0</v>
      </c>
      <c r="F3141" s="209">
        <f t="shared" si="834"/>
        <v>35.483870967741936</v>
      </c>
    </row>
    <row r="3142" spans="1:6" s="167" customFormat="1" ht="20.25" x14ac:dyDescent="0.2">
      <c r="A3142" s="197">
        <v>411400</v>
      </c>
      <c r="B3142" s="198" t="s">
        <v>360</v>
      </c>
      <c r="C3142" s="208">
        <v>7700</v>
      </c>
      <c r="D3142" s="217">
        <v>8000</v>
      </c>
      <c r="E3142" s="208">
        <v>0</v>
      </c>
      <c r="F3142" s="209">
        <f t="shared" si="834"/>
        <v>103.89610389610388</v>
      </c>
    </row>
    <row r="3143" spans="1:6" s="167" customFormat="1" ht="20.25" x14ac:dyDescent="0.2">
      <c r="A3143" s="219">
        <v>412000</v>
      </c>
      <c r="B3143" s="210" t="s">
        <v>476</v>
      </c>
      <c r="C3143" s="220">
        <f>SUM(C3144:C3153)</f>
        <v>71600</v>
      </c>
      <c r="D3143" s="220">
        <f>SUM(D3144:D3153)</f>
        <v>81700</v>
      </c>
      <c r="E3143" s="220">
        <f>SUM(E3144:E3153)</f>
        <v>0</v>
      </c>
      <c r="F3143" s="205">
        <f t="shared" si="834"/>
        <v>114.10614525139664</v>
      </c>
    </row>
    <row r="3144" spans="1:6" s="167" customFormat="1" ht="20.25" x14ac:dyDescent="0.2">
      <c r="A3144" s="197">
        <v>412200</v>
      </c>
      <c r="B3144" s="198" t="s">
        <v>485</v>
      </c>
      <c r="C3144" s="208">
        <v>35600</v>
      </c>
      <c r="D3144" s="217">
        <v>38000</v>
      </c>
      <c r="E3144" s="208">
        <v>0</v>
      </c>
      <c r="F3144" s="209">
        <f t="shared" si="834"/>
        <v>106.74157303370787</v>
      </c>
    </row>
    <row r="3145" spans="1:6" s="167" customFormat="1" ht="20.25" x14ac:dyDescent="0.2">
      <c r="A3145" s="197">
        <v>412300</v>
      </c>
      <c r="B3145" s="198" t="s">
        <v>362</v>
      </c>
      <c r="C3145" s="208">
        <v>11500</v>
      </c>
      <c r="D3145" s="217">
        <v>13000</v>
      </c>
      <c r="E3145" s="208">
        <v>0</v>
      </c>
      <c r="F3145" s="209">
        <f t="shared" si="834"/>
        <v>113.04347826086956</v>
      </c>
    </row>
    <row r="3146" spans="1:6" s="167" customFormat="1" ht="20.25" x14ac:dyDescent="0.2">
      <c r="A3146" s="197">
        <v>412500</v>
      </c>
      <c r="B3146" s="198" t="s">
        <v>364</v>
      </c>
      <c r="C3146" s="208">
        <v>5899.9999999999991</v>
      </c>
      <c r="D3146" s="217">
        <v>8000</v>
      </c>
      <c r="E3146" s="208">
        <v>0</v>
      </c>
      <c r="F3146" s="209">
        <f t="shared" si="834"/>
        <v>135.59322033898306</v>
      </c>
    </row>
    <row r="3147" spans="1:6" s="167" customFormat="1" ht="20.25" x14ac:dyDescent="0.2">
      <c r="A3147" s="197">
        <v>412600</v>
      </c>
      <c r="B3147" s="198" t="s">
        <v>486</v>
      </c>
      <c r="C3147" s="208">
        <v>4200.0000000000036</v>
      </c>
      <c r="D3147" s="217">
        <v>5000</v>
      </c>
      <c r="E3147" s="208">
        <v>0</v>
      </c>
      <c r="F3147" s="209">
        <f t="shared" si="834"/>
        <v>119.04761904761894</v>
      </c>
    </row>
    <row r="3148" spans="1:6" s="167" customFormat="1" ht="20.25" x14ac:dyDescent="0.2">
      <c r="A3148" s="197">
        <v>412700</v>
      </c>
      <c r="B3148" s="198" t="s">
        <v>473</v>
      </c>
      <c r="C3148" s="208">
        <v>3100</v>
      </c>
      <c r="D3148" s="217">
        <v>6500</v>
      </c>
      <c r="E3148" s="208">
        <v>0</v>
      </c>
      <c r="F3148" s="209">
        <f t="shared" si="834"/>
        <v>209.67741935483869</v>
      </c>
    </row>
    <row r="3149" spans="1:6" s="167" customFormat="1" ht="20.25" x14ac:dyDescent="0.2">
      <c r="A3149" s="197">
        <v>412900</v>
      </c>
      <c r="B3149" s="211" t="s">
        <v>564</v>
      </c>
      <c r="C3149" s="208">
        <v>3000</v>
      </c>
      <c r="D3149" s="217">
        <v>4200</v>
      </c>
      <c r="E3149" s="208">
        <v>0</v>
      </c>
      <c r="F3149" s="209">
        <f t="shared" si="834"/>
        <v>140</v>
      </c>
    </row>
    <row r="3150" spans="1:6" s="167" customFormat="1" ht="20.25" x14ac:dyDescent="0.2">
      <c r="A3150" s="197">
        <v>412900</v>
      </c>
      <c r="B3150" s="211" t="s">
        <v>582</v>
      </c>
      <c r="C3150" s="208">
        <v>700</v>
      </c>
      <c r="D3150" s="217">
        <v>700</v>
      </c>
      <c r="E3150" s="208">
        <v>0</v>
      </c>
      <c r="F3150" s="209">
        <f t="shared" si="834"/>
        <v>100</v>
      </c>
    </row>
    <row r="3151" spans="1:6" s="167" customFormat="1" ht="20.25" x14ac:dyDescent="0.2">
      <c r="A3151" s="197">
        <v>412900</v>
      </c>
      <c r="B3151" s="211" t="s">
        <v>583</v>
      </c>
      <c r="C3151" s="208">
        <v>1000</v>
      </c>
      <c r="D3151" s="217">
        <v>900</v>
      </c>
      <c r="E3151" s="208">
        <v>0</v>
      </c>
      <c r="F3151" s="209">
        <f t="shared" si="834"/>
        <v>90</v>
      </c>
    </row>
    <row r="3152" spans="1:6" s="167" customFormat="1" ht="20.25" x14ac:dyDescent="0.2">
      <c r="A3152" s="197">
        <v>412900</v>
      </c>
      <c r="B3152" s="211" t="s">
        <v>584</v>
      </c>
      <c r="C3152" s="208">
        <v>2300</v>
      </c>
      <c r="D3152" s="217">
        <v>2300</v>
      </c>
      <c r="E3152" s="208">
        <v>0</v>
      </c>
      <c r="F3152" s="209">
        <f t="shared" si="834"/>
        <v>100</v>
      </c>
    </row>
    <row r="3153" spans="1:6" s="167" customFormat="1" ht="20.25" x14ac:dyDescent="0.2">
      <c r="A3153" s="197">
        <v>412900</v>
      </c>
      <c r="B3153" s="198" t="s">
        <v>566</v>
      </c>
      <c r="C3153" s="208">
        <v>4299.9999999999982</v>
      </c>
      <c r="D3153" s="217">
        <v>3100</v>
      </c>
      <c r="E3153" s="208">
        <v>0</v>
      </c>
      <c r="F3153" s="209">
        <f t="shared" si="834"/>
        <v>72.093023255813975</v>
      </c>
    </row>
    <row r="3154" spans="1:6" s="221" customFormat="1" ht="20.25" x14ac:dyDescent="0.2">
      <c r="A3154" s="219">
        <v>510000</v>
      </c>
      <c r="B3154" s="210" t="s">
        <v>422</v>
      </c>
      <c r="C3154" s="220">
        <f t="shared" ref="C3154" si="836">C3155</f>
        <v>5000</v>
      </c>
      <c r="D3154" s="220">
        <f t="shared" ref="D3154" si="837">D3155</f>
        <v>148000</v>
      </c>
      <c r="E3154" s="220">
        <f t="shared" ref="E3154" si="838">E3155</f>
        <v>0</v>
      </c>
      <c r="F3154" s="205"/>
    </row>
    <row r="3155" spans="1:6" s="221" customFormat="1" ht="20.25" x14ac:dyDescent="0.2">
      <c r="A3155" s="219">
        <v>511000</v>
      </c>
      <c r="B3155" s="210" t="s">
        <v>423</v>
      </c>
      <c r="C3155" s="220">
        <f>C3156+0</f>
        <v>5000</v>
      </c>
      <c r="D3155" s="220">
        <f>D3156+0</f>
        <v>148000</v>
      </c>
      <c r="E3155" s="220">
        <f>E3156+0</f>
        <v>0</v>
      </c>
      <c r="F3155" s="205"/>
    </row>
    <row r="3156" spans="1:6" s="167" customFormat="1" ht="20.25" x14ac:dyDescent="0.2">
      <c r="A3156" s="223">
        <v>511300</v>
      </c>
      <c r="B3156" s="198" t="s">
        <v>426</v>
      </c>
      <c r="C3156" s="208">
        <v>5000</v>
      </c>
      <c r="D3156" s="217">
        <v>148000</v>
      </c>
      <c r="E3156" s="208">
        <v>0</v>
      </c>
      <c r="F3156" s="209"/>
    </row>
    <row r="3157" spans="1:6" s="221" customFormat="1" ht="20.25" x14ac:dyDescent="0.2">
      <c r="A3157" s="219">
        <v>630000</v>
      </c>
      <c r="B3157" s="210" t="s">
        <v>461</v>
      </c>
      <c r="C3157" s="220">
        <f>C3158+C3160</f>
        <v>30000</v>
      </c>
      <c r="D3157" s="220">
        <f>D3158+D3160</f>
        <v>6200</v>
      </c>
      <c r="E3157" s="220">
        <f>E3158+E3160</f>
        <v>4000</v>
      </c>
      <c r="F3157" s="205">
        <f>D3157/C3157*100</f>
        <v>20.666666666666668</v>
      </c>
    </row>
    <row r="3158" spans="1:6" s="221" customFormat="1" ht="20.25" x14ac:dyDescent="0.2">
      <c r="A3158" s="219">
        <v>631000</v>
      </c>
      <c r="B3158" s="210" t="s">
        <v>395</v>
      </c>
      <c r="C3158" s="220">
        <f>0+C3159</f>
        <v>0</v>
      </c>
      <c r="D3158" s="220">
        <f>0+D3159</f>
        <v>0</v>
      </c>
      <c r="E3158" s="220">
        <f>0+E3159</f>
        <v>4000</v>
      </c>
      <c r="F3158" s="209">
        <v>0</v>
      </c>
    </row>
    <row r="3159" spans="1:6" s="167" customFormat="1" ht="20.25" x14ac:dyDescent="0.2">
      <c r="A3159" s="223">
        <v>631200</v>
      </c>
      <c r="B3159" s="198" t="s">
        <v>464</v>
      </c>
      <c r="C3159" s="208">
        <v>0</v>
      </c>
      <c r="D3159" s="217">
        <v>0</v>
      </c>
      <c r="E3159" s="217">
        <v>4000</v>
      </c>
      <c r="F3159" s="209">
        <v>0</v>
      </c>
    </row>
    <row r="3160" spans="1:6" s="221" customFormat="1" ht="20.25" x14ac:dyDescent="0.2">
      <c r="A3160" s="219">
        <v>638000</v>
      </c>
      <c r="B3160" s="210" t="s">
        <v>396</v>
      </c>
      <c r="C3160" s="220">
        <f t="shared" ref="C3160" si="839">C3161</f>
        <v>30000</v>
      </c>
      <c r="D3160" s="220">
        <f t="shared" ref="D3160" si="840">D3161</f>
        <v>6200</v>
      </c>
      <c r="E3160" s="220">
        <f t="shared" ref="E3160" si="841">E3161</f>
        <v>0</v>
      </c>
      <c r="F3160" s="205">
        <f>D3160/C3160*100</f>
        <v>20.666666666666668</v>
      </c>
    </row>
    <row r="3161" spans="1:6" s="167" customFormat="1" ht="20.25" x14ac:dyDescent="0.2">
      <c r="A3161" s="197">
        <v>638100</v>
      </c>
      <c r="B3161" s="198" t="s">
        <v>466</v>
      </c>
      <c r="C3161" s="208">
        <v>30000</v>
      </c>
      <c r="D3161" s="217">
        <v>6200</v>
      </c>
      <c r="E3161" s="208">
        <v>0</v>
      </c>
      <c r="F3161" s="209">
        <f>D3161/C3161*100</f>
        <v>20.666666666666668</v>
      </c>
    </row>
    <row r="3162" spans="1:6" s="167" customFormat="1" ht="20.25" x14ac:dyDescent="0.2">
      <c r="A3162" s="225"/>
      <c r="B3162" s="214" t="s">
        <v>500</v>
      </c>
      <c r="C3162" s="222">
        <f>C3137+C3154+C3157</f>
        <v>1281000</v>
      </c>
      <c r="D3162" s="222">
        <f>D3137+D3154+D3157</f>
        <v>1590400</v>
      </c>
      <c r="E3162" s="222">
        <f>E3137+E3154+E3157</f>
        <v>4000</v>
      </c>
      <c r="F3162" s="172">
        <f>D3162/C3162*100</f>
        <v>124.15300546448087</v>
      </c>
    </row>
    <row r="3163" spans="1:6" s="167" customFormat="1" ht="20.25" x14ac:dyDescent="0.2">
      <c r="A3163" s="226"/>
      <c r="B3163" s="190"/>
      <c r="C3163" s="200"/>
      <c r="D3163" s="200"/>
      <c r="E3163" s="200"/>
      <c r="F3163" s="201"/>
    </row>
    <row r="3164" spans="1:6" s="167" customFormat="1" ht="20.25" x14ac:dyDescent="0.2">
      <c r="A3164" s="193"/>
      <c r="B3164" s="190"/>
      <c r="C3164" s="200"/>
      <c r="D3164" s="200"/>
      <c r="E3164" s="200"/>
      <c r="F3164" s="201"/>
    </row>
    <row r="3165" spans="1:6" s="167" customFormat="1" ht="20.25" x14ac:dyDescent="0.2">
      <c r="A3165" s="197" t="s">
        <v>916</v>
      </c>
      <c r="B3165" s="210"/>
      <c r="C3165" s="217"/>
      <c r="D3165" s="217"/>
      <c r="E3165" s="217"/>
      <c r="F3165" s="218"/>
    </row>
    <row r="3166" spans="1:6" s="167" customFormat="1" ht="20.25" x14ac:dyDescent="0.2">
      <c r="A3166" s="197" t="s">
        <v>513</v>
      </c>
      <c r="B3166" s="210"/>
      <c r="C3166" s="217"/>
      <c r="D3166" s="217"/>
      <c r="E3166" s="217"/>
      <c r="F3166" s="218"/>
    </row>
    <row r="3167" spans="1:6" s="167" customFormat="1" ht="20.25" x14ac:dyDescent="0.2">
      <c r="A3167" s="197" t="s">
        <v>681</v>
      </c>
      <c r="B3167" s="210"/>
      <c r="C3167" s="217"/>
      <c r="D3167" s="217"/>
      <c r="E3167" s="217"/>
      <c r="F3167" s="218"/>
    </row>
    <row r="3168" spans="1:6" s="167" customFormat="1" ht="20.25" x14ac:dyDescent="0.2">
      <c r="A3168" s="197" t="s">
        <v>796</v>
      </c>
      <c r="B3168" s="210"/>
      <c r="C3168" s="217"/>
      <c r="D3168" s="217"/>
      <c r="E3168" s="217"/>
      <c r="F3168" s="218"/>
    </row>
    <row r="3169" spans="1:6" s="167" customFormat="1" ht="20.25" x14ac:dyDescent="0.2">
      <c r="A3169" s="197"/>
      <c r="B3169" s="199"/>
      <c r="C3169" s="200"/>
      <c r="D3169" s="200"/>
      <c r="E3169" s="200"/>
      <c r="F3169" s="201"/>
    </row>
    <row r="3170" spans="1:6" s="167" customFormat="1" ht="20.25" x14ac:dyDescent="0.2">
      <c r="A3170" s="219">
        <v>410000</v>
      </c>
      <c r="B3170" s="203" t="s">
        <v>357</v>
      </c>
      <c r="C3170" s="220">
        <f>C3171+C3176</f>
        <v>2935799.9999999967</v>
      </c>
      <c r="D3170" s="220">
        <f t="shared" ref="D3170" si="842">D3171+D3176</f>
        <v>2991500</v>
      </c>
      <c r="E3170" s="220">
        <f>E3171+E3176</f>
        <v>0</v>
      </c>
      <c r="F3170" s="205">
        <f t="shared" ref="F3170:F3191" si="843">D3170/C3170*100</f>
        <v>101.8972682062812</v>
      </c>
    </row>
    <row r="3171" spans="1:6" s="167" customFormat="1" ht="20.25" x14ac:dyDescent="0.2">
      <c r="A3171" s="219">
        <v>411000</v>
      </c>
      <c r="B3171" s="203" t="s">
        <v>471</v>
      </c>
      <c r="C3171" s="220">
        <f>SUM(C3172:C3175)</f>
        <v>2570399.9999999967</v>
      </c>
      <c r="D3171" s="220">
        <f t="shared" ref="D3171" si="844">SUM(D3172:D3175)</f>
        <v>2651100</v>
      </c>
      <c r="E3171" s="220">
        <f>SUM(E3172:E3175)</f>
        <v>0</v>
      </c>
      <c r="F3171" s="205">
        <f t="shared" si="843"/>
        <v>103.13958916900106</v>
      </c>
    </row>
    <row r="3172" spans="1:6" s="167" customFormat="1" ht="20.25" x14ac:dyDescent="0.2">
      <c r="A3172" s="197">
        <v>411100</v>
      </c>
      <c r="B3172" s="198" t="s">
        <v>358</v>
      </c>
      <c r="C3172" s="208">
        <v>2349999.9999999967</v>
      </c>
      <c r="D3172" s="217">
        <f>2360000+116100</f>
        <v>2476100</v>
      </c>
      <c r="E3172" s="208">
        <v>0</v>
      </c>
      <c r="F3172" s="209">
        <f t="shared" si="843"/>
        <v>105.36595744680865</v>
      </c>
    </row>
    <row r="3173" spans="1:6" s="167" customFormat="1" ht="20.25" x14ac:dyDescent="0.2">
      <c r="A3173" s="197">
        <v>411200</v>
      </c>
      <c r="B3173" s="198" t="s">
        <v>484</v>
      </c>
      <c r="C3173" s="208">
        <v>95400</v>
      </c>
      <c r="D3173" s="217">
        <v>100000</v>
      </c>
      <c r="E3173" s="208">
        <v>0</v>
      </c>
      <c r="F3173" s="209">
        <f t="shared" si="843"/>
        <v>104.82180293501048</v>
      </c>
    </row>
    <row r="3174" spans="1:6" s="167" customFormat="1" ht="40.5" x14ac:dyDescent="0.2">
      <c r="A3174" s="197">
        <v>411300</v>
      </c>
      <c r="B3174" s="198" t="s">
        <v>359</v>
      </c>
      <c r="C3174" s="208">
        <v>85000</v>
      </c>
      <c r="D3174" s="217">
        <v>60000</v>
      </c>
      <c r="E3174" s="208">
        <v>0</v>
      </c>
      <c r="F3174" s="209">
        <f t="shared" si="843"/>
        <v>70.588235294117652</v>
      </c>
    </row>
    <row r="3175" spans="1:6" s="167" customFormat="1" ht="20.25" x14ac:dyDescent="0.2">
      <c r="A3175" s="197">
        <v>411400</v>
      </c>
      <c r="B3175" s="198" t="s">
        <v>360</v>
      </c>
      <c r="C3175" s="208">
        <v>40000</v>
      </c>
      <c r="D3175" s="217">
        <v>15000</v>
      </c>
      <c r="E3175" s="208">
        <v>0</v>
      </c>
      <c r="F3175" s="209">
        <f t="shared" si="843"/>
        <v>37.5</v>
      </c>
    </row>
    <row r="3176" spans="1:6" s="167" customFormat="1" ht="20.25" x14ac:dyDescent="0.2">
      <c r="A3176" s="219">
        <v>412000</v>
      </c>
      <c r="B3176" s="210" t="s">
        <v>476</v>
      </c>
      <c r="C3176" s="220">
        <f>SUM(C3177:C3187)</f>
        <v>365400</v>
      </c>
      <c r="D3176" s="220">
        <f t="shared" ref="D3176" si="845">SUM(D3177:D3187)</f>
        <v>340400</v>
      </c>
      <c r="E3176" s="220">
        <f>SUM(E3177:E3187)</f>
        <v>0</v>
      </c>
      <c r="F3176" s="205">
        <f t="shared" si="843"/>
        <v>93.158182813355225</v>
      </c>
    </row>
    <row r="3177" spans="1:6" s="167" customFormat="1" ht="20.25" x14ac:dyDescent="0.2">
      <c r="A3177" s="197">
        <v>412200</v>
      </c>
      <c r="B3177" s="198" t="s">
        <v>485</v>
      </c>
      <c r="C3177" s="208">
        <v>200000</v>
      </c>
      <c r="D3177" s="217">
        <v>200000</v>
      </c>
      <c r="E3177" s="208">
        <v>0</v>
      </c>
      <c r="F3177" s="209">
        <f t="shared" si="843"/>
        <v>100</v>
      </c>
    </row>
    <row r="3178" spans="1:6" s="167" customFormat="1" ht="20.25" x14ac:dyDescent="0.2">
      <c r="A3178" s="197">
        <v>412300</v>
      </c>
      <c r="B3178" s="198" t="s">
        <v>362</v>
      </c>
      <c r="C3178" s="208">
        <v>42900</v>
      </c>
      <c r="D3178" s="217">
        <v>42900</v>
      </c>
      <c r="E3178" s="208">
        <v>0</v>
      </c>
      <c r="F3178" s="209">
        <f t="shared" si="843"/>
        <v>100</v>
      </c>
    </row>
    <row r="3179" spans="1:6" s="167" customFormat="1" ht="20.25" x14ac:dyDescent="0.2">
      <c r="A3179" s="197">
        <v>412500</v>
      </c>
      <c r="B3179" s="198" t="s">
        <v>364</v>
      </c>
      <c r="C3179" s="208">
        <v>16000</v>
      </c>
      <c r="D3179" s="217">
        <v>9000</v>
      </c>
      <c r="E3179" s="208">
        <v>0</v>
      </c>
      <c r="F3179" s="209">
        <f t="shared" si="843"/>
        <v>56.25</v>
      </c>
    </row>
    <row r="3180" spans="1:6" s="167" customFormat="1" ht="20.25" x14ac:dyDescent="0.2">
      <c r="A3180" s="197">
        <v>412600</v>
      </c>
      <c r="B3180" s="198" t="s">
        <v>486</v>
      </c>
      <c r="C3180" s="208">
        <v>9000</v>
      </c>
      <c r="D3180" s="217">
        <v>9000</v>
      </c>
      <c r="E3180" s="208">
        <v>0</v>
      </c>
      <c r="F3180" s="209">
        <f t="shared" si="843"/>
        <v>100</v>
      </c>
    </row>
    <row r="3181" spans="1:6" s="167" customFormat="1" ht="20.25" x14ac:dyDescent="0.2">
      <c r="A3181" s="197">
        <v>412700</v>
      </c>
      <c r="B3181" s="198" t="s">
        <v>473</v>
      </c>
      <c r="C3181" s="208">
        <v>28500</v>
      </c>
      <c r="D3181" s="217">
        <v>28500</v>
      </c>
      <c r="E3181" s="208">
        <v>0</v>
      </c>
      <c r="F3181" s="209">
        <f t="shared" si="843"/>
        <v>100</v>
      </c>
    </row>
    <row r="3182" spans="1:6" s="167" customFormat="1" ht="20.25" x14ac:dyDescent="0.2">
      <c r="A3182" s="197">
        <v>412900</v>
      </c>
      <c r="B3182" s="211" t="s">
        <v>797</v>
      </c>
      <c r="C3182" s="208">
        <v>3000</v>
      </c>
      <c r="D3182" s="217">
        <v>0</v>
      </c>
      <c r="E3182" s="208">
        <v>0</v>
      </c>
      <c r="F3182" s="209">
        <f t="shared" si="843"/>
        <v>0</v>
      </c>
    </row>
    <row r="3183" spans="1:6" s="167" customFormat="1" ht="20.25" x14ac:dyDescent="0.2">
      <c r="A3183" s="197">
        <v>412900</v>
      </c>
      <c r="B3183" s="211" t="s">
        <v>564</v>
      </c>
      <c r="C3183" s="208">
        <v>49000</v>
      </c>
      <c r="D3183" s="217">
        <v>37000</v>
      </c>
      <c r="E3183" s="208">
        <v>0</v>
      </c>
      <c r="F3183" s="209">
        <f t="shared" si="843"/>
        <v>75.510204081632651</v>
      </c>
    </row>
    <row r="3184" spans="1:6" s="167" customFormat="1" ht="20.25" x14ac:dyDescent="0.2">
      <c r="A3184" s="197">
        <v>412900</v>
      </c>
      <c r="B3184" s="211" t="s">
        <v>582</v>
      </c>
      <c r="C3184" s="208">
        <v>2000</v>
      </c>
      <c r="D3184" s="217">
        <v>2000</v>
      </c>
      <c r="E3184" s="208">
        <v>0</v>
      </c>
      <c r="F3184" s="209">
        <f t="shared" si="843"/>
        <v>100</v>
      </c>
    </row>
    <row r="3185" spans="1:6" s="167" customFormat="1" ht="20.25" x14ac:dyDescent="0.2">
      <c r="A3185" s="197">
        <v>412900</v>
      </c>
      <c r="B3185" s="211" t="s">
        <v>583</v>
      </c>
      <c r="C3185" s="208">
        <v>5000</v>
      </c>
      <c r="D3185" s="217">
        <v>5000</v>
      </c>
      <c r="E3185" s="208">
        <v>0</v>
      </c>
      <c r="F3185" s="209">
        <f t="shared" si="843"/>
        <v>100</v>
      </c>
    </row>
    <row r="3186" spans="1:6" s="167" customFormat="1" ht="20.25" x14ac:dyDescent="0.2">
      <c r="A3186" s="197">
        <v>412900</v>
      </c>
      <c r="B3186" s="211" t="s">
        <v>584</v>
      </c>
      <c r="C3186" s="208">
        <v>5000</v>
      </c>
      <c r="D3186" s="217">
        <v>5000</v>
      </c>
      <c r="E3186" s="208">
        <v>0</v>
      </c>
      <c r="F3186" s="209">
        <f t="shared" si="843"/>
        <v>100</v>
      </c>
    </row>
    <row r="3187" spans="1:6" s="167" customFormat="1" ht="20.25" x14ac:dyDescent="0.2">
      <c r="A3187" s="197">
        <v>412900</v>
      </c>
      <c r="B3187" s="198" t="s">
        <v>566</v>
      </c>
      <c r="C3187" s="208">
        <v>5000</v>
      </c>
      <c r="D3187" s="217">
        <v>2000</v>
      </c>
      <c r="E3187" s="208">
        <v>0</v>
      </c>
      <c r="F3187" s="209">
        <f t="shared" si="843"/>
        <v>40</v>
      </c>
    </row>
    <row r="3188" spans="1:6" s="167" customFormat="1" ht="20.25" x14ac:dyDescent="0.2">
      <c r="A3188" s="219">
        <v>510000</v>
      </c>
      <c r="B3188" s="210" t="s">
        <v>422</v>
      </c>
      <c r="C3188" s="220">
        <f t="shared" ref="C3188:D3188" si="846">C3189</f>
        <v>10000</v>
      </c>
      <c r="D3188" s="220">
        <f t="shared" si="846"/>
        <v>10000</v>
      </c>
      <c r="E3188" s="220">
        <f t="shared" ref="E3188" si="847">E3189</f>
        <v>0</v>
      </c>
      <c r="F3188" s="205">
        <f t="shared" si="843"/>
        <v>100</v>
      </c>
    </row>
    <row r="3189" spans="1:6" s="167" customFormat="1" ht="20.25" x14ac:dyDescent="0.2">
      <c r="A3189" s="219">
        <v>511000</v>
      </c>
      <c r="B3189" s="210" t="s">
        <v>423</v>
      </c>
      <c r="C3189" s="220">
        <f>SUM(C3190:C3190)</f>
        <v>10000</v>
      </c>
      <c r="D3189" s="220">
        <f>SUM(D3190:D3190)</f>
        <v>10000</v>
      </c>
      <c r="E3189" s="220">
        <f>SUM(E3190:E3190)</f>
        <v>0</v>
      </c>
      <c r="F3189" s="205">
        <f t="shared" si="843"/>
        <v>100</v>
      </c>
    </row>
    <row r="3190" spans="1:6" s="167" customFormat="1" ht="20.25" x14ac:dyDescent="0.2">
      <c r="A3190" s="197">
        <v>511300</v>
      </c>
      <c r="B3190" s="198" t="s">
        <v>426</v>
      </c>
      <c r="C3190" s="208">
        <v>10000</v>
      </c>
      <c r="D3190" s="217">
        <v>10000</v>
      </c>
      <c r="E3190" s="208">
        <v>0</v>
      </c>
      <c r="F3190" s="209">
        <f t="shared" si="843"/>
        <v>100</v>
      </c>
    </row>
    <row r="3191" spans="1:6" s="221" customFormat="1" ht="20.25" x14ac:dyDescent="0.2">
      <c r="A3191" s="219">
        <v>630000</v>
      </c>
      <c r="B3191" s="210" t="s">
        <v>461</v>
      </c>
      <c r="C3191" s="220">
        <f>C3192+C3194</f>
        <v>100000</v>
      </c>
      <c r="D3191" s="220">
        <f>D3192+D3194</f>
        <v>50000</v>
      </c>
      <c r="E3191" s="220">
        <f>E3192+E3194</f>
        <v>8500000</v>
      </c>
      <c r="F3191" s="205">
        <f t="shared" si="843"/>
        <v>50</v>
      </c>
    </row>
    <row r="3192" spans="1:6" s="221" customFormat="1" ht="20.25" x14ac:dyDescent="0.2">
      <c r="A3192" s="219">
        <v>631000</v>
      </c>
      <c r="B3192" s="210" t="s">
        <v>395</v>
      </c>
      <c r="C3192" s="220">
        <f>0+C3193</f>
        <v>0</v>
      </c>
      <c r="D3192" s="220">
        <f>0+D3193</f>
        <v>0</v>
      </c>
      <c r="E3192" s="220">
        <f>0+E3193</f>
        <v>8500000</v>
      </c>
      <c r="F3192" s="209">
        <v>0</v>
      </c>
    </row>
    <row r="3193" spans="1:6" s="167" customFormat="1" ht="20.25" x14ac:dyDescent="0.2">
      <c r="A3193" s="223">
        <v>631200</v>
      </c>
      <c r="B3193" s="198" t="s">
        <v>464</v>
      </c>
      <c r="C3193" s="208">
        <v>0</v>
      </c>
      <c r="D3193" s="217">
        <v>0</v>
      </c>
      <c r="E3193" s="217">
        <v>8500000</v>
      </c>
      <c r="F3193" s="209">
        <v>0</v>
      </c>
    </row>
    <row r="3194" spans="1:6" s="221" customFormat="1" ht="20.25" x14ac:dyDescent="0.2">
      <c r="A3194" s="219">
        <v>638000</v>
      </c>
      <c r="B3194" s="210" t="s">
        <v>396</v>
      </c>
      <c r="C3194" s="220">
        <f t="shared" ref="C3194:D3194" si="848">C3195</f>
        <v>100000</v>
      </c>
      <c r="D3194" s="220">
        <f t="shared" si="848"/>
        <v>50000</v>
      </c>
      <c r="E3194" s="220">
        <f t="shared" ref="E3194" si="849">E3195</f>
        <v>0</v>
      </c>
      <c r="F3194" s="205">
        <f>D3194/C3194*100</f>
        <v>50</v>
      </c>
    </row>
    <row r="3195" spans="1:6" s="167" customFormat="1" ht="20.25" x14ac:dyDescent="0.2">
      <c r="A3195" s="197">
        <v>638100</v>
      </c>
      <c r="B3195" s="198" t="s">
        <v>466</v>
      </c>
      <c r="C3195" s="208">
        <v>100000</v>
      </c>
      <c r="D3195" s="217">
        <v>50000</v>
      </c>
      <c r="E3195" s="208">
        <v>0</v>
      </c>
      <c r="F3195" s="209">
        <f>D3195/C3195*100</f>
        <v>50</v>
      </c>
    </row>
    <row r="3196" spans="1:6" s="167" customFormat="1" ht="20.25" x14ac:dyDescent="0.2">
      <c r="A3196" s="225"/>
      <c r="B3196" s="214" t="s">
        <v>500</v>
      </c>
      <c r="C3196" s="222">
        <f>C3170+C3188+C3191</f>
        <v>3045799.9999999967</v>
      </c>
      <c r="D3196" s="222">
        <f>D3170+D3188+D3191</f>
        <v>3051500</v>
      </c>
      <c r="E3196" s="222">
        <f>E3170+E3188+E3191</f>
        <v>8500000</v>
      </c>
      <c r="F3196" s="172">
        <f>D3196/C3196*100</f>
        <v>100.18714295094895</v>
      </c>
    </row>
    <row r="3197" spans="1:6" s="167" customFormat="1" ht="20.25" x14ac:dyDescent="0.2">
      <c r="A3197" s="193"/>
      <c r="B3197" s="198"/>
      <c r="C3197" s="217"/>
      <c r="D3197" s="217"/>
      <c r="E3197" s="217"/>
      <c r="F3197" s="218"/>
    </row>
    <row r="3198" spans="1:6" s="167" customFormat="1" ht="20.25" x14ac:dyDescent="0.2">
      <c r="A3198" s="193"/>
      <c r="B3198" s="190"/>
      <c r="C3198" s="200"/>
      <c r="D3198" s="200"/>
      <c r="E3198" s="200"/>
      <c r="F3198" s="201"/>
    </row>
    <row r="3199" spans="1:6" s="167" customFormat="1" ht="20.25" x14ac:dyDescent="0.2">
      <c r="A3199" s="197" t="s">
        <v>917</v>
      </c>
      <c r="B3199" s="210"/>
      <c r="C3199" s="217"/>
      <c r="D3199" s="217"/>
      <c r="E3199" s="217"/>
      <c r="F3199" s="218"/>
    </row>
    <row r="3200" spans="1:6" s="167" customFormat="1" ht="20.25" x14ac:dyDescent="0.2">
      <c r="A3200" s="197" t="s">
        <v>513</v>
      </c>
      <c r="B3200" s="210"/>
      <c r="C3200" s="217"/>
      <c r="D3200" s="217"/>
      <c r="E3200" s="217"/>
      <c r="F3200" s="218"/>
    </row>
    <row r="3201" spans="1:6" s="167" customFormat="1" ht="20.25" x14ac:dyDescent="0.2">
      <c r="A3201" s="197" t="s">
        <v>682</v>
      </c>
      <c r="B3201" s="210"/>
      <c r="C3201" s="217"/>
      <c r="D3201" s="217"/>
      <c r="E3201" s="217"/>
      <c r="F3201" s="218"/>
    </row>
    <row r="3202" spans="1:6" s="167" customFormat="1" ht="20.25" x14ac:dyDescent="0.2">
      <c r="A3202" s="197" t="s">
        <v>796</v>
      </c>
      <c r="B3202" s="210"/>
      <c r="C3202" s="217"/>
      <c r="D3202" s="217"/>
      <c r="E3202" s="217"/>
      <c r="F3202" s="218"/>
    </row>
    <row r="3203" spans="1:6" s="167" customFormat="1" ht="20.25" x14ac:dyDescent="0.2">
      <c r="A3203" s="197"/>
      <c r="B3203" s="199"/>
      <c r="C3203" s="200"/>
      <c r="D3203" s="200"/>
      <c r="E3203" s="200"/>
      <c r="F3203" s="201"/>
    </row>
    <row r="3204" spans="1:6" s="167" customFormat="1" ht="20.25" x14ac:dyDescent="0.2">
      <c r="A3204" s="219">
        <v>410000</v>
      </c>
      <c r="B3204" s="203" t="s">
        <v>357</v>
      </c>
      <c r="C3204" s="220">
        <f>C3205+C3210+C3223</f>
        <v>1047700</v>
      </c>
      <c r="D3204" s="220">
        <f t="shared" ref="D3204" si="850">D3205+D3210+D3223</f>
        <v>1089900</v>
      </c>
      <c r="E3204" s="220">
        <f>E3205+E3210+E3223</f>
        <v>0</v>
      </c>
      <c r="F3204" s="205">
        <f t="shared" ref="F3204:F3228" si="851">D3204/C3204*100</f>
        <v>104.0278705736375</v>
      </c>
    </row>
    <row r="3205" spans="1:6" s="167" customFormat="1" ht="20.25" x14ac:dyDescent="0.2">
      <c r="A3205" s="219">
        <v>411000</v>
      </c>
      <c r="B3205" s="203" t="s">
        <v>471</v>
      </c>
      <c r="C3205" s="220">
        <f>SUM(C3206:C3209)</f>
        <v>818500</v>
      </c>
      <c r="D3205" s="220">
        <f t="shared" ref="D3205" si="852">SUM(D3206:D3209)</f>
        <v>862300</v>
      </c>
      <c r="E3205" s="220">
        <f>SUM(E3206:E3209)</f>
        <v>0</v>
      </c>
      <c r="F3205" s="205">
        <f t="shared" si="851"/>
        <v>105.3512522907758</v>
      </c>
    </row>
    <row r="3206" spans="1:6" s="167" customFormat="1" ht="20.25" x14ac:dyDescent="0.2">
      <c r="A3206" s="197">
        <v>411100</v>
      </c>
      <c r="B3206" s="198" t="s">
        <v>358</v>
      </c>
      <c r="C3206" s="208">
        <v>741000</v>
      </c>
      <c r="D3206" s="217">
        <f>750000+42500+1200</f>
        <v>793700</v>
      </c>
      <c r="E3206" s="208">
        <v>0</v>
      </c>
      <c r="F3206" s="209">
        <f t="shared" si="851"/>
        <v>107.11201079622133</v>
      </c>
    </row>
    <row r="3207" spans="1:6" s="167" customFormat="1" ht="20.25" x14ac:dyDescent="0.2">
      <c r="A3207" s="197">
        <v>411200</v>
      </c>
      <c r="B3207" s="198" t="s">
        <v>484</v>
      </c>
      <c r="C3207" s="208">
        <v>34900</v>
      </c>
      <c r="D3207" s="217">
        <v>40000</v>
      </c>
      <c r="E3207" s="208">
        <v>0</v>
      </c>
      <c r="F3207" s="209">
        <f t="shared" si="851"/>
        <v>114.61318051575931</v>
      </c>
    </row>
    <row r="3208" spans="1:6" s="167" customFormat="1" ht="40.5" x14ac:dyDescent="0.2">
      <c r="A3208" s="197">
        <v>411300</v>
      </c>
      <c r="B3208" s="198" t="s">
        <v>359</v>
      </c>
      <c r="C3208" s="208">
        <v>24399.999999999996</v>
      </c>
      <c r="D3208" s="217">
        <v>9600</v>
      </c>
      <c r="E3208" s="208">
        <v>0</v>
      </c>
      <c r="F3208" s="209">
        <f t="shared" si="851"/>
        <v>39.344262295081975</v>
      </c>
    </row>
    <row r="3209" spans="1:6" s="167" customFormat="1" ht="20.25" x14ac:dyDescent="0.2">
      <c r="A3209" s="197">
        <v>411400</v>
      </c>
      <c r="B3209" s="198" t="s">
        <v>360</v>
      </c>
      <c r="C3209" s="208">
        <v>18200</v>
      </c>
      <c r="D3209" s="217">
        <v>19000</v>
      </c>
      <c r="E3209" s="208">
        <v>0</v>
      </c>
      <c r="F3209" s="209">
        <f t="shared" si="851"/>
        <v>104.39560439560441</v>
      </c>
    </row>
    <row r="3210" spans="1:6" s="167" customFormat="1" ht="20.25" x14ac:dyDescent="0.2">
      <c r="A3210" s="219">
        <v>412000</v>
      </c>
      <c r="B3210" s="210" t="s">
        <v>476</v>
      </c>
      <c r="C3210" s="220">
        <f>SUM(C3211:C3222)</f>
        <v>228700</v>
      </c>
      <c r="D3210" s="220">
        <f t="shared" ref="D3210" si="853">SUM(D3211:D3222)</f>
        <v>227100</v>
      </c>
      <c r="E3210" s="220">
        <f>SUM(E3211:E3222)</f>
        <v>0</v>
      </c>
      <c r="F3210" s="205">
        <f t="shared" si="851"/>
        <v>99.300393528640143</v>
      </c>
    </row>
    <row r="3211" spans="1:6" s="167" customFormat="1" ht="20.25" x14ac:dyDescent="0.2">
      <c r="A3211" s="197">
        <v>412100</v>
      </c>
      <c r="B3211" s="198" t="s">
        <v>361</v>
      </c>
      <c r="C3211" s="208">
        <v>94600</v>
      </c>
      <c r="D3211" s="217">
        <v>94600</v>
      </c>
      <c r="E3211" s="208">
        <v>0</v>
      </c>
      <c r="F3211" s="209">
        <f t="shared" si="851"/>
        <v>100</v>
      </c>
    </row>
    <row r="3212" spans="1:6" s="167" customFormat="1" ht="20.25" x14ac:dyDescent="0.2">
      <c r="A3212" s="197">
        <v>412200</v>
      </c>
      <c r="B3212" s="198" t="s">
        <v>485</v>
      </c>
      <c r="C3212" s="208">
        <v>85999.999999999985</v>
      </c>
      <c r="D3212" s="217">
        <v>86000</v>
      </c>
      <c r="E3212" s="208">
        <v>0</v>
      </c>
      <c r="F3212" s="209">
        <f t="shared" si="851"/>
        <v>100.00000000000003</v>
      </c>
    </row>
    <row r="3213" spans="1:6" s="167" customFormat="1" ht="20.25" x14ac:dyDescent="0.2">
      <c r="A3213" s="197">
        <v>412300</v>
      </c>
      <c r="B3213" s="198" t="s">
        <v>362</v>
      </c>
      <c r="C3213" s="208">
        <v>15000</v>
      </c>
      <c r="D3213" s="217">
        <v>15000</v>
      </c>
      <c r="E3213" s="208">
        <v>0</v>
      </c>
      <c r="F3213" s="209">
        <f t="shared" si="851"/>
        <v>100</v>
      </c>
    </row>
    <row r="3214" spans="1:6" s="167" customFormat="1" ht="20.25" x14ac:dyDescent="0.2">
      <c r="A3214" s="197">
        <v>412500</v>
      </c>
      <c r="B3214" s="198" t="s">
        <v>364</v>
      </c>
      <c r="C3214" s="208">
        <v>4000</v>
      </c>
      <c r="D3214" s="217">
        <v>4000</v>
      </c>
      <c r="E3214" s="208">
        <v>0</v>
      </c>
      <c r="F3214" s="209">
        <f t="shared" si="851"/>
        <v>100</v>
      </c>
    </row>
    <row r="3215" spans="1:6" s="167" customFormat="1" ht="20.25" x14ac:dyDescent="0.2">
      <c r="A3215" s="197">
        <v>412600</v>
      </c>
      <c r="B3215" s="198" t="s">
        <v>486</v>
      </c>
      <c r="C3215" s="208">
        <v>4000.0000000000005</v>
      </c>
      <c r="D3215" s="217">
        <v>4000</v>
      </c>
      <c r="E3215" s="208">
        <v>0</v>
      </c>
      <c r="F3215" s="209">
        <f t="shared" si="851"/>
        <v>99.999999999999986</v>
      </c>
    </row>
    <row r="3216" spans="1:6" s="167" customFormat="1" ht="20.25" x14ac:dyDescent="0.2">
      <c r="A3216" s="197">
        <v>412700</v>
      </c>
      <c r="B3216" s="198" t="s">
        <v>473</v>
      </c>
      <c r="C3216" s="208">
        <v>15000</v>
      </c>
      <c r="D3216" s="217">
        <v>15000</v>
      </c>
      <c r="E3216" s="208">
        <v>0</v>
      </c>
      <c r="F3216" s="209">
        <f t="shared" si="851"/>
        <v>100</v>
      </c>
    </row>
    <row r="3217" spans="1:6" s="167" customFormat="1" ht="20.25" x14ac:dyDescent="0.2">
      <c r="A3217" s="197">
        <v>412900</v>
      </c>
      <c r="B3217" s="211" t="s">
        <v>797</v>
      </c>
      <c r="C3217" s="208">
        <v>900</v>
      </c>
      <c r="D3217" s="217">
        <v>900</v>
      </c>
      <c r="E3217" s="208">
        <v>0</v>
      </c>
      <c r="F3217" s="209">
        <f t="shared" si="851"/>
        <v>100</v>
      </c>
    </row>
    <row r="3218" spans="1:6" s="167" customFormat="1" ht="20.25" x14ac:dyDescent="0.2">
      <c r="A3218" s="197">
        <v>412900</v>
      </c>
      <c r="B3218" s="211" t="s">
        <v>564</v>
      </c>
      <c r="C3218" s="208">
        <v>5800</v>
      </c>
      <c r="D3218" s="217">
        <v>4200</v>
      </c>
      <c r="E3218" s="208">
        <v>0</v>
      </c>
      <c r="F3218" s="209">
        <f t="shared" si="851"/>
        <v>72.41379310344827</v>
      </c>
    </row>
    <row r="3219" spans="1:6" s="167" customFormat="1" ht="20.25" x14ac:dyDescent="0.2">
      <c r="A3219" s="197">
        <v>412900</v>
      </c>
      <c r="B3219" s="211" t="s">
        <v>582</v>
      </c>
      <c r="C3219" s="208">
        <v>1000</v>
      </c>
      <c r="D3219" s="217">
        <v>1000</v>
      </c>
      <c r="E3219" s="208">
        <v>0</v>
      </c>
      <c r="F3219" s="209">
        <f t="shared" si="851"/>
        <v>100</v>
      </c>
    </row>
    <row r="3220" spans="1:6" s="167" customFormat="1" ht="20.25" x14ac:dyDescent="0.2">
      <c r="A3220" s="197">
        <v>412900</v>
      </c>
      <c r="B3220" s="211" t="s">
        <v>583</v>
      </c>
      <c r="C3220" s="208">
        <v>800</v>
      </c>
      <c r="D3220" s="217">
        <v>900</v>
      </c>
      <c r="E3220" s="208">
        <v>0</v>
      </c>
      <c r="F3220" s="209">
        <f t="shared" si="851"/>
        <v>112.5</v>
      </c>
    </row>
    <row r="3221" spans="1:6" s="167" customFormat="1" ht="20.25" x14ac:dyDescent="0.2">
      <c r="A3221" s="197">
        <v>412900</v>
      </c>
      <c r="B3221" s="211" t="s">
        <v>584</v>
      </c>
      <c r="C3221" s="208">
        <v>1500</v>
      </c>
      <c r="D3221" s="217">
        <v>1500</v>
      </c>
      <c r="E3221" s="208">
        <v>0</v>
      </c>
      <c r="F3221" s="209">
        <f t="shared" si="851"/>
        <v>100</v>
      </c>
    </row>
    <row r="3222" spans="1:6" s="167" customFormat="1" ht="20.25" x14ac:dyDescent="0.2">
      <c r="A3222" s="197">
        <v>412900</v>
      </c>
      <c r="B3222" s="198" t="s">
        <v>566</v>
      </c>
      <c r="C3222" s="208">
        <v>100</v>
      </c>
      <c r="D3222" s="217">
        <v>0</v>
      </c>
      <c r="E3222" s="208">
        <v>0</v>
      </c>
      <c r="F3222" s="209">
        <f t="shared" si="851"/>
        <v>0</v>
      </c>
    </row>
    <row r="3223" spans="1:6" s="221" customFormat="1" ht="20.25" x14ac:dyDescent="0.2">
      <c r="A3223" s="219">
        <v>413000</v>
      </c>
      <c r="B3223" s="210" t="s">
        <v>477</v>
      </c>
      <c r="C3223" s="220">
        <f>C3224</f>
        <v>499.99999999999989</v>
      </c>
      <c r="D3223" s="220">
        <f t="shared" ref="D3223" si="854">D3224</f>
        <v>499.99999999999994</v>
      </c>
      <c r="E3223" s="220">
        <f>E3224</f>
        <v>0</v>
      </c>
      <c r="F3223" s="205">
        <f t="shared" si="851"/>
        <v>100.00000000000003</v>
      </c>
    </row>
    <row r="3224" spans="1:6" s="167" customFormat="1" ht="20.25" x14ac:dyDescent="0.2">
      <c r="A3224" s="197">
        <v>413900</v>
      </c>
      <c r="B3224" s="198" t="s">
        <v>369</v>
      </c>
      <c r="C3224" s="208">
        <v>499.99999999999989</v>
      </c>
      <c r="D3224" s="217">
        <v>499.99999999999994</v>
      </c>
      <c r="E3224" s="208">
        <v>0</v>
      </c>
      <c r="F3224" s="209">
        <f t="shared" si="851"/>
        <v>100.00000000000003</v>
      </c>
    </row>
    <row r="3225" spans="1:6" s="167" customFormat="1" ht="20.25" x14ac:dyDescent="0.2">
      <c r="A3225" s="219">
        <v>510000</v>
      </c>
      <c r="B3225" s="210" t="s">
        <v>422</v>
      </c>
      <c r="C3225" s="220">
        <f>C3226+0</f>
        <v>3000</v>
      </c>
      <c r="D3225" s="220">
        <f>D3226+0</f>
        <v>5000</v>
      </c>
      <c r="E3225" s="220">
        <f>E3226+0</f>
        <v>0</v>
      </c>
      <c r="F3225" s="205">
        <f t="shared" si="851"/>
        <v>166.66666666666669</v>
      </c>
    </row>
    <row r="3226" spans="1:6" s="167" customFormat="1" ht="20.25" x14ac:dyDescent="0.2">
      <c r="A3226" s="219">
        <v>511000</v>
      </c>
      <c r="B3226" s="210" t="s">
        <v>423</v>
      </c>
      <c r="C3226" s="220">
        <f>SUM(C3227:C3227)</f>
        <v>3000</v>
      </c>
      <c r="D3226" s="220">
        <f>SUM(D3227:D3227)</f>
        <v>5000</v>
      </c>
      <c r="E3226" s="220">
        <f>SUM(E3227:E3227)</f>
        <v>0</v>
      </c>
      <c r="F3226" s="205">
        <f t="shared" si="851"/>
        <v>166.66666666666669</v>
      </c>
    </row>
    <row r="3227" spans="1:6" s="167" customFormat="1" ht="20.25" x14ac:dyDescent="0.2">
      <c r="A3227" s="197">
        <v>511300</v>
      </c>
      <c r="B3227" s="198" t="s">
        <v>426</v>
      </c>
      <c r="C3227" s="208">
        <v>3000</v>
      </c>
      <c r="D3227" s="217">
        <v>5000</v>
      </c>
      <c r="E3227" s="208">
        <v>0</v>
      </c>
      <c r="F3227" s="209">
        <f t="shared" si="851"/>
        <v>166.66666666666669</v>
      </c>
    </row>
    <row r="3228" spans="1:6" s="221" customFormat="1" ht="20.25" x14ac:dyDescent="0.2">
      <c r="A3228" s="219">
        <v>630000</v>
      </c>
      <c r="B3228" s="210" t="s">
        <v>461</v>
      </c>
      <c r="C3228" s="220">
        <f>C3229+C3231</f>
        <v>8500</v>
      </c>
      <c r="D3228" s="220">
        <f>D3229+D3231</f>
        <v>8500</v>
      </c>
      <c r="E3228" s="220">
        <f>E3229+E3231</f>
        <v>1800000</v>
      </c>
      <c r="F3228" s="205">
        <f t="shared" si="851"/>
        <v>100</v>
      </c>
    </row>
    <row r="3229" spans="1:6" s="221" customFormat="1" ht="20.25" x14ac:dyDescent="0.2">
      <c r="A3229" s="219">
        <v>631000</v>
      </c>
      <c r="B3229" s="210" t="s">
        <v>395</v>
      </c>
      <c r="C3229" s="220">
        <f>0+C3230</f>
        <v>0</v>
      </c>
      <c r="D3229" s="220">
        <f>0</f>
        <v>0</v>
      </c>
      <c r="E3229" s="220">
        <f>0+E3230</f>
        <v>1800000</v>
      </c>
      <c r="F3229" s="209">
        <v>0</v>
      </c>
    </row>
    <row r="3230" spans="1:6" s="167" customFormat="1" ht="20.25" x14ac:dyDescent="0.2">
      <c r="A3230" s="223">
        <v>631200</v>
      </c>
      <c r="B3230" s="198" t="s">
        <v>464</v>
      </c>
      <c r="C3230" s="208">
        <v>0</v>
      </c>
      <c r="D3230" s="217">
        <v>0</v>
      </c>
      <c r="E3230" s="217">
        <v>1800000</v>
      </c>
      <c r="F3230" s="209">
        <v>0</v>
      </c>
    </row>
    <row r="3231" spans="1:6" s="221" customFormat="1" ht="20.25" x14ac:dyDescent="0.2">
      <c r="A3231" s="219">
        <v>638000</v>
      </c>
      <c r="B3231" s="210" t="s">
        <v>396</v>
      </c>
      <c r="C3231" s="220">
        <f>C3232</f>
        <v>8500</v>
      </c>
      <c r="D3231" s="220">
        <f t="shared" ref="D3231" si="855">D3232</f>
        <v>8500</v>
      </c>
      <c r="E3231" s="220">
        <f>E3232</f>
        <v>0</v>
      </c>
      <c r="F3231" s="205">
        <f>D3231/C3231*100</f>
        <v>100</v>
      </c>
    </row>
    <row r="3232" spans="1:6" s="167" customFormat="1" ht="20.25" x14ac:dyDescent="0.2">
      <c r="A3232" s="197">
        <v>638100</v>
      </c>
      <c r="B3232" s="198" t="s">
        <v>466</v>
      </c>
      <c r="C3232" s="208">
        <v>8500</v>
      </c>
      <c r="D3232" s="217">
        <v>8500</v>
      </c>
      <c r="E3232" s="208">
        <v>0</v>
      </c>
      <c r="F3232" s="209">
        <f>D3232/C3232*100</f>
        <v>100</v>
      </c>
    </row>
    <row r="3233" spans="1:6" s="167" customFormat="1" ht="20.25" x14ac:dyDescent="0.2">
      <c r="A3233" s="225"/>
      <c r="B3233" s="214" t="s">
        <v>500</v>
      </c>
      <c r="C3233" s="222">
        <f>C3204+C3225+C3228</f>
        <v>1059200</v>
      </c>
      <c r="D3233" s="222">
        <f>D3204+D3225+D3228</f>
        <v>1103400</v>
      </c>
      <c r="E3233" s="222">
        <f>E3204+E3225+E3228</f>
        <v>1800000</v>
      </c>
      <c r="F3233" s="172">
        <f>D3233/C3233*100</f>
        <v>104.17296072507554</v>
      </c>
    </row>
    <row r="3234" spans="1:6" s="167" customFormat="1" ht="20.25" x14ac:dyDescent="0.2">
      <c r="A3234" s="193"/>
      <c r="B3234" s="198"/>
      <c r="C3234" s="217"/>
      <c r="D3234" s="217"/>
      <c r="E3234" s="217"/>
      <c r="F3234" s="218"/>
    </row>
    <row r="3235" spans="1:6" s="167" customFormat="1" ht="20.25" x14ac:dyDescent="0.2">
      <c r="A3235" s="193"/>
      <c r="B3235" s="190"/>
      <c r="C3235" s="200"/>
      <c r="D3235" s="200"/>
      <c r="E3235" s="200"/>
      <c r="F3235" s="201"/>
    </row>
    <row r="3236" spans="1:6" s="167" customFormat="1" ht="20.25" x14ac:dyDescent="0.2">
      <c r="A3236" s="197" t="s">
        <v>918</v>
      </c>
      <c r="B3236" s="210"/>
      <c r="C3236" s="217"/>
      <c r="D3236" s="217"/>
      <c r="E3236" s="217"/>
      <c r="F3236" s="218"/>
    </row>
    <row r="3237" spans="1:6" s="167" customFormat="1" ht="20.25" x14ac:dyDescent="0.2">
      <c r="A3237" s="197" t="s">
        <v>513</v>
      </c>
      <c r="B3237" s="210"/>
      <c r="C3237" s="217"/>
      <c r="D3237" s="217"/>
      <c r="E3237" s="217"/>
      <c r="F3237" s="218"/>
    </row>
    <row r="3238" spans="1:6" s="167" customFormat="1" ht="20.25" x14ac:dyDescent="0.2">
      <c r="A3238" s="197" t="s">
        <v>683</v>
      </c>
      <c r="B3238" s="210"/>
      <c r="C3238" s="217"/>
      <c r="D3238" s="217"/>
      <c r="E3238" s="217"/>
      <c r="F3238" s="218"/>
    </row>
    <row r="3239" spans="1:6" s="167" customFormat="1" ht="20.25" x14ac:dyDescent="0.2">
      <c r="A3239" s="197" t="s">
        <v>796</v>
      </c>
      <c r="B3239" s="210"/>
      <c r="C3239" s="217"/>
      <c r="D3239" s="217"/>
      <c r="E3239" s="217"/>
      <c r="F3239" s="218"/>
    </row>
    <row r="3240" spans="1:6" s="167" customFormat="1" ht="20.25" x14ac:dyDescent="0.2">
      <c r="A3240" s="197"/>
      <c r="B3240" s="199"/>
      <c r="C3240" s="200"/>
      <c r="D3240" s="200"/>
      <c r="E3240" s="200"/>
      <c r="F3240" s="201"/>
    </row>
    <row r="3241" spans="1:6" s="167" customFormat="1" ht="20.25" x14ac:dyDescent="0.2">
      <c r="A3241" s="219">
        <v>410000</v>
      </c>
      <c r="B3241" s="203" t="s">
        <v>357</v>
      </c>
      <c r="C3241" s="220">
        <f>C3242+C3247</f>
        <v>876400</v>
      </c>
      <c r="D3241" s="220">
        <f t="shared" ref="D3241" si="856">D3242+D3247</f>
        <v>921700</v>
      </c>
      <c r="E3241" s="220">
        <f>E3242+E3247</f>
        <v>0</v>
      </c>
      <c r="F3241" s="205">
        <f t="shared" ref="F3241:F3254" si="857">D3241/C3241*100</f>
        <v>105.16887266088544</v>
      </c>
    </row>
    <row r="3242" spans="1:6" s="167" customFormat="1" ht="20.25" x14ac:dyDescent="0.2">
      <c r="A3242" s="219">
        <v>411000</v>
      </c>
      <c r="B3242" s="203" t="s">
        <v>471</v>
      </c>
      <c r="C3242" s="220">
        <f>SUM(C3243:C3246)</f>
        <v>755400</v>
      </c>
      <c r="D3242" s="220">
        <f t="shared" ref="D3242" si="858">SUM(D3243:D3246)</f>
        <v>798100</v>
      </c>
      <c r="E3242" s="220">
        <f>SUM(E3243:E3246)</f>
        <v>0</v>
      </c>
      <c r="F3242" s="205">
        <f t="shared" si="857"/>
        <v>105.65263436589886</v>
      </c>
    </row>
    <row r="3243" spans="1:6" s="167" customFormat="1" ht="20.25" x14ac:dyDescent="0.2">
      <c r="A3243" s="197">
        <v>411100</v>
      </c>
      <c r="B3243" s="198" t="s">
        <v>358</v>
      </c>
      <c r="C3243" s="208">
        <v>638400</v>
      </c>
      <c r="D3243" s="217">
        <f>650000+36000+1200</f>
        <v>687200</v>
      </c>
      <c r="E3243" s="208">
        <v>0</v>
      </c>
      <c r="F3243" s="209">
        <f t="shared" si="857"/>
        <v>107.64411027568923</v>
      </c>
    </row>
    <row r="3244" spans="1:6" s="167" customFormat="1" ht="20.25" x14ac:dyDescent="0.2">
      <c r="A3244" s="197">
        <v>411200</v>
      </c>
      <c r="B3244" s="198" t="s">
        <v>484</v>
      </c>
      <c r="C3244" s="208">
        <v>50100</v>
      </c>
      <c r="D3244" s="217">
        <v>50000</v>
      </c>
      <c r="E3244" s="208">
        <v>0</v>
      </c>
      <c r="F3244" s="209">
        <f t="shared" si="857"/>
        <v>99.800399201596804</v>
      </c>
    </row>
    <row r="3245" spans="1:6" s="167" customFormat="1" ht="40.5" x14ac:dyDescent="0.2">
      <c r="A3245" s="197">
        <v>411300</v>
      </c>
      <c r="B3245" s="198" t="s">
        <v>359</v>
      </c>
      <c r="C3245" s="208">
        <v>45600</v>
      </c>
      <c r="D3245" s="217">
        <v>40900</v>
      </c>
      <c r="E3245" s="208">
        <v>0</v>
      </c>
      <c r="F3245" s="209">
        <f t="shared" si="857"/>
        <v>89.692982456140342</v>
      </c>
    </row>
    <row r="3246" spans="1:6" s="167" customFormat="1" ht="20.25" x14ac:dyDescent="0.2">
      <c r="A3246" s="197">
        <v>411400</v>
      </c>
      <c r="B3246" s="198" t="s">
        <v>360</v>
      </c>
      <c r="C3246" s="208">
        <v>21300</v>
      </c>
      <c r="D3246" s="217">
        <v>20000</v>
      </c>
      <c r="E3246" s="208">
        <v>0</v>
      </c>
      <c r="F3246" s="209">
        <f t="shared" si="857"/>
        <v>93.896713615023472</v>
      </c>
    </row>
    <row r="3247" spans="1:6" s="167" customFormat="1" ht="20.25" x14ac:dyDescent="0.2">
      <c r="A3247" s="219">
        <v>412000</v>
      </c>
      <c r="B3247" s="210" t="s">
        <v>476</v>
      </c>
      <c r="C3247" s="220">
        <f>SUM(C3248:C3254)</f>
        <v>120999.99999999997</v>
      </c>
      <c r="D3247" s="220">
        <f>SUM(D3248:D3254)</f>
        <v>123600</v>
      </c>
      <c r="E3247" s="220">
        <f>SUM(E3248:E3254)</f>
        <v>0</v>
      </c>
      <c r="F3247" s="205">
        <f t="shared" si="857"/>
        <v>102.14876033057854</v>
      </c>
    </row>
    <row r="3248" spans="1:6" s="167" customFormat="1" ht="20.25" x14ac:dyDescent="0.2">
      <c r="A3248" s="197">
        <v>412200</v>
      </c>
      <c r="B3248" s="198" t="s">
        <v>485</v>
      </c>
      <c r="C3248" s="208">
        <v>71199.999999999971</v>
      </c>
      <c r="D3248" s="217">
        <v>72000</v>
      </c>
      <c r="E3248" s="208">
        <v>0</v>
      </c>
      <c r="F3248" s="209">
        <f t="shared" si="857"/>
        <v>101.12359550561803</v>
      </c>
    </row>
    <row r="3249" spans="1:6" s="167" customFormat="1" ht="20.25" x14ac:dyDescent="0.2">
      <c r="A3249" s="197">
        <v>412300</v>
      </c>
      <c r="B3249" s="198" t="s">
        <v>362</v>
      </c>
      <c r="C3249" s="208">
        <v>20000</v>
      </c>
      <c r="D3249" s="217">
        <v>20000</v>
      </c>
      <c r="E3249" s="208">
        <v>0</v>
      </c>
      <c r="F3249" s="209">
        <f t="shared" si="857"/>
        <v>100</v>
      </c>
    </row>
    <row r="3250" spans="1:6" s="167" customFormat="1" ht="20.25" x14ac:dyDescent="0.2">
      <c r="A3250" s="197">
        <v>412500</v>
      </c>
      <c r="B3250" s="198" t="s">
        <v>364</v>
      </c>
      <c r="C3250" s="208">
        <v>3499.9999999999991</v>
      </c>
      <c r="D3250" s="217">
        <v>4000</v>
      </c>
      <c r="E3250" s="208">
        <v>0</v>
      </c>
      <c r="F3250" s="209">
        <f t="shared" si="857"/>
        <v>114.28571428571432</v>
      </c>
    </row>
    <row r="3251" spans="1:6" s="167" customFormat="1" ht="20.25" x14ac:dyDescent="0.2">
      <c r="A3251" s="197">
        <v>412600</v>
      </c>
      <c r="B3251" s="198" t="s">
        <v>486</v>
      </c>
      <c r="C3251" s="208">
        <v>9700</v>
      </c>
      <c r="D3251" s="217">
        <v>10000</v>
      </c>
      <c r="E3251" s="208">
        <v>0</v>
      </c>
      <c r="F3251" s="209">
        <f t="shared" si="857"/>
        <v>103.09278350515463</v>
      </c>
    </row>
    <row r="3252" spans="1:6" s="167" customFormat="1" ht="20.25" x14ac:dyDescent="0.2">
      <c r="A3252" s="197">
        <v>412700</v>
      </c>
      <c r="B3252" s="198" t="s">
        <v>473</v>
      </c>
      <c r="C3252" s="208">
        <v>6199.9999999999982</v>
      </c>
      <c r="D3252" s="217">
        <v>7200</v>
      </c>
      <c r="E3252" s="208">
        <v>0</v>
      </c>
      <c r="F3252" s="209">
        <f t="shared" si="857"/>
        <v>116.12903225806454</v>
      </c>
    </row>
    <row r="3253" spans="1:6" s="167" customFormat="1" ht="20.25" x14ac:dyDescent="0.2">
      <c r="A3253" s="197">
        <v>412900</v>
      </c>
      <c r="B3253" s="211" t="s">
        <v>583</v>
      </c>
      <c r="C3253" s="208">
        <v>8999.9999999999964</v>
      </c>
      <c r="D3253" s="217">
        <v>9000</v>
      </c>
      <c r="E3253" s="208">
        <v>0</v>
      </c>
      <c r="F3253" s="209">
        <f t="shared" si="857"/>
        <v>100.00000000000004</v>
      </c>
    </row>
    <row r="3254" spans="1:6" s="167" customFormat="1" ht="20.25" x14ac:dyDescent="0.2">
      <c r="A3254" s="197">
        <v>412900</v>
      </c>
      <c r="B3254" s="211" t="s">
        <v>584</v>
      </c>
      <c r="C3254" s="208">
        <v>1400</v>
      </c>
      <c r="D3254" s="217">
        <v>1400</v>
      </c>
      <c r="E3254" s="208">
        <v>0</v>
      </c>
      <c r="F3254" s="209">
        <f t="shared" si="857"/>
        <v>100</v>
      </c>
    </row>
    <row r="3255" spans="1:6" s="167" customFormat="1" ht="20.25" x14ac:dyDescent="0.2">
      <c r="A3255" s="219">
        <v>510000</v>
      </c>
      <c r="B3255" s="210" t="s">
        <v>422</v>
      </c>
      <c r="C3255" s="220">
        <f>C3256+0+0</f>
        <v>1000</v>
      </c>
      <c r="D3255" s="220">
        <f>D3256+0+0</f>
        <v>5000</v>
      </c>
      <c r="E3255" s="220">
        <f>E3256+0+0</f>
        <v>0</v>
      </c>
      <c r="F3255" s="205"/>
    </row>
    <row r="3256" spans="1:6" s="167" customFormat="1" ht="20.25" x14ac:dyDescent="0.2">
      <c r="A3256" s="219">
        <v>511000</v>
      </c>
      <c r="B3256" s="210" t="s">
        <v>423</v>
      </c>
      <c r="C3256" s="220">
        <f t="shared" ref="C3256" si="859">SUM(C3257:C3257)</f>
        <v>1000</v>
      </c>
      <c r="D3256" s="220">
        <f t="shared" ref="D3256" si="860">SUM(D3257:D3257)</f>
        <v>5000</v>
      </c>
      <c r="E3256" s="220">
        <f t="shared" ref="E3256" si="861">SUM(E3257:E3257)</f>
        <v>0</v>
      </c>
      <c r="F3256" s="205"/>
    </row>
    <row r="3257" spans="1:6" s="167" customFormat="1" ht="20.25" x14ac:dyDescent="0.2">
      <c r="A3257" s="197">
        <v>511300</v>
      </c>
      <c r="B3257" s="198" t="s">
        <v>426</v>
      </c>
      <c r="C3257" s="208">
        <v>1000</v>
      </c>
      <c r="D3257" s="217">
        <v>5000</v>
      </c>
      <c r="E3257" s="208">
        <v>0</v>
      </c>
      <c r="F3257" s="209"/>
    </row>
    <row r="3258" spans="1:6" s="221" customFormat="1" ht="20.25" x14ac:dyDescent="0.2">
      <c r="A3258" s="219">
        <v>630000</v>
      </c>
      <c r="B3258" s="210" t="s">
        <v>461</v>
      </c>
      <c r="C3258" s="220">
        <f>C3259+0</f>
        <v>0</v>
      </c>
      <c r="D3258" s="220">
        <f>D3259+0</f>
        <v>0</v>
      </c>
      <c r="E3258" s="220">
        <f>E3259+0</f>
        <v>40575800</v>
      </c>
      <c r="F3258" s="209">
        <v>0</v>
      </c>
    </row>
    <row r="3259" spans="1:6" s="221" customFormat="1" ht="20.25" x14ac:dyDescent="0.2">
      <c r="A3259" s="219">
        <v>631000</v>
      </c>
      <c r="B3259" s="210" t="s">
        <v>395</v>
      </c>
      <c r="C3259" s="220">
        <f>0+C3260</f>
        <v>0</v>
      </c>
      <c r="D3259" s="220">
        <f>0+D3260</f>
        <v>0</v>
      </c>
      <c r="E3259" s="220">
        <f>0+E3260</f>
        <v>40575800</v>
      </c>
      <c r="F3259" s="209">
        <v>0</v>
      </c>
    </row>
    <row r="3260" spans="1:6" s="167" customFormat="1" ht="20.25" x14ac:dyDescent="0.2">
      <c r="A3260" s="223">
        <v>631200</v>
      </c>
      <c r="B3260" s="198" t="s">
        <v>464</v>
      </c>
      <c r="C3260" s="208">
        <v>0</v>
      </c>
      <c r="D3260" s="217">
        <v>0</v>
      </c>
      <c r="E3260" s="217">
        <v>40575800</v>
      </c>
      <c r="F3260" s="209">
        <v>0</v>
      </c>
    </row>
    <row r="3261" spans="1:6" s="167" customFormat="1" ht="20.25" x14ac:dyDescent="0.2">
      <c r="A3261" s="225"/>
      <c r="B3261" s="214" t="s">
        <v>500</v>
      </c>
      <c r="C3261" s="222">
        <f>C3241+C3255+C3258</f>
        <v>877400</v>
      </c>
      <c r="D3261" s="222">
        <f>D3241+D3255+D3258</f>
        <v>926700</v>
      </c>
      <c r="E3261" s="222">
        <f>E3241+E3255+E3258</f>
        <v>40575800</v>
      </c>
      <c r="F3261" s="172">
        <f>D3261/C3261*100</f>
        <v>105.6188739457488</v>
      </c>
    </row>
    <row r="3262" spans="1:6" s="167" customFormat="1" ht="20.25" x14ac:dyDescent="0.2">
      <c r="A3262" s="193"/>
      <c r="B3262" s="198"/>
      <c r="C3262" s="217"/>
      <c r="D3262" s="217"/>
      <c r="E3262" s="217"/>
      <c r="F3262" s="218"/>
    </row>
    <row r="3263" spans="1:6" s="167" customFormat="1" ht="20.25" x14ac:dyDescent="0.2">
      <c r="A3263" s="193"/>
      <c r="B3263" s="190"/>
      <c r="C3263" s="200"/>
      <c r="D3263" s="200"/>
      <c r="E3263" s="200"/>
      <c r="F3263" s="201"/>
    </row>
    <row r="3264" spans="1:6" s="167" customFormat="1" ht="20.25" x14ac:dyDescent="0.2">
      <c r="A3264" s="197" t="s">
        <v>919</v>
      </c>
      <c r="B3264" s="210"/>
      <c r="C3264" s="217"/>
      <c r="D3264" s="217"/>
      <c r="E3264" s="217"/>
      <c r="F3264" s="218"/>
    </row>
    <row r="3265" spans="1:6" s="167" customFormat="1" ht="20.25" x14ac:dyDescent="0.2">
      <c r="A3265" s="197" t="s">
        <v>513</v>
      </c>
      <c r="B3265" s="210"/>
      <c r="C3265" s="217"/>
      <c r="D3265" s="217"/>
      <c r="E3265" s="217"/>
      <c r="F3265" s="218"/>
    </row>
    <row r="3266" spans="1:6" s="167" customFormat="1" ht="20.25" x14ac:dyDescent="0.2">
      <c r="A3266" s="197" t="s">
        <v>684</v>
      </c>
      <c r="B3266" s="210"/>
      <c r="C3266" s="217"/>
      <c r="D3266" s="217"/>
      <c r="E3266" s="217"/>
      <c r="F3266" s="218"/>
    </row>
    <row r="3267" spans="1:6" s="167" customFormat="1" ht="20.25" x14ac:dyDescent="0.2">
      <c r="A3267" s="197" t="s">
        <v>796</v>
      </c>
      <c r="B3267" s="210"/>
      <c r="C3267" s="217"/>
      <c r="D3267" s="217"/>
      <c r="E3267" s="217"/>
      <c r="F3267" s="218"/>
    </row>
    <row r="3268" spans="1:6" s="167" customFormat="1" ht="20.25" x14ac:dyDescent="0.2">
      <c r="A3268" s="197"/>
      <c r="B3268" s="199"/>
      <c r="C3268" s="200"/>
      <c r="D3268" s="200"/>
      <c r="E3268" s="200"/>
      <c r="F3268" s="201"/>
    </row>
    <row r="3269" spans="1:6" s="167" customFormat="1" ht="20.25" x14ac:dyDescent="0.2">
      <c r="A3269" s="219">
        <v>410000</v>
      </c>
      <c r="B3269" s="203" t="s">
        <v>357</v>
      </c>
      <c r="C3269" s="220">
        <f>C3270+C3275</f>
        <v>931000</v>
      </c>
      <c r="D3269" s="220">
        <f t="shared" ref="D3269" si="862">D3270+D3275</f>
        <v>953800</v>
      </c>
      <c r="E3269" s="220">
        <f>E3270+E3275</f>
        <v>0</v>
      </c>
      <c r="F3269" s="205">
        <f t="shared" ref="F3269:F3287" si="863">D3269/C3269*100</f>
        <v>102.44897959183675</v>
      </c>
    </row>
    <row r="3270" spans="1:6" s="167" customFormat="1" ht="20.25" x14ac:dyDescent="0.2">
      <c r="A3270" s="219">
        <v>411000</v>
      </c>
      <c r="B3270" s="203" t="s">
        <v>471</v>
      </c>
      <c r="C3270" s="220">
        <f>SUM(C3271:C3274)</f>
        <v>828000</v>
      </c>
      <c r="D3270" s="220">
        <f t="shared" ref="D3270" si="864">SUM(D3271:D3274)</f>
        <v>851100</v>
      </c>
      <c r="E3270" s="220">
        <f>SUM(E3271:E3274)</f>
        <v>0</v>
      </c>
      <c r="F3270" s="205">
        <f t="shared" si="863"/>
        <v>102.78985507246377</v>
      </c>
    </row>
    <row r="3271" spans="1:6" s="167" customFormat="1" ht="20.25" x14ac:dyDescent="0.2">
      <c r="A3271" s="197">
        <v>411100</v>
      </c>
      <c r="B3271" s="198" t="s">
        <v>358</v>
      </c>
      <c r="C3271" s="208">
        <v>752100</v>
      </c>
      <c r="D3271" s="217">
        <f>760000+34400</f>
        <v>794400</v>
      </c>
      <c r="E3271" s="208">
        <v>0</v>
      </c>
      <c r="F3271" s="209">
        <f t="shared" si="863"/>
        <v>105.62425209413642</v>
      </c>
    </row>
    <row r="3272" spans="1:6" s="167" customFormat="1" ht="20.25" x14ac:dyDescent="0.2">
      <c r="A3272" s="197">
        <v>411200</v>
      </c>
      <c r="B3272" s="198" t="s">
        <v>484</v>
      </c>
      <c r="C3272" s="208">
        <v>41800</v>
      </c>
      <c r="D3272" s="217">
        <v>33900</v>
      </c>
      <c r="E3272" s="208">
        <v>0</v>
      </c>
      <c r="F3272" s="209">
        <f t="shared" si="863"/>
        <v>81.100478468899524</v>
      </c>
    </row>
    <row r="3273" spans="1:6" s="167" customFormat="1" ht="40.5" x14ac:dyDescent="0.2">
      <c r="A3273" s="197">
        <v>411300</v>
      </c>
      <c r="B3273" s="198" t="s">
        <v>359</v>
      </c>
      <c r="C3273" s="208">
        <v>9700</v>
      </c>
      <c r="D3273" s="217">
        <v>7600</v>
      </c>
      <c r="E3273" s="208">
        <v>0</v>
      </c>
      <c r="F3273" s="209">
        <f t="shared" si="863"/>
        <v>78.350515463917532</v>
      </c>
    </row>
    <row r="3274" spans="1:6" s="167" customFormat="1" ht="20.25" x14ac:dyDescent="0.2">
      <c r="A3274" s="197">
        <v>411400</v>
      </c>
      <c r="B3274" s="198" t="s">
        <v>360</v>
      </c>
      <c r="C3274" s="208">
        <v>24400</v>
      </c>
      <c r="D3274" s="217">
        <v>15200</v>
      </c>
      <c r="E3274" s="208">
        <v>0</v>
      </c>
      <c r="F3274" s="209">
        <f t="shared" si="863"/>
        <v>62.295081967213115</v>
      </c>
    </row>
    <row r="3275" spans="1:6" s="167" customFormat="1" ht="20.25" x14ac:dyDescent="0.2">
      <c r="A3275" s="219">
        <v>412000</v>
      </c>
      <c r="B3275" s="210" t="s">
        <v>476</v>
      </c>
      <c r="C3275" s="220">
        <f>SUM(C3276:C3283)</f>
        <v>103000</v>
      </c>
      <c r="D3275" s="220">
        <f>SUM(D3276:D3283)</f>
        <v>102700</v>
      </c>
      <c r="E3275" s="220">
        <f>SUM(E3276:E3283)</f>
        <v>0</v>
      </c>
      <c r="F3275" s="205">
        <f t="shared" si="863"/>
        <v>99.708737864077662</v>
      </c>
    </row>
    <row r="3276" spans="1:6" s="167" customFormat="1" ht="20.25" x14ac:dyDescent="0.2">
      <c r="A3276" s="197">
        <v>412200</v>
      </c>
      <c r="B3276" s="198" t="s">
        <v>485</v>
      </c>
      <c r="C3276" s="208">
        <v>52000</v>
      </c>
      <c r="D3276" s="217">
        <v>50000</v>
      </c>
      <c r="E3276" s="208">
        <v>0</v>
      </c>
      <c r="F3276" s="209">
        <f t="shared" si="863"/>
        <v>96.15384615384616</v>
      </c>
    </row>
    <row r="3277" spans="1:6" s="167" customFormat="1" ht="20.25" x14ac:dyDescent="0.2">
      <c r="A3277" s="197">
        <v>412300</v>
      </c>
      <c r="B3277" s="198" t="s">
        <v>362</v>
      </c>
      <c r="C3277" s="208">
        <v>13000</v>
      </c>
      <c r="D3277" s="217">
        <v>13000</v>
      </c>
      <c r="E3277" s="208">
        <v>0</v>
      </c>
      <c r="F3277" s="209">
        <f t="shared" si="863"/>
        <v>100</v>
      </c>
    </row>
    <row r="3278" spans="1:6" s="167" customFormat="1" ht="20.25" x14ac:dyDescent="0.2">
      <c r="A3278" s="197">
        <v>412500</v>
      </c>
      <c r="B3278" s="198" t="s">
        <v>364</v>
      </c>
      <c r="C3278" s="208">
        <v>4000</v>
      </c>
      <c r="D3278" s="217">
        <v>5000</v>
      </c>
      <c r="E3278" s="208">
        <v>0</v>
      </c>
      <c r="F3278" s="209">
        <f t="shared" si="863"/>
        <v>125</v>
      </c>
    </row>
    <row r="3279" spans="1:6" s="167" customFormat="1" ht="20.25" x14ac:dyDescent="0.2">
      <c r="A3279" s="197">
        <v>412600</v>
      </c>
      <c r="B3279" s="198" t="s">
        <v>486</v>
      </c>
      <c r="C3279" s="208">
        <v>6000</v>
      </c>
      <c r="D3279" s="217">
        <v>6500</v>
      </c>
      <c r="E3279" s="208">
        <v>0</v>
      </c>
      <c r="F3279" s="209">
        <f t="shared" si="863"/>
        <v>108.33333333333333</v>
      </c>
    </row>
    <row r="3280" spans="1:6" s="167" customFormat="1" ht="20.25" x14ac:dyDescent="0.2">
      <c r="A3280" s="197">
        <v>412700</v>
      </c>
      <c r="B3280" s="198" t="s">
        <v>473</v>
      </c>
      <c r="C3280" s="208">
        <v>25899.999999999993</v>
      </c>
      <c r="D3280" s="217">
        <v>26000</v>
      </c>
      <c r="E3280" s="208">
        <v>0</v>
      </c>
      <c r="F3280" s="209">
        <f t="shared" si="863"/>
        <v>100.38610038610041</v>
      </c>
    </row>
    <row r="3281" spans="1:6" s="167" customFormat="1" ht="20.25" x14ac:dyDescent="0.2">
      <c r="A3281" s="197">
        <v>412900</v>
      </c>
      <c r="B3281" s="211" t="s">
        <v>582</v>
      </c>
      <c r="C3281" s="208">
        <v>499.99999999999989</v>
      </c>
      <c r="D3281" s="217">
        <v>499.99999999999994</v>
      </c>
      <c r="E3281" s="208">
        <v>0</v>
      </c>
      <c r="F3281" s="209">
        <f t="shared" si="863"/>
        <v>100.00000000000003</v>
      </c>
    </row>
    <row r="3282" spans="1:6" s="167" customFormat="1" ht="20.25" x14ac:dyDescent="0.2">
      <c r="A3282" s="197">
        <v>412900</v>
      </c>
      <c r="B3282" s="211" t="s">
        <v>583</v>
      </c>
      <c r="C3282" s="208">
        <v>200</v>
      </c>
      <c r="D3282" s="217">
        <v>200</v>
      </c>
      <c r="E3282" s="208">
        <v>0</v>
      </c>
      <c r="F3282" s="209">
        <f t="shared" si="863"/>
        <v>100</v>
      </c>
    </row>
    <row r="3283" spans="1:6" s="167" customFormat="1" ht="20.25" x14ac:dyDescent="0.2">
      <c r="A3283" s="197">
        <v>412900</v>
      </c>
      <c r="B3283" s="211" t="s">
        <v>584</v>
      </c>
      <c r="C3283" s="208">
        <v>1400</v>
      </c>
      <c r="D3283" s="217">
        <v>1500</v>
      </c>
      <c r="E3283" s="208">
        <v>0</v>
      </c>
      <c r="F3283" s="209">
        <f t="shared" si="863"/>
        <v>107.14285714285714</v>
      </c>
    </row>
    <row r="3284" spans="1:6" s="221" customFormat="1" ht="20.25" x14ac:dyDescent="0.2">
      <c r="A3284" s="219">
        <v>510000</v>
      </c>
      <c r="B3284" s="210" t="s">
        <v>422</v>
      </c>
      <c r="C3284" s="220">
        <f t="shared" ref="C3284:D3285" si="865">C3285</f>
        <v>3000</v>
      </c>
      <c r="D3284" s="220">
        <f t="shared" si="865"/>
        <v>5000</v>
      </c>
      <c r="E3284" s="220">
        <f t="shared" ref="E3284:E3285" si="866">E3285</f>
        <v>0</v>
      </c>
      <c r="F3284" s="205">
        <f t="shared" si="863"/>
        <v>166.66666666666669</v>
      </c>
    </row>
    <row r="3285" spans="1:6" s="221" customFormat="1" ht="20.25" x14ac:dyDescent="0.2">
      <c r="A3285" s="219">
        <v>511000</v>
      </c>
      <c r="B3285" s="210" t="s">
        <v>423</v>
      </c>
      <c r="C3285" s="220">
        <f t="shared" si="865"/>
        <v>3000</v>
      </c>
      <c r="D3285" s="220">
        <f t="shared" si="865"/>
        <v>5000</v>
      </c>
      <c r="E3285" s="220">
        <f t="shared" si="866"/>
        <v>0</v>
      </c>
      <c r="F3285" s="205">
        <f t="shared" si="863"/>
        <v>166.66666666666669</v>
      </c>
    </row>
    <row r="3286" spans="1:6" s="167" customFormat="1" ht="20.25" x14ac:dyDescent="0.2">
      <c r="A3286" s="197">
        <v>511300</v>
      </c>
      <c r="B3286" s="198" t="s">
        <v>426</v>
      </c>
      <c r="C3286" s="208">
        <v>3000</v>
      </c>
      <c r="D3286" s="217">
        <v>5000</v>
      </c>
      <c r="E3286" s="208">
        <v>0</v>
      </c>
      <c r="F3286" s="209">
        <f t="shared" si="863"/>
        <v>166.66666666666669</v>
      </c>
    </row>
    <row r="3287" spans="1:6" s="221" customFormat="1" ht="20.25" x14ac:dyDescent="0.2">
      <c r="A3287" s="219">
        <v>630000</v>
      </c>
      <c r="B3287" s="210" t="s">
        <v>461</v>
      </c>
      <c r="C3287" s="220">
        <f>C3288+C3290</f>
        <v>10000</v>
      </c>
      <c r="D3287" s="220">
        <f>D3288+D3290</f>
        <v>0</v>
      </c>
      <c r="E3287" s="220">
        <f>E3288+E3290</f>
        <v>2000000</v>
      </c>
      <c r="F3287" s="205">
        <f t="shared" si="863"/>
        <v>0</v>
      </c>
    </row>
    <row r="3288" spans="1:6" s="221" customFormat="1" ht="20.25" x14ac:dyDescent="0.2">
      <c r="A3288" s="219">
        <v>631000</v>
      </c>
      <c r="B3288" s="210" t="s">
        <v>395</v>
      </c>
      <c r="C3288" s="220">
        <f>0+C3289</f>
        <v>0</v>
      </c>
      <c r="D3288" s="220">
        <f>0+D3289</f>
        <v>0</v>
      </c>
      <c r="E3288" s="220">
        <f>0+E3289</f>
        <v>2000000</v>
      </c>
      <c r="F3288" s="209">
        <v>0</v>
      </c>
    </row>
    <row r="3289" spans="1:6" s="167" customFormat="1" ht="20.25" x14ac:dyDescent="0.2">
      <c r="A3289" s="223">
        <v>631200</v>
      </c>
      <c r="B3289" s="198" t="s">
        <v>464</v>
      </c>
      <c r="C3289" s="208">
        <v>0</v>
      </c>
      <c r="D3289" s="217">
        <v>0</v>
      </c>
      <c r="E3289" s="217">
        <v>2000000</v>
      </c>
      <c r="F3289" s="209">
        <v>0</v>
      </c>
    </row>
    <row r="3290" spans="1:6" s="221" customFormat="1" ht="20.25" x14ac:dyDescent="0.2">
      <c r="A3290" s="219">
        <v>638000</v>
      </c>
      <c r="B3290" s="210" t="s">
        <v>396</v>
      </c>
      <c r="C3290" s="220">
        <f t="shared" ref="C3290:D3290" si="867">C3291</f>
        <v>10000</v>
      </c>
      <c r="D3290" s="220">
        <f t="shared" si="867"/>
        <v>0</v>
      </c>
      <c r="E3290" s="220">
        <f t="shared" ref="E3290" si="868">E3291</f>
        <v>0</v>
      </c>
      <c r="F3290" s="205">
        <f>D3290/C3290*100</f>
        <v>0</v>
      </c>
    </row>
    <row r="3291" spans="1:6" s="167" customFormat="1" ht="20.25" x14ac:dyDescent="0.2">
      <c r="A3291" s="197">
        <v>638100</v>
      </c>
      <c r="B3291" s="198" t="s">
        <v>466</v>
      </c>
      <c r="C3291" s="208">
        <v>10000</v>
      </c>
      <c r="D3291" s="217">
        <v>0</v>
      </c>
      <c r="E3291" s="208">
        <v>0</v>
      </c>
      <c r="F3291" s="209">
        <f>D3291/C3291*100</f>
        <v>0</v>
      </c>
    </row>
    <row r="3292" spans="1:6" s="167" customFormat="1" ht="20.25" x14ac:dyDescent="0.2">
      <c r="A3292" s="225"/>
      <c r="B3292" s="214" t="s">
        <v>500</v>
      </c>
      <c r="C3292" s="222">
        <f>C3269+C3284+C3287</f>
        <v>944000</v>
      </c>
      <c r="D3292" s="222">
        <f>D3269+D3284+D3287</f>
        <v>958800</v>
      </c>
      <c r="E3292" s="222">
        <f>E3269+E3284+E3287</f>
        <v>2000000</v>
      </c>
      <c r="F3292" s="172">
        <f>D3292/C3292*100</f>
        <v>101.56779661016948</v>
      </c>
    </row>
    <row r="3293" spans="1:6" s="167" customFormat="1" ht="20.25" x14ac:dyDescent="0.2">
      <c r="A3293" s="193"/>
      <c r="B3293" s="198"/>
      <c r="C3293" s="217"/>
      <c r="D3293" s="217"/>
      <c r="E3293" s="217"/>
      <c r="F3293" s="218"/>
    </row>
    <row r="3294" spans="1:6" s="167" customFormat="1" ht="20.25" x14ac:dyDescent="0.2">
      <c r="A3294" s="193"/>
      <c r="B3294" s="190"/>
      <c r="C3294" s="200"/>
      <c r="D3294" s="200"/>
      <c r="E3294" s="200"/>
      <c r="F3294" s="201"/>
    </row>
    <row r="3295" spans="1:6" s="167" customFormat="1" ht="20.25" x14ac:dyDescent="0.2">
      <c r="A3295" s="197" t="s">
        <v>920</v>
      </c>
      <c r="B3295" s="210"/>
      <c r="C3295" s="217"/>
      <c r="D3295" s="217"/>
      <c r="E3295" s="217"/>
      <c r="F3295" s="218"/>
    </row>
    <row r="3296" spans="1:6" s="167" customFormat="1" ht="20.25" x14ac:dyDescent="0.2">
      <c r="A3296" s="197" t="s">
        <v>513</v>
      </c>
      <c r="B3296" s="210"/>
      <c r="C3296" s="217"/>
      <c r="D3296" s="217"/>
      <c r="E3296" s="217"/>
      <c r="F3296" s="218"/>
    </row>
    <row r="3297" spans="1:6" s="167" customFormat="1" ht="20.25" x14ac:dyDescent="0.2">
      <c r="A3297" s="197" t="s">
        <v>685</v>
      </c>
      <c r="B3297" s="210"/>
      <c r="C3297" s="217"/>
      <c r="D3297" s="217"/>
      <c r="E3297" s="217"/>
      <c r="F3297" s="218"/>
    </row>
    <row r="3298" spans="1:6" s="167" customFormat="1" ht="20.25" x14ac:dyDescent="0.2">
      <c r="A3298" s="197" t="s">
        <v>796</v>
      </c>
      <c r="B3298" s="210"/>
      <c r="C3298" s="217"/>
      <c r="D3298" s="217"/>
      <c r="E3298" s="217"/>
      <c r="F3298" s="218"/>
    </row>
    <row r="3299" spans="1:6" s="167" customFormat="1" ht="20.25" x14ac:dyDescent="0.2">
      <c r="A3299" s="197"/>
      <c r="B3299" s="199"/>
      <c r="C3299" s="200"/>
      <c r="D3299" s="200"/>
      <c r="E3299" s="200"/>
      <c r="F3299" s="201"/>
    </row>
    <row r="3300" spans="1:6" s="167" customFormat="1" ht="20.25" x14ac:dyDescent="0.2">
      <c r="A3300" s="219">
        <v>410000</v>
      </c>
      <c r="B3300" s="203" t="s">
        <v>357</v>
      </c>
      <c r="C3300" s="220">
        <f>C3301+C3306</f>
        <v>691700</v>
      </c>
      <c r="D3300" s="220">
        <f t="shared" ref="D3300" si="869">D3301+D3306</f>
        <v>710700</v>
      </c>
      <c r="E3300" s="220">
        <f>E3301+E3306</f>
        <v>0</v>
      </c>
      <c r="F3300" s="205">
        <f t="shared" ref="F3300:F3317" si="870">D3300/C3300*100</f>
        <v>102.74685557322539</v>
      </c>
    </row>
    <row r="3301" spans="1:6" s="167" customFormat="1" ht="20.25" x14ac:dyDescent="0.2">
      <c r="A3301" s="219">
        <v>411000</v>
      </c>
      <c r="B3301" s="203" t="s">
        <v>471</v>
      </c>
      <c r="C3301" s="220">
        <f>SUM(C3302:C3305)</f>
        <v>610600</v>
      </c>
      <c r="D3301" s="220">
        <f t="shared" ref="D3301" si="871">SUM(D3302:D3305)</f>
        <v>630800</v>
      </c>
      <c r="E3301" s="220">
        <f>SUM(E3302:E3305)</f>
        <v>0</v>
      </c>
      <c r="F3301" s="205">
        <f t="shared" si="870"/>
        <v>103.30822142155259</v>
      </c>
    </row>
    <row r="3302" spans="1:6" s="167" customFormat="1" ht="20.25" x14ac:dyDescent="0.2">
      <c r="A3302" s="197">
        <v>411100</v>
      </c>
      <c r="B3302" s="198" t="s">
        <v>358</v>
      </c>
      <c r="C3302" s="208">
        <v>573000</v>
      </c>
      <c r="D3302" s="217">
        <f>570000+25600+1200</f>
        <v>596800</v>
      </c>
      <c r="E3302" s="208">
        <v>0</v>
      </c>
      <c r="F3302" s="209">
        <f t="shared" si="870"/>
        <v>104.15357766143107</v>
      </c>
    </row>
    <row r="3303" spans="1:6" s="167" customFormat="1" ht="20.25" x14ac:dyDescent="0.2">
      <c r="A3303" s="197">
        <v>411200</v>
      </c>
      <c r="B3303" s="198" t="s">
        <v>484</v>
      </c>
      <c r="C3303" s="208">
        <v>22000</v>
      </c>
      <c r="D3303" s="217">
        <v>23000</v>
      </c>
      <c r="E3303" s="208">
        <v>0</v>
      </c>
      <c r="F3303" s="209">
        <f t="shared" si="870"/>
        <v>104.54545454545455</v>
      </c>
    </row>
    <row r="3304" spans="1:6" s="167" customFormat="1" ht="40.5" x14ac:dyDescent="0.2">
      <c r="A3304" s="197">
        <v>411300</v>
      </c>
      <c r="B3304" s="198" t="s">
        <v>359</v>
      </c>
      <c r="C3304" s="208">
        <v>5600</v>
      </c>
      <c r="D3304" s="217">
        <v>5000</v>
      </c>
      <c r="E3304" s="208">
        <v>0</v>
      </c>
      <c r="F3304" s="209">
        <f t="shared" si="870"/>
        <v>89.285714285714292</v>
      </c>
    </row>
    <row r="3305" spans="1:6" s="167" customFormat="1" ht="20.25" x14ac:dyDescent="0.2">
      <c r="A3305" s="197">
        <v>411400</v>
      </c>
      <c r="B3305" s="198" t="s">
        <v>360</v>
      </c>
      <c r="C3305" s="208">
        <v>10000</v>
      </c>
      <c r="D3305" s="217">
        <v>6000</v>
      </c>
      <c r="E3305" s="208">
        <v>0</v>
      </c>
      <c r="F3305" s="209">
        <f t="shared" si="870"/>
        <v>60</v>
      </c>
    </row>
    <row r="3306" spans="1:6" s="167" customFormat="1" ht="20.25" x14ac:dyDescent="0.2">
      <c r="A3306" s="219">
        <v>412000</v>
      </c>
      <c r="B3306" s="210" t="s">
        <v>476</v>
      </c>
      <c r="C3306" s="220">
        <f>SUM(C3307:C3315)</f>
        <v>81100</v>
      </c>
      <c r="D3306" s="220">
        <f>SUM(D3307:D3315)</f>
        <v>79900</v>
      </c>
      <c r="E3306" s="220">
        <f>SUM(E3307:E3315)</f>
        <v>0</v>
      </c>
      <c r="F3306" s="205">
        <f t="shared" si="870"/>
        <v>98.520345252774348</v>
      </c>
    </row>
    <row r="3307" spans="1:6" s="167" customFormat="1" ht="20.25" x14ac:dyDescent="0.2">
      <c r="A3307" s="197">
        <v>412200</v>
      </c>
      <c r="B3307" s="198" t="s">
        <v>485</v>
      </c>
      <c r="C3307" s="208">
        <v>46200</v>
      </c>
      <c r="D3307" s="217">
        <v>45000</v>
      </c>
      <c r="E3307" s="208">
        <v>0</v>
      </c>
      <c r="F3307" s="209">
        <f t="shared" si="870"/>
        <v>97.402597402597408</v>
      </c>
    </row>
    <row r="3308" spans="1:6" s="167" customFormat="1" ht="20.25" x14ac:dyDescent="0.2">
      <c r="A3308" s="197">
        <v>412300</v>
      </c>
      <c r="B3308" s="198" t="s">
        <v>362</v>
      </c>
      <c r="C3308" s="208">
        <v>7000.0000000000009</v>
      </c>
      <c r="D3308" s="217">
        <v>7500</v>
      </c>
      <c r="E3308" s="208">
        <v>0</v>
      </c>
      <c r="F3308" s="209">
        <f t="shared" si="870"/>
        <v>107.14285714285714</v>
      </c>
    </row>
    <row r="3309" spans="1:6" s="167" customFormat="1" ht="20.25" x14ac:dyDescent="0.2">
      <c r="A3309" s="197">
        <v>412500</v>
      </c>
      <c r="B3309" s="198" t="s">
        <v>364</v>
      </c>
      <c r="C3309" s="208">
        <v>6000</v>
      </c>
      <c r="D3309" s="217">
        <v>6000</v>
      </c>
      <c r="E3309" s="208">
        <v>0</v>
      </c>
      <c r="F3309" s="209">
        <f t="shared" si="870"/>
        <v>100</v>
      </c>
    </row>
    <row r="3310" spans="1:6" s="167" customFormat="1" ht="20.25" x14ac:dyDescent="0.2">
      <c r="A3310" s="197">
        <v>412600</v>
      </c>
      <c r="B3310" s="198" t="s">
        <v>486</v>
      </c>
      <c r="C3310" s="208">
        <v>8000.0000000000036</v>
      </c>
      <c r="D3310" s="217">
        <v>8000</v>
      </c>
      <c r="E3310" s="208">
        <v>0</v>
      </c>
      <c r="F3310" s="209">
        <f t="shared" si="870"/>
        <v>99.999999999999957</v>
      </c>
    </row>
    <row r="3311" spans="1:6" s="167" customFormat="1" ht="20.25" x14ac:dyDescent="0.2">
      <c r="A3311" s="197">
        <v>412700</v>
      </c>
      <c r="B3311" s="198" t="s">
        <v>473</v>
      </c>
      <c r="C3311" s="208">
        <v>6100.0000000000009</v>
      </c>
      <c r="D3311" s="217">
        <v>6500</v>
      </c>
      <c r="E3311" s="208">
        <v>0</v>
      </c>
      <c r="F3311" s="209">
        <f t="shared" si="870"/>
        <v>106.55737704918032</v>
      </c>
    </row>
    <row r="3312" spans="1:6" s="167" customFormat="1" ht="20.25" x14ac:dyDescent="0.2">
      <c r="A3312" s="197">
        <v>412900</v>
      </c>
      <c r="B3312" s="211" t="s">
        <v>564</v>
      </c>
      <c r="C3312" s="208">
        <v>2000</v>
      </c>
      <c r="D3312" s="217">
        <v>1500</v>
      </c>
      <c r="E3312" s="208">
        <v>0</v>
      </c>
      <c r="F3312" s="209">
        <f t="shared" si="870"/>
        <v>75</v>
      </c>
    </row>
    <row r="3313" spans="1:6" s="167" customFormat="1" ht="20.25" x14ac:dyDescent="0.2">
      <c r="A3313" s="197">
        <v>412900</v>
      </c>
      <c r="B3313" s="211" t="s">
        <v>583</v>
      </c>
      <c r="C3313" s="208">
        <v>500</v>
      </c>
      <c r="D3313" s="217">
        <v>200</v>
      </c>
      <c r="E3313" s="208">
        <v>0</v>
      </c>
      <c r="F3313" s="209">
        <f t="shared" si="870"/>
        <v>40</v>
      </c>
    </row>
    <row r="3314" spans="1:6" s="167" customFormat="1" ht="20.25" x14ac:dyDescent="0.2">
      <c r="A3314" s="197">
        <v>412900</v>
      </c>
      <c r="B3314" s="211" t="s">
        <v>584</v>
      </c>
      <c r="C3314" s="208">
        <v>1500</v>
      </c>
      <c r="D3314" s="217">
        <v>1200</v>
      </c>
      <c r="E3314" s="208">
        <v>0</v>
      </c>
      <c r="F3314" s="209">
        <f t="shared" si="870"/>
        <v>80</v>
      </c>
    </row>
    <row r="3315" spans="1:6" s="167" customFormat="1" ht="20.25" x14ac:dyDescent="0.2">
      <c r="A3315" s="197">
        <v>412900</v>
      </c>
      <c r="B3315" s="198" t="s">
        <v>566</v>
      </c>
      <c r="C3315" s="208">
        <v>3800.0000000000018</v>
      </c>
      <c r="D3315" s="217">
        <v>4000</v>
      </c>
      <c r="E3315" s="208">
        <v>0</v>
      </c>
      <c r="F3315" s="209">
        <f t="shared" si="870"/>
        <v>105.26315789473679</v>
      </c>
    </row>
    <row r="3316" spans="1:6" s="221" customFormat="1" ht="20.25" x14ac:dyDescent="0.2">
      <c r="A3316" s="219">
        <v>510000</v>
      </c>
      <c r="B3316" s="210" t="s">
        <v>422</v>
      </c>
      <c r="C3316" s="220">
        <f t="shared" ref="C3316" si="872">C3317+C3320</f>
        <v>10000</v>
      </c>
      <c r="D3316" s="220">
        <f t="shared" ref="D3316:E3316" si="873">D3317+D3320</f>
        <v>9800</v>
      </c>
      <c r="E3316" s="220">
        <f t="shared" si="873"/>
        <v>0</v>
      </c>
      <c r="F3316" s="205">
        <f t="shared" si="870"/>
        <v>98</v>
      </c>
    </row>
    <row r="3317" spans="1:6" s="221" customFormat="1" ht="20.25" x14ac:dyDescent="0.2">
      <c r="A3317" s="219">
        <v>511000</v>
      </c>
      <c r="B3317" s="210" t="s">
        <v>423</v>
      </c>
      <c r="C3317" s="220">
        <f>C3319+C3318</f>
        <v>9000</v>
      </c>
      <c r="D3317" s="220">
        <f t="shared" ref="D3317" si="874">D3319+D3318</f>
        <v>9800</v>
      </c>
      <c r="E3317" s="220">
        <f>E3319+E3318</f>
        <v>0</v>
      </c>
      <c r="F3317" s="205">
        <f t="shared" si="870"/>
        <v>108.88888888888889</v>
      </c>
    </row>
    <row r="3318" spans="1:6" s="167" customFormat="1" ht="20.25" x14ac:dyDescent="0.2">
      <c r="A3318" s="223">
        <v>511200</v>
      </c>
      <c r="B3318" s="198" t="s">
        <v>425</v>
      </c>
      <c r="C3318" s="208">
        <v>0</v>
      </c>
      <c r="D3318" s="217">
        <v>1800</v>
      </c>
      <c r="E3318" s="208">
        <v>0</v>
      </c>
      <c r="F3318" s="209">
        <v>0</v>
      </c>
    </row>
    <row r="3319" spans="1:6" s="167" customFormat="1" ht="20.25" x14ac:dyDescent="0.2">
      <c r="A3319" s="197">
        <v>511300</v>
      </c>
      <c r="B3319" s="198" t="s">
        <v>426</v>
      </c>
      <c r="C3319" s="208">
        <v>9000</v>
      </c>
      <c r="D3319" s="217">
        <v>8000</v>
      </c>
      <c r="E3319" s="208">
        <v>0</v>
      </c>
      <c r="F3319" s="209">
        <f>D3319/C3319*100</f>
        <v>88.888888888888886</v>
      </c>
    </row>
    <row r="3320" spans="1:6" s="221" customFormat="1" ht="20.25" x14ac:dyDescent="0.2">
      <c r="A3320" s="219">
        <v>516000</v>
      </c>
      <c r="B3320" s="210" t="s">
        <v>433</v>
      </c>
      <c r="C3320" s="220">
        <f t="shared" ref="C3320:E3320" si="875">C3321</f>
        <v>1000</v>
      </c>
      <c r="D3320" s="220">
        <f t="shared" si="875"/>
        <v>0</v>
      </c>
      <c r="E3320" s="220">
        <f t="shared" si="875"/>
        <v>0</v>
      </c>
      <c r="F3320" s="205">
        <f>D3320/C3320*100</f>
        <v>0</v>
      </c>
    </row>
    <row r="3321" spans="1:6" s="167" customFormat="1" ht="20.25" x14ac:dyDescent="0.2">
      <c r="A3321" s="197">
        <v>516100</v>
      </c>
      <c r="B3321" s="198" t="s">
        <v>433</v>
      </c>
      <c r="C3321" s="208">
        <v>1000</v>
      </c>
      <c r="D3321" s="217">
        <v>0</v>
      </c>
      <c r="E3321" s="208">
        <v>0</v>
      </c>
      <c r="F3321" s="209">
        <f>D3321/C3321*100</f>
        <v>0</v>
      </c>
    </row>
    <row r="3322" spans="1:6" s="221" customFormat="1" ht="20.25" x14ac:dyDescent="0.2">
      <c r="A3322" s="219">
        <v>630000</v>
      </c>
      <c r="B3322" s="210" t="s">
        <v>461</v>
      </c>
      <c r="C3322" s="220">
        <f>C3323+C3325</f>
        <v>23000</v>
      </c>
      <c r="D3322" s="220">
        <f>D3323+D3325</f>
        <v>25000</v>
      </c>
      <c r="E3322" s="220">
        <f>E3323+E3325</f>
        <v>1000000</v>
      </c>
      <c r="F3322" s="205">
        <f>D3322/C3322*100</f>
        <v>108.69565217391303</v>
      </c>
    </row>
    <row r="3323" spans="1:6" s="221" customFormat="1" ht="20.25" x14ac:dyDescent="0.2">
      <c r="A3323" s="219">
        <v>631000</v>
      </c>
      <c r="B3323" s="210" t="s">
        <v>395</v>
      </c>
      <c r="C3323" s="220">
        <f>0</f>
        <v>0</v>
      </c>
      <c r="D3323" s="220">
        <f>0+D3324</f>
        <v>0</v>
      </c>
      <c r="E3323" s="220">
        <f>0+E3324</f>
        <v>1000000</v>
      </c>
      <c r="F3323" s="209">
        <v>0</v>
      </c>
    </row>
    <row r="3324" spans="1:6" s="167" customFormat="1" ht="20.25" x14ac:dyDescent="0.2">
      <c r="A3324" s="223">
        <v>631200</v>
      </c>
      <c r="B3324" s="198" t="s">
        <v>464</v>
      </c>
      <c r="C3324" s="208">
        <v>0</v>
      </c>
      <c r="D3324" s="217">
        <v>0</v>
      </c>
      <c r="E3324" s="217">
        <v>1000000</v>
      </c>
      <c r="F3324" s="209">
        <v>0</v>
      </c>
    </row>
    <row r="3325" spans="1:6" s="221" customFormat="1" ht="20.25" x14ac:dyDescent="0.2">
      <c r="A3325" s="219">
        <v>638000</v>
      </c>
      <c r="B3325" s="210" t="s">
        <v>396</v>
      </c>
      <c r="C3325" s="220">
        <f t="shared" ref="C3325:D3325" si="876">C3326</f>
        <v>23000</v>
      </c>
      <c r="D3325" s="220">
        <f t="shared" si="876"/>
        <v>25000</v>
      </c>
      <c r="E3325" s="220">
        <f t="shared" ref="E3325" si="877">E3326</f>
        <v>0</v>
      </c>
      <c r="F3325" s="205">
        <f>D3325/C3325*100</f>
        <v>108.69565217391303</v>
      </c>
    </row>
    <row r="3326" spans="1:6" s="167" customFormat="1" ht="20.25" x14ac:dyDescent="0.2">
      <c r="A3326" s="197">
        <v>638100</v>
      </c>
      <c r="B3326" s="198" t="s">
        <v>466</v>
      </c>
      <c r="C3326" s="208">
        <v>23000</v>
      </c>
      <c r="D3326" s="217">
        <v>25000</v>
      </c>
      <c r="E3326" s="208">
        <v>0</v>
      </c>
      <c r="F3326" s="209">
        <f>D3326/C3326*100</f>
        <v>108.69565217391303</v>
      </c>
    </row>
    <row r="3327" spans="1:6" s="167" customFormat="1" ht="20.25" x14ac:dyDescent="0.2">
      <c r="A3327" s="225"/>
      <c r="B3327" s="214" t="s">
        <v>500</v>
      </c>
      <c r="C3327" s="222">
        <f>C3300+C3316+C3322</f>
        <v>724700</v>
      </c>
      <c r="D3327" s="222">
        <f>D3300+D3316+D3322</f>
        <v>745500</v>
      </c>
      <c r="E3327" s="222">
        <f>E3300+E3316+E3322</f>
        <v>1000000</v>
      </c>
      <c r="F3327" s="172">
        <f>D3327/C3327*100</f>
        <v>102.87015316682766</v>
      </c>
    </row>
    <row r="3328" spans="1:6" s="167" customFormat="1" ht="20.25" x14ac:dyDescent="0.2">
      <c r="A3328" s="193"/>
      <c r="B3328" s="198"/>
      <c r="C3328" s="217"/>
      <c r="D3328" s="217"/>
      <c r="E3328" s="217"/>
      <c r="F3328" s="218"/>
    </row>
    <row r="3329" spans="1:6" s="167" customFormat="1" ht="20.25" x14ac:dyDescent="0.2">
      <c r="A3329" s="193"/>
      <c r="B3329" s="198"/>
      <c r="C3329" s="217"/>
      <c r="D3329" s="217"/>
      <c r="E3329" s="217"/>
      <c r="F3329" s="218"/>
    </row>
    <row r="3330" spans="1:6" s="167" customFormat="1" ht="20.25" x14ac:dyDescent="0.2">
      <c r="A3330" s="197" t="s">
        <v>921</v>
      </c>
      <c r="B3330" s="198"/>
      <c r="C3330" s="217"/>
      <c r="D3330" s="217"/>
      <c r="E3330" s="217"/>
      <c r="F3330" s="218"/>
    </row>
    <row r="3331" spans="1:6" s="167" customFormat="1" ht="20.25" x14ac:dyDescent="0.2">
      <c r="A3331" s="197" t="s">
        <v>513</v>
      </c>
      <c r="B3331" s="198"/>
      <c r="C3331" s="217"/>
      <c r="D3331" s="217"/>
      <c r="E3331" s="217"/>
      <c r="F3331" s="218"/>
    </row>
    <row r="3332" spans="1:6" s="167" customFormat="1" ht="20.25" x14ac:dyDescent="0.2">
      <c r="A3332" s="197" t="s">
        <v>686</v>
      </c>
      <c r="B3332" s="198"/>
      <c r="C3332" s="217"/>
      <c r="D3332" s="217"/>
      <c r="E3332" s="217"/>
      <c r="F3332" s="218"/>
    </row>
    <row r="3333" spans="1:6" s="167" customFormat="1" ht="20.25" x14ac:dyDescent="0.2">
      <c r="A3333" s="197" t="s">
        <v>796</v>
      </c>
      <c r="B3333" s="198"/>
      <c r="C3333" s="217"/>
      <c r="D3333" s="217"/>
      <c r="E3333" s="217"/>
      <c r="F3333" s="218"/>
    </row>
    <row r="3334" spans="1:6" s="167" customFormat="1" ht="20.25" x14ac:dyDescent="0.2">
      <c r="A3334" s="193"/>
      <c r="B3334" s="198"/>
      <c r="C3334" s="217"/>
      <c r="D3334" s="217"/>
      <c r="E3334" s="217"/>
      <c r="F3334" s="218"/>
    </row>
    <row r="3335" spans="1:6" s="167" customFormat="1" ht="20.25" x14ac:dyDescent="0.2">
      <c r="A3335" s="219">
        <v>410000</v>
      </c>
      <c r="B3335" s="203" t="s">
        <v>357</v>
      </c>
      <c r="C3335" s="220">
        <f>C3336+C3341</f>
        <v>661100</v>
      </c>
      <c r="D3335" s="220">
        <f t="shared" ref="D3335" si="878">D3336+D3341</f>
        <v>690700</v>
      </c>
      <c r="E3335" s="220">
        <f>E3336+E3341</f>
        <v>0</v>
      </c>
      <c r="F3335" s="205">
        <f t="shared" ref="F3335:F3348" si="879">D3335/C3335*100</f>
        <v>104.47738617455755</v>
      </c>
    </row>
    <row r="3336" spans="1:6" s="167" customFormat="1" ht="20.25" x14ac:dyDescent="0.2">
      <c r="A3336" s="219">
        <v>411000</v>
      </c>
      <c r="B3336" s="203" t="s">
        <v>471</v>
      </c>
      <c r="C3336" s="220">
        <f>SUM(C3337:C3340)</f>
        <v>569100</v>
      </c>
      <c r="D3336" s="220">
        <f t="shared" ref="D3336" si="880">SUM(D3337:D3340)</f>
        <v>595300</v>
      </c>
      <c r="E3336" s="220">
        <f>SUM(E3337:E3340)</f>
        <v>0</v>
      </c>
      <c r="F3336" s="205">
        <f t="shared" si="879"/>
        <v>104.60376032331753</v>
      </c>
    </row>
    <row r="3337" spans="1:6" s="167" customFormat="1" ht="20.25" x14ac:dyDescent="0.2">
      <c r="A3337" s="197">
        <v>411100</v>
      </c>
      <c r="B3337" s="198" t="s">
        <v>358</v>
      </c>
      <c r="C3337" s="208">
        <v>511600</v>
      </c>
      <c r="D3337" s="217">
        <f>510000+25600+1200</f>
        <v>536800</v>
      </c>
      <c r="E3337" s="208">
        <v>0</v>
      </c>
      <c r="F3337" s="209">
        <f t="shared" si="879"/>
        <v>104.92572322126661</v>
      </c>
    </row>
    <row r="3338" spans="1:6" s="167" customFormat="1" ht="20.25" x14ac:dyDescent="0.2">
      <c r="A3338" s="197">
        <v>411200</v>
      </c>
      <c r="B3338" s="198" t="s">
        <v>484</v>
      </c>
      <c r="C3338" s="208">
        <v>22500</v>
      </c>
      <c r="D3338" s="217">
        <v>23500</v>
      </c>
      <c r="E3338" s="208">
        <v>0</v>
      </c>
      <c r="F3338" s="209">
        <f t="shared" si="879"/>
        <v>104.44444444444446</v>
      </c>
    </row>
    <row r="3339" spans="1:6" s="167" customFormat="1" ht="40.5" x14ac:dyDescent="0.2">
      <c r="A3339" s="197">
        <v>411300</v>
      </c>
      <c r="B3339" s="198" t="s">
        <v>359</v>
      </c>
      <c r="C3339" s="208">
        <v>24000</v>
      </c>
      <c r="D3339" s="217">
        <v>25000</v>
      </c>
      <c r="E3339" s="208">
        <v>0</v>
      </c>
      <c r="F3339" s="209">
        <f t="shared" si="879"/>
        <v>104.16666666666667</v>
      </c>
    </row>
    <row r="3340" spans="1:6" s="167" customFormat="1" ht="20.25" x14ac:dyDescent="0.2">
      <c r="A3340" s="197">
        <v>411400</v>
      </c>
      <c r="B3340" s="198" t="s">
        <v>360</v>
      </c>
      <c r="C3340" s="208">
        <v>11000</v>
      </c>
      <c r="D3340" s="217">
        <v>10000</v>
      </c>
      <c r="E3340" s="208">
        <v>0</v>
      </c>
      <c r="F3340" s="209">
        <f t="shared" si="879"/>
        <v>90.909090909090907</v>
      </c>
    </row>
    <row r="3341" spans="1:6" s="167" customFormat="1" ht="20.25" x14ac:dyDescent="0.2">
      <c r="A3341" s="219">
        <v>412000</v>
      </c>
      <c r="B3341" s="210" t="s">
        <v>476</v>
      </c>
      <c r="C3341" s="220">
        <f>SUM(C3342:C3350)</f>
        <v>92000</v>
      </c>
      <c r="D3341" s="220">
        <f>SUM(D3342:D3350)</f>
        <v>95400</v>
      </c>
      <c r="E3341" s="220">
        <f>SUM(E3342:E3350)</f>
        <v>0</v>
      </c>
      <c r="F3341" s="205">
        <f t="shared" si="879"/>
        <v>103.69565217391303</v>
      </c>
    </row>
    <row r="3342" spans="1:6" s="167" customFormat="1" ht="20.25" x14ac:dyDescent="0.2">
      <c r="A3342" s="197">
        <v>412200</v>
      </c>
      <c r="B3342" s="198" t="s">
        <v>485</v>
      </c>
      <c r="C3342" s="208">
        <v>46400</v>
      </c>
      <c r="D3342" s="217">
        <v>48000</v>
      </c>
      <c r="E3342" s="208">
        <v>0</v>
      </c>
      <c r="F3342" s="209">
        <f t="shared" si="879"/>
        <v>103.44827586206897</v>
      </c>
    </row>
    <row r="3343" spans="1:6" s="167" customFormat="1" ht="20.25" x14ac:dyDescent="0.2">
      <c r="A3343" s="197">
        <v>412300</v>
      </c>
      <c r="B3343" s="198" t="s">
        <v>362</v>
      </c>
      <c r="C3343" s="208">
        <v>12000</v>
      </c>
      <c r="D3343" s="217">
        <v>12000</v>
      </c>
      <c r="E3343" s="208">
        <v>0</v>
      </c>
      <c r="F3343" s="209">
        <f t="shared" si="879"/>
        <v>100</v>
      </c>
    </row>
    <row r="3344" spans="1:6" s="167" customFormat="1" ht="20.25" x14ac:dyDescent="0.2">
      <c r="A3344" s="197">
        <v>412500</v>
      </c>
      <c r="B3344" s="198" t="s">
        <v>364</v>
      </c>
      <c r="C3344" s="208">
        <v>2200.0000000000005</v>
      </c>
      <c r="D3344" s="217">
        <v>2500</v>
      </c>
      <c r="E3344" s="208">
        <v>0</v>
      </c>
      <c r="F3344" s="209">
        <f t="shared" si="879"/>
        <v>113.6363636363636</v>
      </c>
    </row>
    <row r="3345" spans="1:6" s="167" customFormat="1" ht="20.25" x14ac:dyDescent="0.2">
      <c r="A3345" s="197">
        <v>412600</v>
      </c>
      <c r="B3345" s="198" t="s">
        <v>486</v>
      </c>
      <c r="C3345" s="208">
        <v>7399.9999999999982</v>
      </c>
      <c r="D3345" s="217">
        <v>6500</v>
      </c>
      <c r="E3345" s="208">
        <v>0</v>
      </c>
      <c r="F3345" s="209">
        <f t="shared" si="879"/>
        <v>87.837837837837867</v>
      </c>
    </row>
    <row r="3346" spans="1:6" s="167" customFormat="1" ht="20.25" x14ac:dyDescent="0.2">
      <c r="A3346" s="197">
        <v>412700</v>
      </c>
      <c r="B3346" s="198" t="s">
        <v>473</v>
      </c>
      <c r="C3346" s="208">
        <v>18900</v>
      </c>
      <c r="D3346" s="217">
        <v>20000</v>
      </c>
      <c r="E3346" s="208">
        <v>0</v>
      </c>
      <c r="F3346" s="209">
        <f t="shared" si="879"/>
        <v>105.82010582010581</v>
      </c>
    </row>
    <row r="3347" spans="1:6" s="167" customFormat="1" ht="20.25" x14ac:dyDescent="0.2">
      <c r="A3347" s="197">
        <v>412900</v>
      </c>
      <c r="B3347" s="211" t="s">
        <v>797</v>
      </c>
      <c r="C3347" s="208">
        <v>400</v>
      </c>
      <c r="D3347" s="217">
        <v>400</v>
      </c>
      <c r="E3347" s="208">
        <v>0</v>
      </c>
      <c r="F3347" s="209">
        <f t="shared" si="879"/>
        <v>100</v>
      </c>
    </row>
    <row r="3348" spans="1:6" s="167" customFormat="1" ht="20.25" x14ac:dyDescent="0.2">
      <c r="A3348" s="197">
        <v>412900</v>
      </c>
      <c r="B3348" s="211" t="s">
        <v>564</v>
      </c>
      <c r="C3348" s="208">
        <v>2000</v>
      </c>
      <c r="D3348" s="217">
        <v>0</v>
      </c>
      <c r="E3348" s="208">
        <v>0</v>
      </c>
      <c r="F3348" s="209">
        <f t="shared" si="879"/>
        <v>0</v>
      </c>
    </row>
    <row r="3349" spans="1:6" s="167" customFormat="1" ht="20.25" x14ac:dyDescent="0.2">
      <c r="A3349" s="197">
        <v>412900</v>
      </c>
      <c r="B3349" s="211" t="s">
        <v>583</v>
      </c>
      <c r="C3349" s="208">
        <v>1000</v>
      </c>
      <c r="D3349" s="217">
        <v>4000</v>
      </c>
      <c r="E3349" s="208">
        <v>0</v>
      </c>
      <c r="F3349" s="209"/>
    </row>
    <row r="3350" spans="1:6" s="167" customFormat="1" ht="20.25" x14ac:dyDescent="0.2">
      <c r="A3350" s="197">
        <v>412900</v>
      </c>
      <c r="B3350" s="211" t="s">
        <v>584</v>
      </c>
      <c r="C3350" s="208">
        <v>1700</v>
      </c>
      <c r="D3350" s="217">
        <v>2000</v>
      </c>
      <c r="E3350" s="208">
        <v>0</v>
      </c>
      <c r="F3350" s="209">
        <f>D3350/C3350*100</f>
        <v>117.64705882352942</v>
      </c>
    </row>
    <row r="3351" spans="1:6" s="221" customFormat="1" ht="20.25" x14ac:dyDescent="0.2">
      <c r="A3351" s="219">
        <v>510000</v>
      </c>
      <c r="B3351" s="210" t="s">
        <v>422</v>
      </c>
      <c r="C3351" s="220">
        <f t="shared" ref="C3351:C3352" si="881">C3352</f>
        <v>2000</v>
      </c>
      <c r="D3351" s="220">
        <f t="shared" ref="D3351:D3352" si="882">D3352</f>
        <v>5000</v>
      </c>
      <c r="E3351" s="220">
        <f t="shared" ref="E3351:E3352" si="883">E3352</f>
        <v>0</v>
      </c>
      <c r="F3351" s="205">
        <f>D3351/C3351*100</f>
        <v>250</v>
      </c>
    </row>
    <row r="3352" spans="1:6" s="221" customFormat="1" ht="20.25" x14ac:dyDescent="0.2">
      <c r="A3352" s="219">
        <v>511000</v>
      </c>
      <c r="B3352" s="210" t="s">
        <v>423</v>
      </c>
      <c r="C3352" s="220">
        <f t="shared" si="881"/>
        <v>2000</v>
      </c>
      <c r="D3352" s="220">
        <f t="shared" si="882"/>
        <v>5000</v>
      </c>
      <c r="E3352" s="220">
        <f t="shared" si="883"/>
        <v>0</v>
      </c>
      <c r="F3352" s="205">
        <f>D3352/C3352*100</f>
        <v>250</v>
      </c>
    </row>
    <row r="3353" spans="1:6" s="167" customFormat="1" ht="20.25" x14ac:dyDescent="0.2">
      <c r="A3353" s="197">
        <v>511300</v>
      </c>
      <c r="B3353" s="198" t="s">
        <v>426</v>
      </c>
      <c r="C3353" s="208">
        <v>2000</v>
      </c>
      <c r="D3353" s="217">
        <v>5000</v>
      </c>
      <c r="E3353" s="208">
        <v>0</v>
      </c>
      <c r="F3353" s="209">
        <f>D3353/C3353*100</f>
        <v>250</v>
      </c>
    </row>
    <row r="3354" spans="1:6" s="221" customFormat="1" ht="20.25" x14ac:dyDescent="0.2">
      <c r="A3354" s="219">
        <v>630000</v>
      </c>
      <c r="B3354" s="210" t="s">
        <v>461</v>
      </c>
      <c r="C3354" s="220">
        <f>C3357+C3355</f>
        <v>50000</v>
      </c>
      <c r="D3354" s="220">
        <f t="shared" ref="D3354" si="884">D3357+D3355</f>
        <v>45000</v>
      </c>
      <c r="E3354" s="220">
        <f>E3357+E3355</f>
        <v>1400000</v>
      </c>
      <c r="F3354" s="205">
        <f>D3354/C3354*100</f>
        <v>90</v>
      </c>
    </row>
    <row r="3355" spans="1:6" s="221" customFormat="1" ht="20.25" x14ac:dyDescent="0.2">
      <c r="A3355" s="219">
        <v>631000</v>
      </c>
      <c r="B3355" s="210" t="s">
        <v>395</v>
      </c>
      <c r="C3355" s="220">
        <f t="shared" ref="C3355" si="885">C3356</f>
        <v>0</v>
      </c>
      <c r="D3355" s="220">
        <f t="shared" ref="D3355" si="886">D3356</f>
        <v>0</v>
      </c>
      <c r="E3355" s="220">
        <f t="shared" ref="E3355" si="887">E3356</f>
        <v>1400000</v>
      </c>
      <c r="F3355" s="209">
        <v>0</v>
      </c>
    </row>
    <row r="3356" spans="1:6" s="167" customFormat="1" ht="20.25" x14ac:dyDescent="0.2">
      <c r="A3356" s="223">
        <v>631200</v>
      </c>
      <c r="B3356" s="198" t="s">
        <v>464</v>
      </c>
      <c r="C3356" s="208">
        <v>0</v>
      </c>
      <c r="D3356" s="217">
        <v>0</v>
      </c>
      <c r="E3356" s="217">
        <v>1400000</v>
      </c>
      <c r="F3356" s="209">
        <v>0</v>
      </c>
    </row>
    <row r="3357" spans="1:6" s="221" customFormat="1" ht="20.25" x14ac:dyDescent="0.2">
      <c r="A3357" s="219">
        <v>638000</v>
      </c>
      <c r="B3357" s="210" t="s">
        <v>396</v>
      </c>
      <c r="C3357" s="220">
        <f t="shared" ref="C3357" si="888">C3358</f>
        <v>50000</v>
      </c>
      <c r="D3357" s="220">
        <f t="shared" ref="D3357" si="889">D3358</f>
        <v>45000</v>
      </c>
      <c r="E3357" s="220">
        <f t="shared" ref="E3357" si="890">E3358</f>
        <v>0</v>
      </c>
      <c r="F3357" s="205">
        <f>D3357/C3357*100</f>
        <v>90</v>
      </c>
    </row>
    <row r="3358" spans="1:6" s="167" customFormat="1" ht="20.25" x14ac:dyDescent="0.2">
      <c r="A3358" s="197">
        <v>638100</v>
      </c>
      <c r="B3358" s="198" t="s">
        <v>466</v>
      </c>
      <c r="C3358" s="208">
        <v>50000</v>
      </c>
      <c r="D3358" s="217">
        <v>45000</v>
      </c>
      <c r="E3358" s="208">
        <v>0</v>
      </c>
      <c r="F3358" s="209">
        <f>D3358/C3358*100</f>
        <v>90</v>
      </c>
    </row>
    <row r="3359" spans="1:6" s="167" customFormat="1" ht="20.25" x14ac:dyDescent="0.2">
      <c r="A3359" s="225"/>
      <c r="B3359" s="214" t="s">
        <v>500</v>
      </c>
      <c r="C3359" s="222">
        <f>C3335+C3351+C3354</f>
        <v>713100</v>
      </c>
      <c r="D3359" s="222">
        <f>D3335+D3351+D3354</f>
        <v>740700</v>
      </c>
      <c r="E3359" s="222">
        <f>E3335+E3351+E3354</f>
        <v>1400000</v>
      </c>
      <c r="F3359" s="172">
        <f>D3359/C3359*100</f>
        <v>103.87042490534286</v>
      </c>
    </row>
    <row r="3360" spans="1:6" s="167" customFormat="1" ht="20.25" x14ac:dyDescent="0.2">
      <c r="A3360" s="193"/>
      <c r="B3360" s="198"/>
      <c r="C3360" s="217"/>
      <c r="D3360" s="217"/>
      <c r="E3360" s="217"/>
      <c r="F3360" s="218"/>
    </row>
    <row r="3361" spans="1:6" s="167" customFormat="1" ht="20.25" x14ac:dyDescent="0.2">
      <c r="A3361" s="193"/>
      <c r="B3361" s="198"/>
      <c r="C3361" s="217"/>
      <c r="D3361" s="217"/>
      <c r="E3361" s="217"/>
      <c r="F3361" s="218"/>
    </row>
    <row r="3362" spans="1:6" s="167" customFormat="1" ht="20.25" x14ac:dyDescent="0.2">
      <c r="A3362" s="197" t="s">
        <v>922</v>
      </c>
      <c r="B3362" s="198"/>
      <c r="C3362" s="217"/>
      <c r="D3362" s="217"/>
      <c r="E3362" s="217"/>
      <c r="F3362" s="218"/>
    </row>
    <row r="3363" spans="1:6" s="167" customFormat="1" ht="20.25" x14ac:dyDescent="0.2">
      <c r="A3363" s="197" t="s">
        <v>513</v>
      </c>
      <c r="B3363" s="198"/>
      <c r="C3363" s="217"/>
      <c r="D3363" s="217"/>
      <c r="E3363" s="217"/>
      <c r="F3363" s="218"/>
    </row>
    <row r="3364" spans="1:6" s="167" customFormat="1" ht="20.25" x14ac:dyDescent="0.2">
      <c r="A3364" s="197" t="s">
        <v>687</v>
      </c>
      <c r="B3364" s="198"/>
      <c r="C3364" s="217"/>
      <c r="D3364" s="217"/>
      <c r="E3364" s="217"/>
      <c r="F3364" s="218"/>
    </row>
    <row r="3365" spans="1:6" s="167" customFormat="1" ht="20.25" x14ac:dyDescent="0.2">
      <c r="A3365" s="197" t="s">
        <v>796</v>
      </c>
      <c r="B3365" s="198"/>
      <c r="C3365" s="217"/>
      <c r="D3365" s="217"/>
      <c r="E3365" s="217"/>
      <c r="F3365" s="218"/>
    </row>
    <row r="3366" spans="1:6" s="167" customFormat="1" ht="20.25" x14ac:dyDescent="0.2">
      <c r="A3366" s="193"/>
      <c r="B3366" s="198"/>
      <c r="C3366" s="217"/>
      <c r="D3366" s="217"/>
      <c r="E3366" s="217"/>
      <c r="F3366" s="218"/>
    </row>
    <row r="3367" spans="1:6" s="167" customFormat="1" ht="20.25" x14ac:dyDescent="0.2">
      <c r="A3367" s="219">
        <v>410000</v>
      </c>
      <c r="B3367" s="203" t="s">
        <v>357</v>
      </c>
      <c r="C3367" s="220">
        <f>C3368+C3373</f>
        <v>1330600</v>
      </c>
      <c r="D3367" s="220">
        <f t="shared" ref="D3367" si="891">D3368+D3373</f>
        <v>1412000</v>
      </c>
      <c r="E3367" s="220">
        <f>E3368+E3373</f>
        <v>0</v>
      </c>
      <c r="F3367" s="205">
        <f t="shared" ref="F3367:F3387" si="892">D3367/C3367*100</f>
        <v>106.11754095896589</v>
      </c>
    </row>
    <row r="3368" spans="1:6" s="167" customFormat="1" ht="20.25" x14ac:dyDescent="0.2">
      <c r="A3368" s="219">
        <v>411000</v>
      </c>
      <c r="B3368" s="203" t="s">
        <v>471</v>
      </c>
      <c r="C3368" s="220">
        <f>SUM(C3369:C3372)</f>
        <v>1213300</v>
      </c>
      <c r="D3368" s="220">
        <f t="shared" ref="D3368" si="893">SUM(D3369:D3372)</f>
        <v>1292500</v>
      </c>
      <c r="E3368" s="220">
        <f>SUM(E3369:E3372)</f>
        <v>0</v>
      </c>
      <c r="F3368" s="205">
        <f t="shared" si="892"/>
        <v>106.52765185856754</v>
      </c>
    </row>
    <row r="3369" spans="1:6" s="167" customFormat="1" ht="20.25" x14ac:dyDescent="0.2">
      <c r="A3369" s="197">
        <v>411100</v>
      </c>
      <c r="B3369" s="198" t="s">
        <v>358</v>
      </c>
      <c r="C3369" s="208">
        <v>1087400</v>
      </c>
      <c r="D3369" s="217">
        <f>1135000+68000+1200</f>
        <v>1204200</v>
      </c>
      <c r="E3369" s="208">
        <v>0</v>
      </c>
      <c r="F3369" s="209">
        <f t="shared" si="892"/>
        <v>110.74121758322603</v>
      </c>
    </row>
    <row r="3370" spans="1:6" s="167" customFormat="1" ht="20.25" x14ac:dyDescent="0.2">
      <c r="A3370" s="197">
        <v>411200</v>
      </c>
      <c r="B3370" s="198" t="s">
        <v>484</v>
      </c>
      <c r="C3370" s="208">
        <v>60200</v>
      </c>
      <c r="D3370" s="217">
        <v>55500</v>
      </c>
      <c r="E3370" s="208">
        <v>0</v>
      </c>
      <c r="F3370" s="209">
        <f t="shared" si="892"/>
        <v>92.192691029900331</v>
      </c>
    </row>
    <row r="3371" spans="1:6" s="167" customFormat="1" ht="40.5" x14ac:dyDescent="0.2">
      <c r="A3371" s="197">
        <v>411300</v>
      </c>
      <c r="B3371" s="198" t="s">
        <v>359</v>
      </c>
      <c r="C3371" s="208">
        <v>60200</v>
      </c>
      <c r="D3371" s="217">
        <v>32800</v>
      </c>
      <c r="E3371" s="208">
        <v>0</v>
      </c>
      <c r="F3371" s="209">
        <f t="shared" si="892"/>
        <v>54.485049833887047</v>
      </c>
    </row>
    <row r="3372" spans="1:6" s="167" customFormat="1" ht="20.25" x14ac:dyDescent="0.2">
      <c r="A3372" s="197">
        <v>411400</v>
      </c>
      <c r="B3372" s="198" t="s">
        <v>360</v>
      </c>
      <c r="C3372" s="208">
        <v>5500</v>
      </c>
      <c r="D3372" s="217">
        <v>0</v>
      </c>
      <c r="E3372" s="208">
        <v>0</v>
      </c>
      <c r="F3372" s="209">
        <f t="shared" si="892"/>
        <v>0</v>
      </c>
    </row>
    <row r="3373" spans="1:6" s="167" customFormat="1" ht="20.25" x14ac:dyDescent="0.2">
      <c r="A3373" s="219">
        <v>412000</v>
      </c>
      <c r="B3373" s="210" t="s">
        <v>476</v>
      </c>
      <c r="C3373" s="220">
        <f>SUM(C3374:C3380)</f>
        <v>117300</v>
      </c>
      <c r="D3373" s="220">
        <f>SUM(D3374:D3380)</f>
        <v>119500</v>
      </c>
      <c r="E3373" s="220">
        <f>SUM(E3374:E3380)</f>
        <v>0</v>
      </c>
      <c r="F3373" s="205">
        <f t="shared" si="892"/>
        <v>101.87553282182438</v>
      </c>
    </row>
    <row r="3374" spans="1:6" s="167" customFormat="1" ht="20.25" x14ac:dyDescent="0.2">
      <c r="A3374" s="197">
        <v>412200</v>
      </c>
      <c r="B3374" s="198" t="s">
        <v>485</v>
      </c>
      <c r="C3374" s="208">
        <v>42000</v>
      </c>
      <c r="D3374" s="217">
        <v>42000</v>
      </c>
      <c r="E3374" s="208">
        <v>0</v>
      </c>
      <c r="F3374" s="209">
        <f t="shared" si="892"/>
        <v>100</v>
      </c>
    </row>
    <row r="3375" spans="1:6" s="167" customFormat="1" ht="20.25" x14ac:dyDescent="0.2">
      <c r="A3375" s="197">
        <v>412300</v>
      </c>
      <c r="B3375" s="198" t="s">
        <v>362</v>
      </c>
      <c r="C3375" s="208">
        <v>9000</v>
      </c>
      <c r="D3375" s="217">
        <v>10000</v>
      </c>
      <c r="E3375" s="208">
        <v>0</v>
      </c>
      <c r="F3375" s="209">
        <f t="shared" si="892"/>
        <v>111.11111111111111</v>
      </c>
    </row>
    <row r="3376" spans="1:6" s="167" customFormat="1" ht="20.25" x14ac:dyDescent="0.2">
      <c r="A3376" s="197">
        <v>412500</v>
      </c>
      <c r="B3376" s="198" t="s">
        <v>364</v>
      </c>
      <c r="C3376" s="208">
        <v>7000</v>
      </c>
      <c r="D3376" s="217">
        <v>9000</v>
      </c>
      <c r="E3376" s="208">
        <v>0</v>
      </c>
      <c r="F3376" s="209">
        <f t="shared" si="892"/>
        <v>128.57142857142858</v>
      </c>
    </row>
    <row r="3377" spans="1:6" s="167" customFormat="1" ht="20.25" x14ac:dyDescent="0.2">
      <c r="A3377" s="197">
        <v>412600</v>
      </c>
      <c r="B3377" s="198" t="s">
        <v>486</v>
      </c>
      <c r="C3377" s="208">
        <v>10000</v>
      </c>
      <c r="D3377" s="217">
        <v>11000</v>
      </c>
      <c r="E3377" s="208">
        <v>0</v>
      </c>
      <c r="F3377" s="209">
        <f t="shared" si="892"/>
        <v>110.00000000000001</v>
      </c>
    </row>
    <row r="3378" spans="1:6" s="167" customFormat="1" ht="20.25" x14ac:dyDescent="0.2">
      <c r="A3378" s="197">
        <v>412700</v>
      </c>
      <c r="B3378" s="198" t="s">
        <v>473</v>
      </c>
      <c r="C3378" s="208">
        <v>45000</v>
      </c>
      <c r="D3378" s="217">
        <v>45000</v>
      </c>
      <c r="E3378" s="208">
        <v>0</v>
      </c>
      <c r="F3378" s="209">
        <f t="shared" si="892"/>
        <v>100</v>
      </c>
    </row>
    <row r="3379" spans="1:6" s="167" customFormat="1" ht="20.25" x14ac:dyDescent="0.2">
      <c r="A3379" s="197">
        <v>412900</v>
      </c>
      <c r="B3379" s="211" t="s">
        <v>583</v>
      </c>
      <c r="C3379" s="208">
        <v>2700</v>
      </c>
      <c r="D3379" s="217">
        <v>500</v>
      </c>
      <c r="E3379" s="208">
        <v>0</v>
      </c>
      <c r="F3379" s="209">
        <f t="shared" si="892"/>
        <v>18.518518518518519</v>
      </c>
    </row>
    <row r="3380" spans="1:6" s="167" customFormat="1" ht="20.25" x14ac:dyDescent="0.2">
      <c r="A3380" s="197">
        <v>412900</v>
      </c>
      <c r="B3380" s="211" t="s">
        <v>584</v>
      </c>
      <c r="C3380" s="208">
        <v>1600</v>
      </c>
      <c r="D3380" s="217">
        <v>2000</v>
      </c>
      <c r="E3380" s="208">
        <v>0</v>
      </c>
      <c r="F3380" s="209">
        <f t="shared" si="892"/>
        <v>125</v>
      </c>
    </row>
    <row r="3381" spans="1:6" s="167" customFormat="1" ht="20.25" x14ac:dyDescent="0.2">
      <c r="A3381" s="219">
        <v>510000</v>
      </c>
      <c r="B3381" s="210" t="s">
        <v>422</v>
      </c>
      <c r="C3381" s="220">
        <f>C3382+0</f>
        <v>3000</v>
      </c>
      <c r="D3381" s="220">
        <f>D3382+0</f>
        <v>5000</v>
      </c>
      <c r="E3381" s="220">
        <f>E3382+0</f>
        <v>0</v>
      </c>
      <c r="F3381" s="205">
        <f t="shared" si="892"/>
        <v>166.66666666666669</v>
      </c>
    </row>
    <row r="3382" spans="1:6" s="167" customFormat="1" ht="20.25" x14ac:dyDescent="0.2">
      <c r="A3382" s="219">
        <v>511000</v>
      </c>
      <c r="B3382" s="210" t="s">
        <v>423</v>
      </c>
      <c r="C3382" s="220">
        <f>SUM(C3383:C3383)</f>
        <v>3000</v>
      </c>
      <c r="D3382" s="220">
        <f>SUM(D3383:D3383)</f>
        <v>5000</v>
      </c>
      <c r="E3382" s="220">
        <f>SUM(E3383:E3383)</f>
        <v>0</v>
      </c>
      <c r="F3382" s="205">
        <f t="shared" si="892"/>
        <v>166.66666666666669</v>
      </c>
    </row>
    <row r="3383" spans="1:6" s="167" customFormat="1" ht="20.25" x14ac:dyDescent="0.2">
      <c r="A3383" s="197">
        <v>511300</v>
      </c>
      <c r="B3383" s="198" t="s">
        <v>426</v>
      </c>
      <c r="C3383" s="208">
        <v>3000</v>
      </c>
      <c r="D3383" s="217">
        <v>5000</v>
      </c>
      <c r="E3383" s="208">
        <v>0</v>
      </c>
      <c r="F3383" s="209">
        <f t="shared" si="892"/>
        <v>166.66666666666669</v>
      </c>
    </row>
    <row r="3384" spans="1:6" s="221" customFormat="1" ht="20.25" x14ac:dyDescent="0.2">
      <c r="A3384" s="219">
        <v>630000</v>
      </c>
      <c r="B3384" s="210" t="s">
        <v>461</v>
      </c>
      <c r="C3384" s="220">
        <f t="shared" ref="C3384:C3385" si="894">C3385</f>
        <v>67000</v>
      </c>
      <c r="D3384" s="220">
        <f t="shared" ref="D3384:D3385" si="895">D3385</f>
        <v>65000</v>
      </c>
      <c r="E3384" s="220">
        <f t="shared" ref="E3384:E3385" si="896">E3385</f>
        <v>0</v>
      </c>
      <c r="F3384" s="205">
        <f t="shared" si="892"/>
        <v>97.014925373134332</v>
      </c>
    </row>
    <row r="3385" spans="1:6" s="221" customFormat="1" ht="20.25" x14ac:dyDescent="0.2">
      <c r="A3385" s="219">
        <v>638000</v>
      </c>
      <c r="B3385" s="210" t="s">
        <v>396</v>
      </c>
      <c r="C3385" s="220">
        <f t="shared" si="894"/>
        <v>67000</v>
      </c>
      <c r="D3385" s="220">
        <f t="shared" si="895"/>
        <v>65000</v>
      </c>
      <c r="E3385" s="220">
        <f t="shared" si="896"/>
        <v>0</v>
      </c>
      <c r="F3385" s="205">
        <f t="shared" si="892"/>
        <v>97.014925373134332</v>
      </c>
    </row>
    <row r="3386" spans="1:6" s="167" customFormat="1" ht="20.25" x14ac:dyDescent="0.2">
      <c r="A3386" s="197">
        <v>638100</v>
      </c>
      <c r="B3386" s="198" t="s">
        <v>466</v>
      </c>
      <c r="C3386" s="208">
        <v>67000</v>
      </c>
      <c r="D3386" s="217">
        <v>65000</v>
      </c>
      <c r="E3386" s="208">
        <v>0</v>
      </c>
      <c r="F3386" s="209">
        <f t="shared" si="892"/>
        <v>97.014925373134332</v>
      </c>
    </row>
    <row r="3387" spans="1:6" s="167" customFormat="1" ht="20.25" x14ac:dyDescent="0.2">
      <c r="A3387" s="225"/>
      <c r="B3387" s="214" t="s">
        <v>500</v>
      </c>
      <c r="C3387" s="222">
        <f>C3367+C3381+C3384</f>
        <v>1400600</v>
      </c>
      <c r="D3387" s="222">
        <f>D3367+D3381+D3384</f>
        <v>1482000</v>
      </c>
      <c r="E3387" s="222">
        <f>E3367+E3381+E3384</f>
        <v>0</v>
      </c>
      <c r="F3387" s="172">
        <f t="shared" si="892"/>
        <v>105.81179494502355</v>
      </c>
    </row>
    <row r="3388" spans="1:6" s="167" customFormat="1" ht="20.25" x14ac:dyDescent="0.2">
      <c r="A3388" s="193"/>
      <c r="B3388" s="198"/>
      <c r="C3388" s="217"/>
      <c r="D3388" s="217"/>
      <c r="E3388" s="217"/>
      <c r="F3388" s="218"/>
    </row>
    <row r="3389" spans="1:6" s="167" customFormat="1" ht="20.25" x14ac:dyDescent="0.2">
      <c r="A3389" s="193"/>
      <c r="B3389" s="198"/>
      <c r="C3389" s="217"/>
      <c r="D3389" s="217"/>
      <c r="E3389" s="217"/>
      <c r="F3389" s="218"/>
    </row>
    <row r="3390" spans="1:6" s="167" customFormat="1" ht="20.25" x14ac:dyDescent="0.2">
      <c r="A3390" s="197" t="s">
        <v>923</v>
      </c>
      <c r="B3390" s="198"/>
      <c r="C3390" s="217"/>
      <c r="D3390" s="217"/>
      <c r="E3390" s="217"/>
      <c r="F3390" s="218"/>
    </row>
    <row r="3391" spans="1:6" s="167" customFormat="1" ht="20.25" x14ac:dyDescent="0.2">
      <c r="A3391" s="197" t="s">
        <v>513</v>
      </c>
      <c r="B3391" s="198"/>
      <c r="C3391" s="217"/>
      <c r="D3391" s="217"/>
      <c r="E3391" s="217"/>
      <c r="F3391" s="218"/>
    </row>
    <row r="3392" spans="1:6" s="167" customFormat="1" ht="20.25" x14ac:dyDescent="0.2">
      <c r="A3392" s="197" t="s">
        <v>688</v>
      </c>
      <c r="B3392" s="198"/>
      <c r="C3392" s="217"/>
      <c r="D3392" s="217"/>
      <c r="E3392" s="217"/>
      <c r="F3392" s="218"/>
    </row>
    <row r="3393" spans="1:6" s="167" customFormat="1" ht="20.25" x14ac:dyDescent="0.2">
      <c r="A3393" s="197" t="s">
        <v>796</v>
      </c>
      <c r="B3393" s="198"/>
      <c r="C3393" s="217"/>
      <c r="D3393" s="217"/>
      <c r="E3393" s="217"/>
      <c r="F3393" s="218"/>
    </row>
    <row r="3394" spans="1:6" s="167" customFormat="1" ht="20.25" x14ac:dyDescent="0.2">
      <c r="A3394" s="193"/>
      <c r="B3394" s="198"/>
      <c r="C3394" s="217"/>
      <c r="D3394" s="217"/>
      <c r="E3394" s="217"/>
      <c r="F3394" s="218"/>
    </row>
    <row r="3395" spans="1:6" s="167" customFormat="1" ht="20.25" x14ac:dyDescent="0.2">
      <c r="A3395" s="219">
        <v>410000</v>
      </c>
      <c r="B3395" s="203" t="s">
        <v>357</v>
      </c>
      <c r="C3395" s="220">
        <f>C3396+C3401</f>
        <v>1171500</v>
      </c>
      <c r="D3395" s="220">
        <f t="shared" ref="D3395" si="897">D3396+D3401</f>
        <v>1249000</v>
      </c>
      <c r="E3395" s="220">
        <f>E3396+E3401</f>
        <v>0</v>
      </c>
      <c r="F3395" s="205">
        <f t="shared" ref="F3395:F3414" si="898">D3395/C3395*100</f>
        <v>106.61545027742211</v>
      </c>
    </row>
    <row r="3396" spans="1:6" s="167" customFormat="1" ht="20.25" x14ac:dyDescent="0.2">
      <c r="A3396" s="219">
        <v>411000</v>
      </c>
      <c r="B3396" s="203" t="s">
        <v>471</v>
      </c>
      <c r="C3396" s="220">
        <f>SUM(C3397:C3400)</f>
        <v>1073000</v>
      </c>
      <c r="D3396" s="220">
        <f t="shared" ref="D3396" si="899">SUM(D3397:D3400)</f>
        <v>1147000</v>
      </c>
      <c r="E3396" s="220">
        <f>SUM(E3397:E3400)</f>
        <v>0</v>
      </c>
      <c r="F3396" s="205">
        <f t="shared" si="898"/>
        <v>106.89655172413792</v>
      </c>
    </row>
    <row r="3397" spans="1:6" s="167" customFormat="1" ht="20.25" x14ac:dyDescent="0.2">
      <c r="A3397" s="197">
        <v>411100</v>
      </c>
      <c r="B3397" s="198" t="s">
        <v>358</v>
      </c>
      <c r="C3397" s="208">
        <v>996300</v>
      </c>
      <c r="D3397" s="217">
        <f>1000000+75200+1300</f>
        <v>1076500</v>
      </c>
      <c r="E3397" s="208">
        <v>0</v>
      </c>
      <c r="F3397" s="209">
        <f t="shared" si="898"/>
        <v>108.04978420154572</v>
      </c>
    </row>
    <row r="3398" spans="1:6" s="167" customFormat="1" ht="20.25" x14ac:dyDescent="0.2">
      <c r="A3398" s="197">
        <v>411200</v>
      </c>
      <c r="B3398" s="198" t="s">
        <v>484</v>
      </c>
      <c r="C3398" s="208">
        <v>49600</v>
      </c>
      <c r="D3398" s="217">
        <v>50000</v>
      </c>
      <c r="E3398" s="208">
        <v>0</v>
      </c>
      <c r="F3398" s="209">
        <f t="shared" si="898"/>
        <v>100.80645161290323</v>
      </c>
    </row>
    <row r="3399" spans="1:6" s="167" customFormat="1" ht="40.5" x14ac:dyDescent="0.2">
      <c r="A3399" s="197">
        <v>411300</v>
      </c>
      <c r="B3399" s="198" t="s">
        <v>359</v>
      </c>
      <c r="C3399" s="208">
        <v>4999.9999999999991</v>
      </c>
      <c r="D3399" s="217">
        <v>10000</v>
      </c>
      <c r="E3399" s="208">
        <v>0</v>
      </c>
      <c r="F3399" s="209">
        <f t="shared" si="898"/>
        <v>200.00000000000006</v>
      </c>
    </row>
    <row r="3400" spans="1:6" s="167" customFormat="1" ht="20.25" x14ac:dyDescent="0.2">
      <c r="A3400" s="197">
        <v>411400</v>
      </c>
      <c r="B3400" s="198" t="s">
        <v>360</v>
      </c>
      <c r="C3400" s="208">
        <v>22100</v>
      </c>
      <c r="D3400" s="217">
        <v>10500</v>
      </c>
      <c r="E3400" s="208">
        <v>0</v>
      </c>
      <c r="F3400" s="209">
        <f t="shared" si="898"/>
        <v>47.511312217194565</v>
      </c>
    </row>
    <row r="3401" spans="1:6" s="167" customFormat="1" ht="20.25" x14ac:dyDescent="0.2">
      <c r="A3401" s="219">
        <v>412000</v>
      </c>
      <c r="B3401" s="210" t="s">
        <v>476</v>
      </c>
      <c r="C3401" s="220">
        <f>SUM(C3402:C3410)</f>
        <v>98500</v>
      </c>
      <c r="D3401" s="220">
        <f>SUM(D3402:D3410)</f>
        <v>102000</v>
      </c>
      <c r="E3401" s="220">
        <f>SUM(E3402:E3410)</f>
        <v>0</v>
      </c>
      <c r="F3401" s="205">
        <f t="shared" si="898"/>
        <v>103.55329949238579</v>
      </c>
    </row>
    <row r="3402" spans="1:6" s="167" customFormat="1" ht="20.25" x14ac:dyDescent="0.2">
      <c r="A3402" s="197">
        <v>412200</v>
      </c>
      <c r="B3402" s="198" t="s">
        <v>485</v>
      </c>
      <c r="C3402" s="208">
        <v>37700</v>
      </c>
      <c r="D3402" s="217">
        <v>40000</v>
      </c>
      <c r="E3402" s="208">
        <v>0</v>
      </c>
      <c r="F3402" s="209">
        <f t="shared" si="898"/>
        <v>106.10079575596818</v>
      </c>
    </row>
    <row r="3403" spans="1:6" s="167" customFormat="1" ht="20.25" x14ac:dyDescent="0.2">
      <c r="A3403" s="197">
        <v>412300</v>
      </c>
      <c r="B3403" s="198" t="s">
        <v>362</v>
      </c>
      <c r="C3403" s="208">
        <v>13200</v>
      </c>
      <c r="D3403" s="217">
        <v>14000</v>
      </c>
      <c r="E3403" s="208">
        <v>0</v>
      </c>
      <c r="F3403" s="209">
        <f t="shared" si="898"/>
        <v>106.06060606060606</v>
      </c>
    </row>
    <row r="3404" spans="1:6" s="167" customFormat="1" ht="20.25" x14ac:dyDescent="0.2">
      <c r="A3404" s="197">
        <v>412500</v>
      </c>
      <c r="B3404" s="198" t="s">
        <v>364</v>
      </c>
      <c r="C3404" s="208">
        <v>2300</v>
      </c>
      <c r="D3404" s="217">
        <v>3000</v>
      </c>
      <c r="E3404" s="208">
        <v>0</v>
      </c>
      <c r="F3404" s="209">
        <f t="shared" si="898"/>
        <v>130.43478260869566</v>
      </c>
    </row>
    <row r="3405" spans="1:6" s="167" customFormat="1" ht="20.25" x14ac:dyDescent="0.2">
      <c r="A3405" s="197">
        <v>412600</v>
      </c>
      <c r="B3405" s="198" t="s">
        <v>486</v>
      </c>
      <c r="C3405" s="208">
        <v>8300.0000000000036</v>
      </c>
      <c r="D3405" s="217">
        <v>10000</v>
      </c>
      <c r="E3405" s="208">
        <v>0</v>
      </c>
      <c r="F3405" s="209">
        <f t="shared" si="898"/>
        <v>120.48192771084332</v>
      </c>
    </row>
    <row r="3406" spans="1:6" s="167" customFormat="1" ht="20.25" x14ac:dyDescent="0.2">
      <c r="A3406" s="197">
        <v>412700</v>
      </c>
      <c r="B3406" s="198" t="s">
        <v>473</v>
      </c>
      <c r="C3406" s="208">
        <v>30000</v>
      </c>
      <c r="D3406" s="217">
        <v>30000</v>
      </c>
      <c r="E3406" s="208">
        <v>0</v>
      </c>
      <c r="F3406" s="209">
        <f t="shared" si="898"/>
        <v>100</v>
      </c>
    </row>
    <row r="3407" spans="1:6" s="167" customFormat="1" ht="20.25" x14ac:dyDescent="0.2">
      <c r="A3407" s="197">
        <v>412900</v>
      </c>
      <c r="B3407" s="211" t="s">
        <v>797</v>
      </c>
      <c r="C3407" s="208">
        <v>499.99999999999989</v>
      </c>
      <c r="D3407" s="217">
        <v>500</v>
      </c>
      <c r="E3407" s="208">
        <v>0</v>
      </c>
      <c r="F3407" s="209">
        <f t="shared" si="898"/>
        <v>100.00000000000003</v>
      </c>
    </row>
    <row r="3408" spans="1:6" s="167" customFormat="1" ht="20.25" x14ac:dyDescent="0.2">
      <c r="A3408" s="197">
        <v>412900</v>
      </c>
      <c r="B3408" s="211" t="s">
        <v>582</v>
      </c>
      <c r="C3408" s="208">
        <v>2000</v>
      </c>
      <c r="D3408" s="217">
        <v>1000</v>
      </c>
      <c r="E3408" s="208">
        <v>0</v>
      </c>
      <c r="F3408" s="209">
        <f t="shared" si="898"/>
        <v>50</v>
      </c>
    </row>
    <row r="3409" spans="1:6" s="167" customFormat="1" ht="20.25" x14ac:dyDescent="0.2">
      <c r="A3409" s="197">
        <v>412900</v>
      </c>
      <c r="B3409" s="211" t="s">
        <v>583</v>
      </c>
      <c r="C3409" s="208">
        <v>2000</v>
      </c>
      <c r="D3409" s="217">
        <v>1000</v>
      </c>
      <c r="E3409" s="208">
        <v>0</v>
      </c>
      <c r="F3409" s="209">
        <f t="shared" si="898"/>
        <v>50</v>
      </c>
    </row>
    <row r="3410" spans="1:6" s="167" customFormat="1" ht="20.25" x14ac:dyDescent="0.2">
      <c r="A3410" s="197">
        <v>412900</v>
      </c>
      <c r="B3410" s="211" t="s">
        <v>584</v>
      </c>
      <c r="C3410" s="208">
        <v>2499.9999999999995</v>
      </c>
      <c r="D3410" s="217">
        <v>2500</v>
      </c>
      <c r="E3410" s="208">
        <v>0</v>
      </c>
      <c r="F3410" s="209">
        <f t="shared" si="898"/>
        <v>100.00000000000003</v>
      </c>
    </row>
    <row r="3411" spans="1:6" s="167" customFormat="1" ht="20.25" x14ac:dyDescent="0.2">
      <c r="A3411" s="219">
        <v>510000</v>
      </c>
      <c r="B3411" s="210" t="s">
        <v>422</v>
      </c>
      <c r="C3411" s="220">
        <f t="shared" ref="C3411:C3412" si="900">C3412</f>
        <v>2000</v>
      </c>
      <c r="D3411" s="220">
        <f t="shared" ref="D3411:D3412" si="901">D3412</f>
        <v>5000</v>
      </c>
      <c r="E3411" s="220">
        <f t="shared" ref="E3411:E3412" si="902">E3412</f>
        <v>0</v>
      </c>
      <c r="F3411" s="205">
        <f t="shared" si="898"/>
        <v>250</v>
      </c>
    </row>
    <row r="3412" spans="1:6" s="167" customFormat="1" ht="20.25" x14ac:dyDescent="0.2">
      <c r="A3412" s="219">
        <v>511000</v>
      </c>
      <c r="B3412" s="210" t="s">
        <v>423</v>
      </c>
      <c r="C3412" s="220">
        <f t="shared" si="900"/>
        <v>2000</v>
      </c>
      <c r="D3412" s="220">
        <f t="shared" si="901"/>
        <v>5000</v>
      </c>
      <c r="E3412" s="220">
        <f t="shared" si="902"/>
        <v>0</v>
      </c>
      <c r="F3412" s="205">
        <f t="shared" si="898"/>
        <v>250</v>
      </c>
    </row>
    <row r="3413" spans="1:6" s="167" customFormat="1" ht="20.25" x14ac:dyDescent="0.2">
      <c r="A3413" s="197">
        <v>511300</v>
      </c>
      <c r="B3413" s="198" t="s">
        <v>426</v>
      </c>
      <c r="C3413" s="208">
        <v>2000</v>
      </c>
      <c r="D3413" s="217">
        <v>5000</v>
      </c>
      <c r="E3413" s="208">
        <v>0</v>
      </c>
      <c r="F3413" s="209">
        <f t="shared" si="898"/>
        <v>250</v>
      </c>
    </row>
    <row r="3414" spans="1:6" s="221" customFormat="1" ht="20.25" x14ac:dyDescent="0.2">
      <c r="A3414" s="219">
        <v>630000</v>
      </c>
      <c r="B3414" s="210" t="s">
        <v>461</v>
      </c>
      <c r="C3414" s="220">
        <f t="shared" ref="C3414" si="903">C3417+C3415</f>
        <v>6000</v>
      </c>
      <c r="D3414" s="220">
        <f t="shared" ref="D3414:E3414" si="904">D3417+D3415</f>
        <v>10000</v>
      </c>
      <c r="E3414" s="220">
        <f t="shared" si="904"/>
        <v>10000</v>
      </c>
      <c r="F3414" s="205">
        <f t="shared" si="898"/>
        <v>166.66666666666669</v>
      </c>
    </row>
    <row r="3415" spans="1:6" s="221" customFormat="1" ht="20.25" x14ac:dyDescent="0.2">
      <c r="A3415" s="219">
        <v>631000</v>
      </c>
      <c r="B3415" s="210" t="s">
        <v>395</v>
      </c>
      <c r="C3415" s="220">
        <f t="shared" ref="C3415" si="905">C3416</f>
        <v>0</v>
      </c>
      <c r="D3415" s="220">
        <f t="shared" ref="D3415:E3415" si="906">D3416</f>
        <v>0</v>
      </c>
      <c r="E3415" s="220">
        <f t="shared" si="906"/>
        <v>10000</v>
      </c>
      <c r="F3415" s="209">
        <v>0</v>
      </c>
    </row>
    <row r="3416" spans="1:6" s="167" customFormat="1" ht="20.25" x14ac:dyDescent="0.2">
      <c r="A3416" s="223">
        <v>631200</v>
      </c>
      <c r="B3416" s="198" t="s">
        <v>464</v>
      </c>
      <c r="C3416" s="208">
        <v>0</v>
      </c>
      <c r="D3416" s="217">
        <v>0</v>
      </c>
      <c r="E3416" s="217">
        <v>10000</v>
      </c>
      <c r="F3416" s="209">
        <v>0</v>
      </c>
    </row>
    <row r="3417" spans="1:6" s="221" customFormat="1" ht="20.25" x14ac:dyDescent="0.2">
      <c r="A3417" s="219">
        <v>638000</v>
      </c>
      <c r="B3417" s="210" t="s">
        <v>396</v>
      </c>
      <c r="C3417" s="220">
        <f t="shared" ref="C3417" si="907">C3418</f>
        <v>6000</v>
      </c>
      <c r="D3417" s="220">
        <f t="shared" ref="D3417" si="908">D3418</f>
        <v>10000</v>
      </c>
      <c r="E3417" s="220">
        <f t="shared" ref="E3417" si="909">E3418</f>
        <v>0</v>
      </c>
      <c r="F3417" s="205">
        <f>D3417/C3417*100</f>
        <v>166.66666666666669</v>
      </c>
    </row>
    <row r="3418" spans="1:6" s="167" customFormat="1" ht="20.25" x14ac:dyDescent="0.2">
      <c r="A3418" s="197">
        <v>638100</v>
      </c>
      <c r="B3418" s="198" t="s">
        <v>466</v>
      </c>
      <c r="C3418" s="208">
        <v>6000</v>
      </c>
      <c r="D3418" s="217">
        <v>10000</v>
      </c>
      <c r="E3418" s="208">
        <v>0</v>
      </c>
      <c r="F3418" s="209">
        <f>D3418/C3418*100</f>
        <v>166.66666666666669</v>
      </c>
    </row>
    <row r="3419" spans="1:6" s="167" customFormat="1" ht="20.25" x14ac:dyDescent="0.2">
      <c r="A3419" s="225"/>
      <c r="B3419" s="214" t="s">
        <v>500</v>
      </c>
      <c r="C3419" s="222">
        <f>C3395+C3411+C3414</f>
        <v>1179500</v>
      </c>
      <c r="D3419" s="222">
        <f>D3395+D3411+D3414</f>
        <v>1264000</v>
      </c>
      <c r="E3419" s="222">
        <f>E3395+E3411+E3414</f>
        <v>10000</v>
      </c>
      <c r="F3419" s="172">
        <f>D3419/C3419*100</f>
        <v>107.16405256464603</v>
      </c>
    </row>
    <row r="3420" spans="1:6" s="167" customFormat="1" ht="20.25" x14ac:dyDescent="0.2">
      <c r="A3420" s="226"/>
      <c r="B3420" s="190"/>
      <c r="C3420" s="200"/>
      <c r="D3420" s="200"/>
      <c r="E3420" s="200"/>
      <c r="F3420" s="201"/>
    </row>
    <row r="3421" spans="1:6" s="167" customFormat="1" ht="20.25" x14ac:dyDescent="0.2">
      <c r="A3421" s="226"/>
      <c r="B3421" s="190"/>
      <c r="C3421" s="200"/>
      <c r="D3421" s="200"/>
      <c r="E3421" s="200"/>
      <c r="F3421" s="201"/>
    </row>
    <row r="3422" spans="1:6" s="167" customFormat="1" ht="20.25" x14ac:dyDescent="0.2">
      <c r="A3422" s="197" t="s">
        <v>924</v>
      </c>
      <c r="B3422" s="198"/>
      <c r="C3422" s="200"/>
      <c r="D3422" s="200"/>
      <c r="E3422" s="200"/>
      <c r="F3422" s="201"/>
    </row>
    <row r="3423" spans="1:6" s="167" customFormat="1" ht="20.25" x14ac:dyDescent="0.2">
      <c r="A3423" s="197" t="s">
        <v>513</v>
      </c>
      <c r="B3423" s="198"/>
      <c r="C3423" s="200"/>
      <c r="D3423" s="200"/>
      <c r="E3423" s="200"/>
      <c r="F3423" s="201"/>
    </row>
    <row r="3424" spans="1:6" s="167" customFormat="1" ht="20.25" x14ac:dyDescent="0.2">
      <c r="A3424" s="197" t="s">
        <v>689</v>
      </c>
      <c r="B3424" s="198"/>
      <c r="C3424" s="200"/>
      <c r="D3424" s="200"/>
      <c r="E3424" s="200"/>
      <c r="F3424" s="201"/>
    </row>
    <row r="3425" spans="1:6" s="167" customFormat="1" ht="20.25" x14ac:dyDescent="0.2">
      <c r="A3425" s="197" t="s">
        <v>796</v>
      </c>
      <c r="B3425" s="198"/>
      <c r="C3425" s="200"/>
      <c r="D3425" s="200"/>
      <c r="E3425" s="200"/>
      <c r="F3425" s="201"/>
    </row>
    <row r="3426" spans="1:6" s="167" customFormat="1" ht="20.25" x14ac:dyDescent="0.2">
      <c r="A3426" s="193"/>
      <c r="B3426" s="198"/>
      <c r="C3426" s="200"/>
      <c r="D3426" s="200"/>
      <c r="E3426" s="200"/>
      <c r="F3426" s="201"/>
    </row>
    <row r="3427" spans="1:6" s="221" customFormat="1" ht="20.25" x14ac:dyDescent="0.2">
      <c r="A3427" s="219">
        <v>410000</v>
      </c>
      <c r="B3427" s="203" t="s">
        <v>357</v>
      </c>
      <c r="C3427" s="220">
        <f>C3428+C3433</f>
        <v>1083600</v>
      </c>
      <c r="D3427" s="220">
        <f t="shared" ref="D3427" si="910">D3428+D3433</f>
        <v>1144200</v>
      </c>
      <c r="E3427" s="220">
        <f>E3428+E3433</f>
        <v>0</v>
      </c>
      <c r="F3427" s="205">
        <f t="shared" ref="F3427:F3438" si="911">D3427/C3427*100</f>
        <v>105.59246954595791</v>
      </c>
    </row>
    <row r="3428" spans="1:6" s="221" customFormat="1" ht="20.25" x14ac:dyDescent="0.2">
      <c r="A3428" s="219">
        <v>411000</v>
      </c>
      <c r="B3428" s="203" t="s">
        <v>471</v>
      </c>
      <c r="C3428" s="220">
        <f>SUM(C3429:C3432)</f>
        <v>912600</v>
      </c>
      <c r="D3428" s="220">
        <f t="shared" ref="D3428" si="912">SUM(D3429:D3432)</f>
        <v>964300</v>
      </c>
      <c r="E3428" s="220">
        <f>SUM(E3429:E3432)</f>
        <v>0</v>
      </c>
      <c r="F3428" s="205">
        <f t="shared" si="911"/>
        <v>105.6651325882095</v>
      </c>
    </row>
    <row r="3429" spans="1:6" s="167" customFormat="1" ht="20.25" x14ac:dyDescent="0.2">
      <c r="A3429" s="197">
        <v>411100</v>
      </c>
      <c r="B3429" s="198" t="s">
        <v>358</v>
      </c>
      <c r="C3429" s="208">
        <v>829000</v>
      </c>
      <c r="D3429" s="217">
        <f>835000+42400+400</f>
        <v>877800</v>
      </c>
      <c r="E3429" s="208">
        <v>0</v>
      </c>
      <c r="F3429" s="209">
        <f t="shared" si="911"/>
        <v>105.88661037394451</v>
      </c>
    </row>
    <row r="3430" spans="1:6" s="167" customFormat="1" ht="20.25" x14ac:dyDescent="0.2">
      <c r="A3430" s="197">
        <v>411200</v>
      </c>
      <c r="B3430" s="198" t="s">
        <v>484</v>
      </c>
      <c r="C3430" s="208">
        <v>54000</v>
      </c>
      <c r="D3430" s="217">
        <v>54000</v>
      </c>
      <c r="E3430" s="208">
        <v>0</v>
      </c>
      <c r="F3430" s="209">
        <f t="shared" si="911"/>
        <v>100</v>
      </c>
    </row>
    <row r="3431" spans="1:6" s="167" customFormat="1" ht="40.5" x14ac:dyDescent="0.2">
      <c r="A3431" s="197">
        <v>411300</v>
      </c>
      <c r="B3431" s="198" t="s">
        <v>359</v>
      </c>
      <c r="C3431" s="208">
        <v>17600</v>
      </c>
      <c r="D3431" s="217">
        <v>20000</v>
      </c>
      <c r="E3431" s="208">
        <v>0</v>
      </c>
      <c r="F3431" s="209">
        <f t="shared" si="911"/>
        <v>113.63636363636364</v>
      </c>
    </row>
    <row r="3432" spans="1:6" s="167" customFormat="1" ht="20.25" x14ac:dyDescent="0.2">
      <c r="A3432" s="197">
        <v>411400</v>
      </c>
      <c r="B3432" s="198" t="s">
        <v>360</v>
      </c>
      <c r="C3432" s="208">
        <v>12000</v>
      </c>
      <c r="D3432" s="217">
        <v>12500</v>
      </c>
      <c r="E3432" s="208">
        <v>0</v>
      </c>
      <c r="F3432" s="209">
        <f t="shared" si="911"/>
        <v>104.16666666666667</v>
      </c>
    </row>
    <row r="3433" spans="1:6" s="221" customFormat="1" ht="20.25" x14ac:dyDescent="0.2">
      <c r="A3433" s="219">
        <v>412000</v>
      </c>
      <c r="B3433" s="210" t="s">
        <v>476</v>
      </c>
      <c r="C3433" s="220">
        <f>SUM(C3434:C3441)</f>
        <v>171000</v>
      </c>
      <c r="D3433" s="220">
        <f>SUM(D3434:D3441)</f>
        <v>179900</v>
      </c>
      <c r="E3433" s="220">
        <f>SUM(E3434:E3441)</f>
        <v>0</v>
      </c>
      <c r="F3433" s="205">
        <f t="shared" si="911"/>
        <v>105.20467836257311</v>
      </c>
    </row>
    <row r="3434" spans="1:6" s="167" customFormat="1" ht="20.25" x14ac:dyDescent="0.2">
      <c r="A3434" s="197">
        <v>412200</v>
      </c>
      <c r="B3434" s="198" t="s">
        <v>485</v>
      </c>
      <c r="C3434" s="208">
        <v>95200</v>
      </c>
      <c r="D3434" s="217">
        <v>110000</v>
      </c>
      <c r="E3434" s="208">
        <v>0</v>
      </c>
      <c r="F3434" s="209">
        <f t="shared" si="911"/>
        <v>115.54621848739495</v>
      </c>
    </row>
    <row r="3435" spans="1:6" s="167" customFormat="1" ht="20.25" x14ac:dyDescent="0.2">
      <c r="A3435" s="197">
        <v>412300</v>
      </c>
      <c r="B3435" s="198" t="s">
        <v>362</v>
      </c>
      <c r="C3435" s="208">
        <v>18000</v>
      </c>
      <c r="D3435" s="217">
        <v>20000</v>
      </c>
      <c r="E3435" s="208">
        <v>0</v>
      </c>
      <c r="F3435" s="209">
        <f t="shared" si="911"/>
        <v>111.11111111111111</v>
      </c>
    </row>
    <row r="3436" spans="1:6" s="167" customFormat="1" ht="20.25" x14ac:dyDescent="0.2">
      <c r="A3436" s="197">
        <v>412500</v>
      </c>
      <c r="B3436" s="198" t="s">
        <v>364</v>
      </c>
      <c r="C3436" s="208">
        <v>7800</v>
      </c>
      <c r="D3436" s="217">
        <v>3800</v>
      </c>
      <c r="E3436" s="208">
        <v>0</v>
      </c>
      <c r="F3436" s="209">
        <f t="shared" si="911"/>
        <v>48.717948717948715</v>
      </c>
    </row>
    <row r="3437" spans="1:6" s="167" customFormat="1" ht="20.25" x14ac:dyDescent="0.2">
      <c r="A3437" s="197">
        <v>412600</v>
      </c>
      <c r="B3437" s="198" t="s">
        <v>486</v>
      </c>
      <c r="C3437" s="208">
        <v>3800</v>
      </c>
      <c r="D3437" s="217">
        <v>4000</v>
      </c>
      <c r="E3437" s="208">
        <v>0</v>
      </c>
      <c r="F3437" s="209">
        <f t="shared" si="911"/>
        <v>105.26315789473684</v>
      </c>
    </row>
    <row r="3438" spans="1:6" s="167" customFormat="1" ht="20.25" x14ac:dyDescent="0.2">
      <c r="A3438" s="197">
        <v>412700</v>
      </c>
      <c r="B3438" s="198" t="s">
        <v>473</v>
      </c>
      <c r="C3438" s="208">
        <v>40000</v>
      </c>
      <c r="D3438" s="217">
        <v>40000</v>
      </c>
      <c r="E3438" s="208">
        <v>0</v>
      </c>
      <c r="F3438" s="209">
        <f t="shared" si="911"/>
        <v>100</v>
      </c>
    </row>
    <row r="3439" spans="1:6" s="167" customFormat="1" ht="20.25" x14ac:dyDescent="0.2">
      <c r="A3439" s="197">
        <v>412900</v>
      </c>
      <c r="B3439" s="211" t="s">
        <v>583</v>
      </c>
      <c r="C3439" s="208">
        <v>2000</v>
      </c>
      <c r="D3439" s="217">
        <v>100</v>
      </c>
      <c r="E3439" s="208">
        <v>0</v>
      </c>
      <c r="F3439" s="209"/>
    </row>
    <row r="3440" spans="1:6" s="167" customFormat="1" ht="20.25" x14ac:dyDescent="0.2">
      <c r="A3440" s="197">
        <v>412900</v>
      </c>
      <c r="B3440" s="211" t="s">
        <v>584</v>
      </c>
      <c r="C3440" s="208">
        <v>1600</v>
      </c>
      <c r="D3440" s="217">
        <v>2000</v>
      </c>
      <c r="E3440" s="208">
        <v>0</v>
      </c>
      <c r="F3440" s="209">
        <f t="shared" ref="F3440:F3445" si="913">D3440/C3440*100</f>
        <v>125</v>
      </c>
    </row>
    <row r="3441" spans="1:6" s="167" customFormat="1" ht="20.25" x14ac:dyDescent="0.2">
      <c r="A3441" s="197">
        <v>412900</v>
      </c>
      <c r="B3441" s="211" t="s">
        <v>566</v>
      </c>
      <c r="C3441" s="208">
        <v>2600</v>
      </c>
      <c r="D3441" s="217">
        <v>0</v>
      </c>
      <c r="E3441" s="208">
        <v>0</v>
      </c>
      <c r="F3441" s="209">
        <f t="shared" si="913"/>
        <v>0</v>
      </c>
    </row>
    <row r="3442" spans="1:6" s="221" customFormat="1" ht="20.25" x14ac:dyDescent="0.2">
      <c r="A3442" s="219">
        <v>510000</v>
      </c>
      <c r="B3442" s="210" t="s">
        <v>422</v>
      </c>
      <c r="C3442" s="220">
        <f t="shared" ref="C3442:E3443" si="914">C3443+0</f>
        <v>6000</v>
      </c>
      <c r="D3442" s="220">
        <f t="shared" si="914"/>
        <v>10000</v>
      </c>
      <c r="E3442" s="220">
        <f t="shared" si="914"/>
        <v>0</v>
      </c>
      <c r="F3442" s="205">
        <f t="shared" si="913"/>
        <v>166.66666666666669</v>
      </c>
    </row>
    <row r="3443" spans="1:6" s="221" customFormat="1" ht="20.25" x14ac:dyDescent="0.2">
      <c r="A3443" s="219">
        <v>511000</v>
      </c>
      <c r="B3443" s="210" t="s">
        <v>423</v>
      </c>
      <c r="C3443" s="220">
        <f t="shared" si="914"/>
        <v>6000</v>
      </c>
      <c r="D3443" s="220">
        <f t="shared" si="914"/>
        <v>10000</v>
      </c>
      <c r="E3443" s="220">
        <f t="shared" si="914"/>
        <v>0</v>
      </c>
      <c r="F3443" s="205">
        <f t="shared" si="913"/>
        <v>166.66666666666669</v>
      </c>
    </row>
    <row r="3444" spans="1:6" s="167" customFormat="1" ht="20.25" x14ac:dyDescent="0.2">
      <c r="A3444" s="197">
        <v>511300</v>
      </c>
      <c r="B3444" s="198" t="s">
        <v>426</v>
      </c>
      <c r="C3444" s="208">
        <v>6000</v>
      </c>
      <c r="D3444" s="217">
        <v>10000</v>
      </c>
      <c r="E3444" s="208">
        <v>0</v>
      </c>
      <c r="F3444" s="209">
        <f t="shared" si="913"/>
        <v>166.66666666666669</v>
      </c>
    </row>
    <row r="3445" spans="1:6" s="221" customFormat="1" ht="20.25" x14ac:dyDescent="0.2">
      <c r="A3445" s="219">
        <v>630000</v>
      </c>
      <c r="B3445" s="210" t="s">
        <v>461</v>
      </c>
      <c r="C3445" s="220">
        <f>C3446+C3448</f>
        <v>19500</v>
      </c>
      <c r="D3445" s="220">
        <f t="shared" ref="D3445" si="915">D3446+D3448</f>
        <v>20000</v>
      </c>
      <c r="E3445" s="220">
        <f>E3446+E3448</f>
        <v>1200000</v>
      </c>
      <c r="F3445" s="205">
        <f t="shared" si="913"/>
        <v>102.56410256410255</v>
      </c>
    </row>
    <row r="3446" spans="1:6" s="221" customFormat="1" ht="20.25" x14ac:dyDescent="0.2">
      <c r="A3446" s="219">
        <v>631000</v>
      </c>
      <c r="B3446" s="210" t="s">
        <v>395</v>
      </c>
      <c r="C3446" s="220">
        <f>C3447</f>
        <v>0</v>
      </c>
      <c r="D3446" s="220">
        <f t="shared" ref="D3446" si="916">D3447</f>
        <v>0</v>
      </c>
      <c r="E3446" s="220">
        <f>E3447</f>
        <v>1200000</v>
      </c>
      <c r="F3446" s="209">
        <v>0</v>
      </c>
    </row>
    <row r="3447" spans="1:6" s="167" customFormat="1" ht="20.25" x14ac:dyDescent="0.2">
      <c r="A3447" s="223">
        <v>631200</v>
      </c>
      <c r="B3447" s="198" t="s">
        <v>464</v>
      </c>
      <c r="C3447" s="208">
        <v>0</v>
      </c>
      <c r="D3447" s="217">
        <v>0</v>
      </c>
      <c r="E3447" s="217">
        <v>1200000</v>
      </c>
      <c r="F3447" s="209">
        <v>0</v>
      </c>
    </row>
    <row r="3448" spans="1:6" s="221" customFormat="1" ht="20.25" x14ac:dyDescent="0.2">
      <c r="A3448" s="219">
        <v>638000</v>
      </c>
      <c r="B3448" s="210" t="s">
        <v>396</v>
      </c>
      <c r="C3448" s="220">
        <f t="shared" ref="C3448:D3448" si="917">C3449</f>
        <v>19500</v>
      </c>
      <c r="D3448" s="220">
        <f t="shared" si="917"/>
        <v>20000</v>
      </c>
      <c r="E3448" s="220">
        <f t="shared" ref="E3448" si="918">E3449</f>
        <v>0</v>
      </c>
      <c r="F3448" s="205">
        <f>D3448/C3448*100</f>
        <v>102.56410256410255</v>
      </c>
    </row>
    <row r="3449" spans="1:6" s="167" customFormat="1" ht="20.25" x14ac:dyDescent="0.2">
      <c r="A3449" s="197">
        <v>638100</v>
      </c>
      <c r="B3449" s="198" t="s">
        <v>466</v>
      </c>
      <c r="C3449" s="208">
        <v>19500</v>
      </c>
      <c r="D3449" s="217">
        <v>20000</v>
      </c>
      <c r="E3449" s="208">
        <v>0</v>
      </c>
      <c r="F3449" s="209">
        <f>D3449/C3449*100</f>
        <v>102.56410256410255</v>
      </c>
    </row>
    <row r="3450" spans="1:6" s="247" customFormat="1" ht="20.25" x14ac:dyDescent="0.2">
      <c r="A3450" s="244"/>
      <c r="B3450" s="245" t="s">
        <v>500</v>
      </c>
      <c r="C3450" s="246">
        <f>C3427+C3442+C3445</f>
        <v>1109100</v>
      </c>
      <c r="D3450" s="246">
        <f>D3427+D3442+D3445</f>
        <v>1174200</v>
      </c>
      <c r="E3450" s="246">
        <f>E3427+E3442+E3445</f>
        <v>1200000</v>
      </c>
      <c r="F3450" s="172">
        <f>D3450/C3450*100</f>
        <v>105.86962401947524</v>
      </c>
    </row>
    <row r="3451" spans="1:6" s="167" customFormat="1" ht="20.25" x14ac:dyDescent="0.2">
      <c r="A3451" s="226"/>
      <c r="B3451" s="190"/>
      <c r="C3451" s="200"/>
      <c r="D3451" s="200"/>
      <c r="E3451" s="200"/>
      <c r="F3451" s="201"/>
    </row>
    <row r="3452" spans="1:6" s="167" customFormat="1" ht="20.25" x14ac:dyDescent="0.2">
      <c r="A3452" s="226"/>
      <c r="B3452" s="190"/>
      <c r="C3452" s="200"/>
      <c r="D3452" s="200"/>
      <c r="E3452" s="200"/>
      <c r="F3452" s="201"/>
    </row>
    <row r="3453" spans="1:6" s="167" customFormat="1" ht="20.25" x14ac:dyDescent="0.2">
      <c r="A3453" s="197" t="s">
        <v>925</v>
      </c>
      <c r="B3453" s="210"/>
      <c r="C3453" s="217"/>
      <c r="D3453" s="217"/>
      <c r="E3453" s="217"/>
      <c r="F3453" s="218"/>
    </row>
    <row r="3454" spans="1:6" s="167" customFormat="1" ht="20.25" x14ac:dyDescent="0.2">
      <c r="A3454" s="197" t="s">
        <v>514</v>
      </c>
      <c r="B3454" s="210"/>
      <c r="C3454" s="217"/>
      <c r="D3454" s="217"/>
      <c r="E3454" s="217"/>
      <c r="F3454" s="218"/>
    </row>
    <row r="3455" spans="1:6" s="167" customFormat="1" ht="20.25" x14ac:dyDescent="0.2">
      <c r="A3455" s="197" t="s">
        <v>635</v>
      </c>
      <c r="B3455" s="210"/>
      <c r="C3455" s="217"/>
      <c r="D3455" s="217"/>
      <c r="E3455" s="217"/>
      <c r="F3455" s="218"/>
    </row>
    <row r="3456" spans="1:6" s="167" customFormat="1" ht="20.25" x14ac:dyDescent="0.2">
      <c r="A3456" s="197" t="s">
        <v>796</v>
      </c>
      <c r="B3456" s="210"/>
      <c r="C3456" s="217"/>
      <c r="D3456" s="217"/>
      <c r="E3456" s="217"/>
      <c r="F3456" s="218"/>
    </row>
    <row r="3457" spans="1:6" s="167" customFormat="1" ht="20.25" x14ac:dyDescent="0.2">
      <c r="A3457" s="197"/>
      <c r="B3457" s="199"/>
      <c r="C3457" s="200"/>
      <c r="D3457" s="200"/>
      <c r="E3457" s="200"/>
      <c r="F3457" s="201"/>
    </row>
    <row r="3458" spans="1:6" s="167" customFormat="1" ht="20.25" x14ac:dyDescent="0.2">
      <c r="A3458" s="219">
        <v>410000</v>
      </c>
      <c r="B3458" s="203" t="s">
        <v>357</v>
      </c>
      <c r="C3458" s="220">
        <f>C3459+C3464+C3478+C3476</f>
        <v>8045200</v>
      </c>
      <c r="D3458" s="220">
        <f>D3459+D3464+D3478+D3476</f>
        <v>8529000</v>
      </c>
      <c r="E3458" s="220">
        <f>E3459+E3464+E3478+E3476</f>
        <v>0</v>
      </c>
      <c r="F3458" s="205">
        <f t="shared" ref="F3458:F3491" si="919">D3458/C3458*100</f>
        <v>106.01352359170686</v>
      </c>
    </row>
    <row r="3459" spans="1:6" s="167" customFormat="1" ht="20.25" x14ac:dyDescent="0.2">
      <c r="A3459" s="219">
        <v>411000</v>
      </c>
      <c r="B3459" s="203" t="s">
        <v>471</v>
      </c>
      <c r="C3459" s="220">
        <f>SUM(C3460:C3463)</f>
        <v>2141400</v>
      </c>
      <c r="D3459" s="220">
        <f t="shared" ref="D3459" si="920">SUM(D3460:D3463)</f>
        <v>2231600</v>
      </c>
      <c r="E3459" s="220">
        <f>SUM(E3460:E3463)</f>
        <v>0</v>
      </c>
      <c r="F3459" s="205">
        <f t="shared" si="919"/>
        <v>104.21219762772019</v>
      </c>
    </row>
    <row r="3460" spans="1:6" s="167" customFormat="1" ht="20.25" x14ac:dyDescent="0.2">
      <c r="A3460" s="197">
        <v>411100</v>
      </c>
      <c r="B3460" s="198" t="s">
        <v>358</v>
      </c>
      <c r="C3460" s="208">
        <v>2017000</v>
      </c>
      <c r="D3460" s="217">
        <v>2127000</v>
      </c>
      <c r="E3460" s="208">
        <v>0</v>
      </c>
      <c r="F3460" s="209">
        <f t="shared" si="919"/>
        <v>105.45364402578086</v>
      </c>
    </row>
    <row r="3461" spans="1:6" s="167" customFormat="1" ht="20.25" x14ac:dyDescent="0.2">
      <c r="A3461" s="197">
        <v>411200</v>
      </c>
      <c r="B3461" s="198" t="s">
        <v>484</v>
      </c>
      <c r="C3461" s="208">
        <v>72700</v>
      </c>
      <c r="D3461" s="217">
        <v>75000</v>
      </c>
      <c r="E3461" s="208">
        <v>0</v>
      </c>
      <c r="F3461" s="209">
        <f t="shared" si="919"/>
        <v>103.16368638239339</v>
      </c>
    </row>
    <row r="3462" spans="1:6" s="167" customFormat="1" ht="40.5" x14ac:dyDescent="0.2">
      <c r="A3462" s="197">
        <v>411300</v>
      </c>
      <c r="B3462" s="198" t="s">
        <v>359</v>
      </c>
      <c r="C3462" s="208">
        <v>37000</v>
      </c>
      <c r="D3462" s="217">
        <v>21200</v>
      </c>
      <c r="E3462" s="208">
        <v>0</v>
      </c>
      <c r="F3462" s="209">
        <f t="shared" si="919"/>
        <v>57.297297297297298</v>
      </c>
    </row>
    <row r="3463" spans="1:6" s="167" customFormat="1" ht="20.25" x14ac:dyDescent="0.2">
      <c r="A3463" s="197">
        <v>411400</v>
      </c>
      <c r="B3463" s="198" t="s">
        <v>360</v>
      </c>
      <c r="C3463" s="208">
        <v>14700</v>
      </c>
      <c r="D3463" s="217">
        <v>8400</v>
      </c>
      <c r="E3463" s="208">
        <v>0</v>
      </c>
      <c r="F3463" s="209">
        <f t="shared" si="919"/>
        <v>57.142857142857139</v>
      </c>
    </row>
    <row r="3464" spans="1:6" s="167" customFormat="1" ht="20.25" x14ac:dyDescent="0.2">
      <c r="A3464" s="219">
        <v>412000</v>
      </c>
      <c r="B3464" s="210" t="s">
        <v>476</v>
      </c>
      <c r="C3464" s="220">
        <f>SUM(C3465:C3475)</f>
        <v>922800.00000000035</v>
      </c>
      <c r="D3464" s="220">
        <f>SUM(D3465:D3475)</f>
        <v>963500</v>
      </c>
      <c r="E3464" s="220">
        <f>SUM(E3465:E3475)</f>
        <v>0</v>
      </c>
      <c r="F3464" s="205">
        <f t="shared" si="919"/>
        <v>104.41048981361072</v>
      </c>
    </row>
    <row r="3465" spans="1:6" s="167" customFormat="1" ht="20.25" x14ac:dyDescent="0.2">
      <c r="A3465" s="197">
        <v>412100</v>
      </c>
      <c r="B3465" s="198" t="s">
        <v>361</v>
      </c>
      <c r="C3465" s="208">
        <v>24799.999999999996</v>
      </c>
      <c r="D3465" s="217">
        <v>25000</v>
      </c>
      <c r="E3465" s="208">
        <v>0</v>
      </c>
      <c r="F3465" s="209">
        <f t="shared" si="919"/>
        <v>100.80645161290325</v>
      </c>
    </row>
    <row r="3466" spans="1:6" s="167" customFormat="1" ht="20.25" x14ac:dyDescent="0.2">
      <c r="A3466" s="197">
        <v>412200</v>
      </c>
      <c r="B3466" s="198" t="s">
        <v>485</v>
      </c>
      <c r="C3466" s="208">
        <v>365000</v>
      </c>
      <c r="D3466" s="217">
        <v>420000</v>
      </c>
      <c r="E3466" s="208">
        <v>0</v>
      </c>
      <c r="F3466" s="209">
        <f t="shared" si="919"/>
        <v>115.06849315068493</v>
      </c>
    </row>
    <row r="3467" spans="1:6" s="167" customFormat="1" ht="20.25" x14ac:dyDescent="0.2">
      <c r="A3467" s="197">
        <v>412300</v>
      </c>
      <c r="B3467" s="198" t="s">
        <v>362</v>
      </c>
      <c r="C3467" s="208">
        <v>20000</v>
      </c>
      <c r="D3467" s="217">
        <v>20000</v>
      </c>
      <c r="E3467" s="208">
        <v>0</v>
      </c>
      <c r="F3467" s="209">
        <f t="shared" si="919"/>
        <v>100</v>
      </c>
    </row>
    <row r="3468" spans="1:6" s="167" customFormat="1" ht="20.25" x14ac:dyDescent="0.2">
      <c r="A3468" s="197">
        <v>412500</v>
      </c>
      <c r="B3468" s="198" t="s">
        <v>364</v>
      </c>
      <c r="C3468" s="208">
        <v>20000</v>
      </c>
      <c r="D3468" s="217">
        <v>20000</v>
      </c>
      <c r="E3468" s="208">
        <v>0</v>
      </c>
      <c r="F3468" s="209">
        <f t="shared" si="919"/>
        <v>100</v>
      </c>
    </row>
    <row r="3469" spans="1:6" s="167" customFormat="1" ht="20.25" x14ac:dyDescent="0.2">
      <c r="A3469" s="197">
        <v>412600</v>
      </c>
      <c r="B3469" s="198" t="s">
        <v>486</v>
      </c>
      <c r="C3469" s="208">
        <v>55000</v>
      </c>
      <c r="D3469" s="217">
        <v>57000</v>
      </c>
      <c r="E3469" s="208">
        <v>0</v>
      </c>
      <c r="F3469" s="209">
        <f t="shared" si="919"/>
        <v>103.63636363636364</v>
      </c>
    </row>
    <row r="3470" spans="1:6" s="167" customFormat="1" ht="20.25" x14ac:dyDescent="0.2">
      <c r="A3470" s="197">
        <v>412700</v>
      </c>
      <c r="B3470" s="198" t="s">
        <v>473</v>
      </c>
      <c r="C3470" s="208">
        <v>400000.00000000035</v>
      </c>
      <c r="D3470" s="217">
        <v>400000</v>
      </c>
      <c r="E3470" s="208">
        <v>0</v>
      </c>
      <c r="F3470" s="209">
        <f t="shared" si="919"/>
        <v>99.999999999999915</v>
      </c>
    </row>
    <row r="3471" spans="1:6" s="167" customFormat="1" ht="20.25" x14ac:dyDescent="0.2">
      <c r="A3471" s="197">
        <v>412900</v>
      </c>
      <c r="B3471" s="211" t="s">
        <v>797</v>
      </c>
      <c r="C3471" s="208">
        <v>1000</v>
      </c>
      <c r="D3471" s="217">
        <v>1000</v>
      </c>
      <c r="E3471" s="208">
        <v>0</v>
      </c>
      <c r="F3471" s="209">
        <f t="shared" si="919"/>
        <v>100</v>
      </c>
    </row>
    <row r="3472" spans="1:6" s="167" customFormat="1" ht="20.25" x14ac:dyDescent="0.2">
      <c r="A3472" s="197">
        <v>412900</v>
      </c>
      <c r="B3472" s="211" t="s">
        <v>564</v>
      </c>
      <c r="C3472" s="208">
        <v>21600</v>
      </c>
      <c r="D3472" s="217">
        <v>7000</v>
      </c>
      <c r="E3472" s="208">
        <v>0</v>
      </c>
      <c r="F3472" s="209">
        <f t="shared" si="919"/>
        <v>32.407407407407405</v>
      </c>
    </row>
    <row r="3473" spans="1:6" s="167" customFormat="1" ht="20.25" x14ac:dyDescent="0.2">
      <c r="A3473" s="197">
        <v>412900</v>
      </c>
      <c r="B3473" s="211" t="s">
        <v>582</v>
      </c>
      <c r="C3473" s="208">
        <v>3999.9999999999995</v>
      </c>
      <c r="D3473" s="217">
        <v>3999.9999999999995</v>
      </c>
      <c r="E3473" s="208">
        <v>0</v>
      </c>
      <c r="F3473" s="209">
        <f t="shared" si="919"/>
        <v>100</v>
      </c>
    </row>
    <row r="3474" spans="1:6" s="167" customFormat="1" ht="20.25" x14ac:dyDescent="0.2">
      <c r="A3474" s="197">
        <v>412900</v>
      </c>
      <c r="B3474" s="211" t="s">
        <v>583</v>
      </c>
      <c r="C3474" s="208">
        <v>4500</v>
      </c>
      <c r="D3474" s="217">
        <v>4500</v>
      </c>
      <c r="E3474" s="208">
        <v>0</v>
      </c>
      <c r="F3474" s="209">
        <f t="shared" si="919"/>
        <v>100</v>
      </c>
    </row>
    <row r="3475" spans="1:6" s="167" customFormat="1" ht="20.25" x14ac:dyDescent="0.2">
      <c r="A3475" s="197">
        <v>412900</v>
      </c>
      <c r="B3475" s="211" t="s">
        <v>584</v>
      </c>
      <c r="C3475" s="208">
        <v>6900.0000000000018</v>
      </c>
      <c r="D3475" s="217">
        <v>5000</v>
      </c>
      <c r="E3475" s="208">
        <v>0</v>
      </c>
      <c r="F3475" s="209">
        <f t="shared" si="919"/>
        <v>72.463768115942003</v>
      </c>
    </row>
    <row r="3476" spans="1:6" s="221" customFormat="1" ht="20.25" x14ac:dyDescent="0.2">
      <c r="A3476" s="219">
        <v>413000</v>
      </c>
      <c r="B3476" s="210" t="s">
        <v>477</v>
      </c>
      <c r="C3476" s="220">
        <f t="shared" ref="C3476:D3476" si="921">C3477</f>
        <v>2200</v>
      </c>
      <c r="D3476" s="220">
        <f t="shared" si="921"/>
        <v>0</v>
      </c>
      <c r="E3476" s="220">
        <f t="shared" ref="E3476" si="922">E3477</f>
        <v>0</v>
      </c>
      <c r="F3476" s="205">
        <f t="shared" si="919"/>
        <v>0</v>
      </c>
    </row>
    <row r="3477" spans="1:6" s="167" customFormat="1" ht="20.25" x14ac:dyDescent="0.2">
      <c r="A3477" s="197">
        <v>413900</v>
      </c>
      <c r="B3477" s="198" t="s">
        <v>369</v>
      </c>
      <c r="C3477" s="208">
        <v>2200</v>
      </c>
      <c r="D3477" s="217">
        <v>0</v>
      </c>
      <c r="E3477" s="208">
        <v>0</v>
      </c>
      <c r="F3477" s="209">
        <f t="shared" si="919"/>
        <v>0</v>
      </c>
    </row>
    <row r="3478" spans="1:6" s="221" customFormat="1" ht="20.25" x14ac:dyDescent="0.2">
      <c r="A3478" s="219">
        <v>415000</v>
      </c>
      <c r="B3478" s="210" t="s">
        <v>319</v>
      </c>
      <c r="C3478" s="220">
        <f t="shared" ref="C3478" si="923">SUM(C3479:C3486)</f>
        <v>4978800</v>
      </c>
      <c r="D3478" s="220">
        <f>SUM(D3479:D3486)</f>
        <v>5333900</v>
      </c>
      <c r="E3478" s="220">
        <f t="shared" ref="E3478" si="924">SUM(E3479:E3486)</f>
        <v>0</v>
      </c>
      <c r="F3478" s="205">
        <f t="shared" si="919"/>
        <v>107.13224070057041</v>
      </c>
    </row>
    <row r="3479" spans="1:6" s="167" customFormat="1" ht="20.25" x14ac:dyDescent="0.2">
      <c r="A3479" s="197">
        <v>415200</v>
      </c>
      <c r="B3479" s="198" t="s">
        <v>690</v>
      </c>
      <c r="C3479" s="208">
        <v>50000</v>
      </c>
      <c r="D3479" s="217">
        <v>50000</v>
      </c>
      <c r="E3479" s="208">
        <v>0</v>
      </c>
      <c r="F3479" s="209">
        <f t="shared" si="919"/>
        <v>100</v>
      </c>
    </row>
    <row r="3480" spans="1:6" s="167" customFormat="1" ht="20.25" x14ac:dyDescent="0.2">
      <c r="A3480" s="197">
        <v>415200</v>
      </c>
      <c r="B3480" s="198" t="s">
        <v>535</v>
      </c>
      <c r="C3480" s="208">
        <v>79999.999999999985</v>
      </c>
      <c r="D3480" s="217">
        <v>79999.999999999985</v>
      </c>
      <c r="E3480" s="208">
        <v>0</v>
      </c>
      <c r="F3480" s="209">
        <f t="shared" si="919"/>
        <v>100</v>
      </c>
    </row>
    <row r="3481" spans="1:6" s="167" customFormat="1" ht="20.25" x14ac:dyDescent="0.2">
      <c r="A3481" s="197">
        <v>415200</v>
      </c>
      <c r="B3481" s="198" t="s">
        <v>926</v>
      </c>
      <c r="C3481" s="208">
        <v>50000</v>
      </c>
      <c r="D3481" s="217">
        <v>50000</v>
      </c>
      <c r="E3481" s="208">
        <v>0</v>
      </c>
      <c r="F3481" s="209">
        <f t="shared" si="919"/>
        <v>100</v>
      </c>
    </row>
    <row r="3482" spans="1:6" s="167" customFormat="1" ht="20.25" x14ac:dyDescent="0.2">
      <c r="A3482" s="197">
        <v>415200</v>
      </c>
      <c r="B3482" s="198" t="s">
        <v>691</v>
      </c>
      <c r="C3482" s="208">
        <v>30000</v>
      </c>
      <c r="D3482" s="217">
        <v>30000</v>
      </c>
      <c r="E3482" s="208">
        <v>0</v>
      </c>
      <c r="F3482" s="209">
        <f t="shared" si="919"/>
        <v>100</v>
      </c>
    </row>
    <row r="3483" spans="1:6" s="167" customFormat="1" ht="20.25" x14ac:dyDescent="0.2">
      <c r="A3483" s="197">
        <v>415200</v>
      </c>
      <c r="B3483" s="198" t="s">
        <v>927</v>
      </c>
      <c r="C3483" s="208">
        <v>50000</v>
      </c>
      <c r="D3483" s="217">
        <v>50000</v>
      </c>
      <c r="E3483" s="208">
        <v>0</v>
      </c>
      <c r="F3483" s="209">
        <f t="shared" si="919"/>
        <v>100</v>
      </c>
    </row>
    <row r="3484" spans="1:6" s="167" customFormat="1" ht="20.25" x14ac:dyDescent="0.2">
      <c r="A3484" s="197">
        <v>415200</v>
      </c>
      <c r="B3484" s="198" t="s">
        <v>928</v>
      </c>
      <c r="C3484" s="208">
        <v>50000</v>
      </c>
      <c r="D3484" s="217">
        <v>50000</v>
      </c>
      <c r="E3484" s="208">
        <v>0</v>
      </c>
      <c r="F3484" s="209">
        <f t="shared" si="919"/>
        <v>100</v>
      </c>
    </row>
    <row r="3485" spans="1:6" s="167" customFormat="1" ht="20.25" x14ac:dyDescent="0.2">
      <c r="A3485" s="197">
        <v>415200</v>
      </c>
      <c r="B3485" s="198" t="s">
        <v>538</v>
      </c>
      <c r="C3485" s="208">
        <v>4648800</v>
      </c>
      <c r="D3485" s="217">
        <v>5003900</v>
      </c>
      <c r="E3485" s="208">
        <v>0</v>
      </c>
      <c r="F3485" s="209">
        <f t="shared" si="919"/>
        <v>107.6385303734297</v>
      </c>
    </row>
    <row r="3486" spans="1:6" s="167" customFormat="1" ht="20.25" x14ac:dyDescent="0.2">
      <c r="A3486" s="197">
        <v>415200</v>
      </c>
      <c r="B3486" s="198" t="s">
        <v>539</v>
      </c>
      <c r="C3486" s="208">
        <v>20000</v>
      </c>
      <c r="D3486" s="217">
        <v>20000</v>
      </c>
      <c r="E3486" s="208">
        <v>0</v>
      </c>
      <c r="F3486" s="209">
        <f t="shared" si="919"/>
        <v>100</v>
      </c>
    </row>
    <row r="3487" spans="1:6" s="167" customFormat="1" ht="20.25" x14ac:dyDescent="0.2">
      <c r="A3487" s="219">
        <v>480000</v>
      </c>
      <c r="B3487" s="210" t="s">
        <v>418</v>
      </c>
      <c r="C3487" s="220">
        <f t="shared" ref="C3487:D3487" si="925">C3488</f>
        <v>3590000</v>
      </c>
      <c r="D3487" s="220">
        <f t="shared" si="925"/>
        <v>3330000</v>
      </c>
      <c r="E3487" s="220">
        <f t="shared" ref="E3487" si="926">E3488</f>
        <v>0</v>
      </c>
      <c r="F3487" s="205">
        <f t="shared" si="919"/>
        <v>92.757660167130922</v>
      </c>
    </row>
    <row r="3488" spans="1:6" s="167" customFormat="1" ht="20.25" x14ac:dyDescent="0.2">
      <c r="A3488" s="219">
        <v>487000</v>
      </c>
      <c r="B3488" s="210" t="s">
        <v>470</v>
      </c>
      <c r="C3488" s="220">
        <f>SUM(C3489:C3492)</f>
        <v>3590000</v>
      </c>
      <c r="D3488" s="220">
        <f>SUM(D3489:D3492)</f>
        <v>3330000</v>
      </c>
      <c r="E3488" s="220">
        <f>SUM(E3489:E3492)</f>
        <v>0</v>
      </c>
      <c r="F3488" s="205">
        <f t="shared" si="919"/>
        <v>92.757660167130922</v>
      </c>
    </row>
    <row r="3489" spans="1:6" s="167" customFormat="1" ht="20.25" x14ac:dyDescent="0.2">
      <c r="A3489" s="197">
        <v>487100</v>
      </c>
      <c r="B3489" s="198" t="s">
        <v>770</v>
      </c>
      <c r="C3489" s="208">
        <v>20000</v>
      </c>
      <c r="D3489" s="217">
        <v>20000</v>
      </c>
      <c r="E3489" s="208">
        <v>0</v>
      </c>
      <c r="F3489" s="209">
        <f t="shared" si="919"/>
        <v>100</v>
      </c>
    </row>
    <row r="3490" spans="1:6" s="167" customFormat="1" ht="20.25" x14ac:dyDescent="0.2">
      <c r="A3490" s="197">
        <v>487300</v>
      </c>
      <c r="B3490" s="198" t="s">
        <v>929</v>
      </c>
      <c r="C3490" s="208">
        <v>3300000</v>
      </c>
      <c r="D3490" s="217">
        <v>3300000</v>
      </c>
      <c r="E3490" s="208">
        <v>0</v>
      </c>
      <c r="F3490" s="209">
        <f t="shared" si="919"/>
        <v>100</v>
      </c>
    </row>
    <row r="3491" spans="1:6" s="167" customFormat="1" ht="20.25" x14ac:dyDescent="0.2">
      <c r="A3491" s="197">
        <v>487300</v>
      </c>
      <c r="B3491" s="198" t="s">
        <v>419</v>
      </c>
      <c r="C3491" s="208">
        <v>270000</v>
      </c>
      <c r="D3491" s="217">
        <v>0</v>
      </c>
      <c r="E3491" s="208">
        <v>0</v>
      </c>
      <c r="F3491" s="209">
        <f t="shared" si="919"/>
        <v>0</v>
      </c>
    </row>
    <row r="3492" spans="1:6" s="167" customFormat="1" ht="20.25" x14ac:dyDescent="0.2">
      <c r="A3492" s="197">
        <v>487300</v>
      </c>
      <c r="B3492" s="198" t="s">
        <v>692</v>
      </c>
      <c r="C3492" s="208">
        <v>0</v>
      </c>
      <c r="D3492" s="217">
        <v>10000</v>
      </c>
      <c r="E3492" s="208">
        <v>0</v>
      </c>
      <c r="F3492" s="209">
        <v>0</v>
      </c>
    </row>
    <row r="3493" spans="1:6" s="167" customFormat="1" ht="20.25" x14ac:dyDescent="0.2">
      <c r="A3493" s="219">
        <v>510000</v>
      </c>
      <c r="B3493" s="210" t="s">
        <v>422</v>
      </c>
      <c r="C3493" s="220">
        <f>C3494+C3496</f>
        <v>16300</v>
      </c>
      <c r="D3493" s="220">
        <f>D3494+D3496</f>
        <v>16000</v>
      </c>
      <c r="E3493" s="220">
        <f>E3494+E3496</f>
        <v>0</v>
      </c>
      <c r="F3493" s="205">
        <f t="shared" ref="F3493:F3501" si="927">D3493/C3493*100</f>
        <v>98.159509202453989</v>
      </c>
    </row>
    <row r="3494" spans="1:6" s="167" customFormat="1" ht="20.25" x14ac:dyDescent="0.2">
      <c r="A3494" s="219">
        <v>511000</v>
      </c>
      <c r="B3494" s="210" t="s">
        <v>423</v>
      </c>
      <c r="C3494" s="220">
        <f>SUM(C3495:C3495)</f>
        <v>10300</v>
      </c>
      <c r="D3494" s="220">
        <f>SUM(D3495:D3495)</f>
        <v>10000</v>
      </c>
      <c r="E3494" s="220">
        <f>SUM(E3495:E3495)</f>
        <v>0</v>
      </c>
      <c r="F3494" s="205">
        <f t="shared" si="927"/>
        <v>97.087378640776706</v>
      </c>
    </row>
    <row r="3495" spans="1:6" s="167" customFormat="1" ht="20.25" x14ac:dyDescent="0.2">
      <c r="A3495" s="197">
        <v>511300</v>
      </c>
      <c r="B3495" s="198" t="s">
        <v>426</v>
      </c>
      <c r="C3495" s="208">
        <v>10300</v>
      </c>
      <c r="D3495" s="217">
        <v>10000</v>
      </c>
      <c r="E3495" s="208">
        <v>0</v>
      </c>
      <c r="F3495" s="209">
        <f t="shared" si="927"/>
        <v>97.087378640776706</v>
      </c>
    </row>
    <row r="3496" spans="1:6" s="221" customFormat="1" ht="20.25" x14ac:dyDescent="0.2">
      <c r="A3496" s="219">
        <v>516000</v>
      </c>
      <c r="B3496" s="210" t="s">
        <v>433</v>
      </c>
      <c r="C3496" s="220">
        <f t="shared" ref="C3496:D3496" si="928">C3497</f>
        <v>6000</v>
      </c>
      <c r="D3496" s="220">
        <f t="shared" si="928"/>
        <v>6000</v>
      </c>
      <c r="E3496" s="220">
        <f t="shared" ref="E3496" si="929">E3497</f>
        <v>0</v>
      </c>
      <c r="F3496" s="205">
        <f t="shared" si="927"/>
        <v>100</v>
      </c>
    </row>
    <row r="3497" spans="1:6" s="167" customFormat="1" ht="20.25" x14ac:dyDescent="0.2">
      <c r="A3497" s="197">
        <v>516100</v>
      </c>
      <c r="B3497" s="198" t="s">
        <v>433</v>
      </c>
      <c r="C3497" s="208">
        <v>6000</v>
      </c>
      <c r="D3497" s="217">
        <v>6000</v>
      </c>
      <c r="E3497" s="208">
        <v>0</v>
      </c>
      <c r="F3497" s="209">
        <f t="shared" si="927"/>
        <v>100</v>
      </c>
    </row>
    <row r="3498" spans="1:6" s="221" customFormat="1" ht="20.25" x14ac:dyDescent="0.2">
      <c r="A3498" s="219">
        <v>630000</v>
      </c>
      <c r="B3498" s="210" t="s">
        <v>461</v>
      </c>
      <c r="C3498" s="220">
        <f>C3499+0</f>
        <v>30400</v>
      </c>
      <c r="D3498" s="220">
        <f>D3499+0</f>
        <v>35000</v>
      </c>
      <c r="E3498" s="220">
        <f>E3499+0</f>
        <v>0</v>
      </c>
      <c r="F3498" s="205">
        <f t="shared" si="927"/>
        <v>115.13157894736842</v>
      </c>
    </row>
    <row r="3499" spans="1:6" s="221" customFormat="1" ht="20.25" x14ac:dyDescent="0.2">
      <c r="A3499" s="219">
        <v>638000</v>
      </c>
      <c r="B3499" s="210" t="s">
        <v>396</v>
      </c>
      <c r="C3499" s="220">
        <f t="shared" ref="C3499:D3499" si="930">C3500</f>
        <v>30400</v>
      </c>
      <c r="D3499" s="220">
        <f t="shared" si="930"/>
        <v>35000</v>
      </c>
      <c r="E3499" s="220">
        <f t="shared" ref="E3499" si="931">E3500</f>
        <v>0</v>
      </c>
      <c r="F3499" s="205">
        <f t="shared" si="927"/>
        <v>115.13157894736842</v>
      </c>
    </row>
    <row r="3500" spans="1:6" s="167" customFormat="1" ht="20.25" x14ac:dyDescent="0.2">
      <c r="A3500" s="197">
        <v>638100</v>
      </c>
      <c r="B3500" s="198" t="s">
        <v>466</v>
      </c>
      <c r="C3500" s="208">
        <v>30400</v>
      </c>
      <c r="D3500" s="217">
        <v>35000</v>
      </c>
      <c r="E3500" s="208">
        <v>0</v>
      </c>
      <c r="F3500" s="209">
        <f t="shared" si="927"/>
        <v>115.13157894736842</v>
      </c>
    </row>
    <row r="3501" spans="1:6" s="167" customFormat="1" ht="20.25" x14ac:dyDescent="0.2">
      <c r="A3501" s="225"/>
      <c r="B3501" s="214" t="s">
        <v>500</v>
      </c>
      <c r="C3501" s="222">
        <f>C3458+C3487+C3493+C3498</f>
        <v>11681900</v>
      </c>
      <c r="D3501" s="222">
        <f>D3458+D3487+D3493+D3498</f>
        <v>11910000</v>
      </c>
      <c r="E3501" s="222">
        <f>E3458+E3487+E3493+E3498</f>
        <v>0</v>
      </c>
      <c r="F3501" s="172">
        <f t="shared" si="927"/>
        <v>101.95259332814011</v>
      </c>
    </row>
    <row r="3502" spans="1:6" s="167" customFormat="1" ht="20.25" x14ac:dyDescent="0.2">
      <c r="A3502" s="197"/>
      <c r="B3502" s="198"/>
      <c r="C3502" s="217"/>
      <c r="D3502" s="217"/>
      <c r="E3502" s="217"/>
      <c r="F3502" s="218"/>
    </row>
    <row r="3503" spans="1:6" s="167" customFormat="1" ht="20.25" x14ac:dyDescent="0.2">
      <c r="A3503" s="193"/>
      <c r="B3503" s="190"/>
      <c r="C3503" s="217"/>
      <c r="D3503" s="217"/>
      <c r="E3503" s="217"/>
      <c r="F3503" s="218"/>
    </row>
    <row r="3504" spans="1:6" s="167" customFormat="1" ht="20.25" x14ac:dyDescent="0.2">
      <c r="A3504" s="197" t="s">
        <v>930</v>
      </c>
      <c r="B3504" s="210"/>
      <c r="C3504" s="217"/>
      <c r="D3504" s="217"/>
      <c r="E3504" s="217"/>
      <c r="F3504" s="218"/>
    </row>
    <row r="3505" spans="1:6" s="167" customFormat="1" ht="20.25" x14ac:dyDescent="0.2">
      <c r="A3505" s="197" t="s">
        <v>515</v>
      </c>
      <c r="B3505" s="210"/>
      <c r="C3505" s="217"/>
      <c r="D3505" s="217"/>
      <c r="E3505" s="217"/>
      <c r="F3505" s="218"/>
    </row>
    <row r="3506" spans="1:6" s="167" customFormat="1" ht="20.25" x14ac:dyDescent="0.2">
      <c r="A3506" s="197" t="s">
        <v>640</v>
      </c>
      <c r="B3506" s="210"/>
      <c r="C3506" s="217"/>
      <c r="D3506" s="217"/>
      <c r="E3506" s="217"/>
      <c r="F3506" s="218"/>
    </row>
    <row r="3507" spans="1:6" s="167" customFormat="1" ht="20.25" x14ac:dyDescent="0.2">
      <c r="A3507" s="197" t="s">
        <v>796</v>
      </c>
      <c r="B3507" s="210"/>
      <c r="C3507" s="217"/>
      <c r="D3507" s="217"/>
      <c r="E3507" s="217"/>
      <c r="F3507" s="218"/>
    </row>
    <row r="3508" spans="1:6" s="167" customFormat="1" ht="20.25" x14ac:dyDescent="0.2">
      <c r="A3508" s="197"/>
      <c r="B3508" s="199"/>
      <c r="C3508" s="200"/>
      <c r="D3508" s="200"/>
      <c r="E3508" s="200"/>
      <c r="F3508" s="201"/>
    </row>
    <row r="3509" spans="1:6" s="167" customFormat="1" ht="20.25" x14ac:dyDescent="0.2">
      <c r="A3509" s="219">
        <v>410000</v>
      </c>
      <c r="B3509" s="203" t="s">
        <v>357</v>
      </c>
      <c r="C3509" s="220">
        <f>C3510+C3515+C3527+C3532+0+C3537</f>
        <v>5399400</v>
      </c>
      <c r="D3509" s="220">
        <f>D3510+D3515+D3527+D3532+0+D3537</f>
        <v>6129200</v>
      </c>
      <c r="E3509" s="220">
        <f>E3510+E3515+E3527+E3532+0+E3537</f>
        <v>0</v>
      </c>
      <c r="F3509" s="205">
        <f t="shared" ref="F3509:F3526" si="932">D3509/C3509*100</f>
        <v>113.51631662777346</v>
      </c>
    </row>
    <row r="3510" spans="1:6" s="167" customFormat="1" ht="20.25" x14ac:dyDescent="0.2">
      <c r="A3510" s="219">
        <v>411000</v>
      </c>
      <c r="B3510" s="203" t="s">
        <v>471</v>
      </c>
      <c r="C3510" s="220">
        <f t="shared" ref="C3510" si="933">SUM(C3511:C3514)</f>
        <v>2142200</v>
      </c>
      <c r="D3510" s="220">
        <f t="shared" ref="D3510" si="934">SUM(D3511:D3514)</f>
        <v>1863500</v>
      </c>
      <c r="E3510" s="220">
        <f t="shared" ref="E3510" si="935">SUM(E3511:E3514)</f>
        <v>0</v>
      </c>
      <c r="F3510" s="205">
        <f t="shared" si="932"/>
        <v>86.990010269816082</v>
      </c>
    </row>
    <row r="3511" spans="1:6" s="167" customFormat="1" ht="20.25" x14ac:dyDescent="0.2">
      <c r="A3511" s="197">
        <v>411100</v>
      </c>
      <c r="B3511" s="198" t="s">
        <v>358</v>
      </c>
      <c r="C3511" s="208">
        <v>1972800</v>
      </c>
      <c r="D3511" s="217">
        <v>1750000</v>
      </c>
      <c r="E3511" s="208">
        <v>0</v>
      </c>
      <c r="F3511" s="209">
        <f t="shared" si="932"/>
        <v>88.706407137064076</v>
      </c>
    </row>
    <row r="3512" spans="1:6" s="167" customFormat="1" ht="20.25" x14ac:dyDescent="0.2">
      <c r="A3512" s="197">
        <v>411200</v>
      </c>
      <c r="B3512" s="198" t="s">
        <v>484</v>
      </c>
      <c r="C3512" s="208">
        <v>45000</v>
      </c>
      <c r="D3512" s="217">
        <v>45000</v>
      </c>
      <c r="E3512" s="208">
        <v>0</v>
      </c>
      <c r="F3512" s="209">
        <f t="shared" si="932"/>
        <v>100</v>
      </c>
    </row>
    <row r="3513" spans="1:6" s="167" customFormat="1" ht="40.5" x14ac:dyDescent="0.2">
      <c r="A3513" s="197">
        <v>411300</v>
      </c>
      <c r="B3513" s="198" t="s">
        <v>359</v>
      </c>
      <c r="C3513" s="208">
        <v>109900</v>
      </c>
      <c r="D3513" s="217">
        <v>54000</v>
      </c>
      <c r="E3513" s="208">
        <v>0</v>
      </c>
      <c r="F3513" s="209">
        <f t="shared" si="932"/>
        <v>49.135577797998181</v>
      </c>
    </row>
    <row r="3514" spans="1:6" s="167" customFormat="1" ht="20.25" x14ac:dyDescent="0.2">
      <c r="A3514" s="197">
        <v>411400</v>
      </c>
      <c r="B3514" s="198" t="s">
        <v>360</v>
      </c>
      <c r="C3514" s="208">
        <v>14500</v>
      </c>
      <c r="D3514" s="217">
        <v>14500</v>
      </c>
      <c r="E3514" s="208">
        <v>0</v>
      </c>
      <c r="F3514" s="209">
        <f t="shared" si="932"/>
        <v>100</v>
      </c>
    </row>
    <row r="3515" spans="1:6" s="167" customFormat="1" ht="20.25" x14ac:dyDescent="0.2">
      <c r="A3515" s="219">
        <v>412000</v>
      </c>
      <c r="B3515" s="210" t="s">
        <v>476</v>
      </c>
      <c r="C3515" s="220">
        <f t="shared" ref="C3515" si="936">SUM(C3516:C3526)</f>
        <v>554200</v>
      </c>
      <c r="D3515" s="220">
        <f t="shared" ref="D3515" si="937">SUM(D3516:D3526)</f>
        <v>555700</v>
      </c>
      <c r="E3515" s="220">
        <f t="shared" ref="E3515" si="938">SUM(E3516:E3526)</f>
        <v>0</v>
      </c>
      <c r="F3515" s="205">
        <f t="shared" si="932"/>
        <v>100.27066041140382</v>
      </c>
    </row>
    <row r="3516" spans="1:6" s="167" customFormat="1" ht="20.25" x14ac:dyDescent="0.2">
      <c r="A3516" s="197">
        <v>412200</v>
      </c>
      <c r="B3516" s="198" t="s">
        <v>485</v>
      </c>
      <c r="C3516" s="208">
        <v>165000</v>
      </c>
      <c r="D3516" s="217">
        <v>165000</v>
      </c>
      <c r="E3516" s="208">
        <v>0</v>
      </c>
      <c r="F3516" s="209">
        <f t="shared" si="932"/>
        <v>100</v>
      </c>
    </row>
    <row r="3517" spans="1:6" s="167" customFormat="1" ht="20.25" x14ac:dyDescent="0.2">
      <c r="A3517" s="197">
        <v>412300</v>
      </c>
      <c r="B3517" s="198" t="s">
        <v>362</v>
      </c>
      <c r="C3517" s="208">
        <v>13700</v>
      </c>
      <c r="D3517" s="217">
        <v>13700</v>
      </c>
      <c r="E3517" s="208">
        <v>0</v>
      </c>
      <c r="F3517" s="209">
        <f t="shared" si="932"/>
        <v>100</v>
      </c>
    </row>
    <row r="3518" spans="1:6" s="167" customFormat="1" ht="20.25" x14ac:dyDescent="0.2">
      <c r="A3518" s="197">
        <v>412500</v>
      </c>
      <c r="B3518" s="198" t="s">
        <v>364</v>
      </c>
      <c r="C3518" s="208">
        <v>10000</v>
      </c>
      <c r="D3518" s="217">
        <v>10000</v>
      </c>
      <c r="E3518" s="208">
        <v>0</v>
      </c>
      <c r="F3518" s="209">
        <f t="shared" si="932"/>
        <v>100</v>
      </c>
    </row>
    <row r="3519" spans="1:6" s="167" customFormat="1" ht="20.25" x14ac:dyDescent="0.2">
      <c r="A3519" s="197">
        <v>412600</v>
      </c>
      <c r="B3519" s="198" t="s">
        <v>486</v>
      </c>
      <c r="C3519" s="208">
        <v>30000</v>
      </c>
      <c r="D3519" s="217">
        <v>30000</v>
      </c>
      <c r="E3519" s="208">
        <v>0</v>
      </c>
      <c r="F3519" s="209">
        <f t="shared" si="932"/>
        <v>100</v>
      </c>
    </row>
    <row r="3520" spans="1:6" s="167" customFormat="1" ht="20.25" x14ac:dyDescent="0.2">
      <c r="A3520" s="197">
        <v>412700</v>
      </c>
      <c r="B3520" s="198" t="s">
        <v>473</v>
      </c>
      <c r="C3520" s="208">
        <v>29000</v>
      </c>
      <c r="D3520" s="217">
        <v>30000</v>
      </c>
      <c r="E3520" s="208">
        <v>0</v>
      </c>
      <c r="F3520" s="209">
        <f t="shared" si="932"/>
        <v>103.44827586206897</v>
      </c>
    </row>
    <row r="3521" spans="1:6" s="167" customFormat="1" ht="20.25" x14ac:dyDescent="0.2">
      <c r="A3521" s="197">
        <v>412900</v>
      </c>
      <c r="B3521" s="211" t="s">
        <v>797</v>
      </c>
      <c r="C3521" s="208">
        <v>2000</v>
      </c>
      <c r="D3521" s="217">
        <v>2000</v>
      </c>
      <c r="E3521" s="208">
        <v>0</v>
      </c>
      <c r="F3521" s="209">
        <f t="shared" si="932"/>
        <v>100</v>
      </c>
    </row>
    <row r="3522" spans="1:6" s="167" customFormat="1" ht="20.25" x14ac:dyDescent="0.2">
      <c r="A3522" s="197">
        <v>412900</v>
      </c>
      <c r="B3522" s="211" t="s">
        <v>564</v>
      </c>
      <c r="C3522" s="208">
        <v>210000</v>
      </c>
      <c r="D3522" s="217">
        <v>210000</v>
      </c>
      <c r="E3522" s="208">
        <v>0</v>
      </c>
      <c r="F3522" s="209">
        <f t="shared" si="932"/>
        <v>100</v>
      </c>
    </row>
    <row r="3523" spans="1:6" s="167" customFormat="1" ht="20.25" x14ac:dyDescent="0.2">
      <c r="A3523" s="197">
        <v>412900</v>
      </c>
      <c r="B3523" s="211" t="s">
        <v>582</v>
      </c>
      <c r="C3523" s="208">
        <v>3999.9999999999991</v>
      </c>
      <c r="D3523" s="217">
        <v>3999.9999999999995</v>
      </c>
      <c r="E3523" s="208">
        <v>0</v>
      </c>
      <c r="F3523" s="209">
        <f t="shared" si="932"/>
        <v>100.00000000000003</v>
      </c>
    </row>
    <row r="3524" spans="1:6" s="167" customFormat="1" ht="20.25" x14ac:dyDescent="0.2">
      <c r="A3524" s="197">
        <v>412900</v>
      </c>
      <c r="B3524" s="211" t="s">
        <v>583</v>
      </c>
      <c r="C3524" s="208">
        <v>2000</v>
      </c>
      <c r="D3524" s="217">
        <v>2000</v>
      </c>
      <c r="E3524" s="208">
        <v>0</v>
      </c>
      <c r="F3524" s="209">
        <f t="shared" si="932"/>
        <v>100</v>
      </c>
    </row>
    <row r="3525" spans="1:6" s="167" customFormat="1" ht="20.25" x14ac:dyDescent="0.2">
      <c r="A3525" s="197">
        <v>412900</v>
      </c>
      <c r="B3525" s="211" t="s">
        <v>584</v>
      </c>
      <c r="C3525" s="208">
        <v>4500</v>
      </c>
      <c r="D3525" s="217">
        <v>5000</v>
      </c>
      <c r="E3525" s="208">
        <v>0</v>
      </c>
      <c r="F3525" s="209">
        <f t="shared" si="932"/>
        <v>111.11111111111111</v>
      </c>
    </row>
    <row r="3526" spans="1:6" s="167" customFormat="1" ht="20.25" x14ac:dyDescent="0.2">
      <c r="A3526" s="197">
        <v>412900</v>
      </c>
      <c r="B3526" s="198" t="s">
        <v>566</v>
      </c>
      <c r="C3526" s="208">
        <v>84000</v>
      </c>
      <c r="D3526" s="217">
        <v>84000</v>
      </c>
      <c r="E3526" s="208">
        <v>0</v>
      </c>
      <c r="F3526" s="209">
        <f t="shared" si="932"/>
        <v>100</v>
      </c>
    </row>
    <row r="3527" spans="1:6" s="227" customFormat="1" ht="20.25" x14ac:dyDescent="0.2">
      <c r="A3527" s="219">
        <v>415000</v>
      </c>
      <c r="B3527" s="210" t="s">
        <v>319</v>
      </c>
      <c r="C3527" s="220">
        <f>SUM(C3528:C3531)</f>
        <v>190000</v>
      </c>
      <c r="D3527" s="220">
        <f>SUM(D3528:D3531)</f>
        <v>1200000</v>
      </c>
      <c r="E3527" s="220">
        <f>SUM(E3528:E3531)</f>
        <v>0</v>
      </c>
      <c r="F3527" s="205"/>
    </row>
    <row r="3528" spans="1:6" s="167" customFormat="1" ht="20.25" x14ac:dyDescent="0.2">
      <c r="A3528" s="223">
        <v>415200</v>
      </c>
      <c r="B3528" s="198" t="s">
        <v>771</v>
      </c>
      <c r="C3528" s="208">
        <v>110000</v>
      </c>
      <c r="D3528" s="217">
        <v>700000</v>
      </c>
      <c r="E3528" s="208">
        <v>0</v>
      </c>
      <c r="F3528" s="209"/>
    </row>
    <row r="3529" spans="1:6" s="167" customFormat="1" ht="20.25" x14ac:dyDescent="0.2">
      <c r="A3529" s="223">
        <v>415200</v>
      </c>
      <c r="B3529" s="198" t="s">
        <v>931</v>
      </c>
      <c r="C3529" s="208">
        <v>80000</v>
      </c>
      <c r="D3529" s="217">
        <v>200000</v>
      </c>
      <c r="E3529" s="208">
        <v>0</v>
      </c>
      <c r="F3529" s="209">
        <f>D3529/C3529*100</f>
        <v>250</v>
      </c>
    </row>
    <row r="3530" spans="1:6" s="167" customFormat="1" ht="20.25" x14ac:dyDescent="0.2">
      <c r="A3530" s="223">
        <v>415200</v>
      </c>
      <c r="B3530" s="198" t="s">
        <v>572</v>
      </c>
      <c r="C3530" s="208">
        <v>0</v>
      </c>
      <c r="D3530" s="217">
        <v>200000</v>
      </c>
      <c r="E3530" s="208">
        <v>0</v>
      </c>
      <c r="F3530" s="209">
        <v>0</v>
      </c>
    </row>
    <row r="3531" spans="1:6" s="167" customFormat="1" ht="20.25" x14ac:dyDescent="0.2">
      <c r="A3531" s="223">
        <v>415200</v>
      </c>
      <c r="B3531" s="198" t="s">
        <v>693</v>
      </c>
      <c r="C3531" s="208">
        <v>0</v>
      </c>
      <c r="D3531" s="217">
        <v>100000</v>
      </c>
      <c r="E3531" s="208">
        <v>0</v>
      </c>
      <c r="F3531" s="209">
        <v>0</v>
      </c>
    </row>
    <row r="3532" spans="1:6" s="221" customFormat="1" ht="20.25" x14ac:dyDescent="0.2">
      <c r="A3532" s="219">
        <v>416000</v>
      </c>
      <c r="B3532" s="210" t="s">
        <v>478</v>
      </c>
      <c r="C3532" s="220">
        <f>SUM(C3533:C3536)</f>
        <v>2510000</v>
      </c>
      <c r="D3532" s="220">
        <f>SUM(D3533:D3536)</f>
        <v>2510000</v>
      </c>
      <c r="E3532" s="220">
        <f>SUM(E3533:E3536)</f>
        <v>0</v>
      </c>
      <c r="F3532" s="205">
        <f t="shared" ref="F3532:F3540" si="939">D3532/C3532*100</f>
        <v>100</v>
      </c>
    </row>
    <row r="3533" spans="1:6" s="167" customFormat="1" ht="20.25" x14ac:dyDescent="0.2">
      <c r="A3533" s="223">
        <v>416100</v>
      </c>
      <c r="B3533" s="198" t="s">
        <v>540</v>
      </c>
      <c r="C3533" s="208">
        <v>160000</v>
      </c>
      <c r="D3533" s="217">
        <v>160000</v>
      </c>
      <c r="E3533" s="208">
        <v>0</v>
      </c>
      <c r="F3533" s="209">
        <f t="shared" si="939"/>
        <v>100</v>
      </c>
    </row>
    <row r="3534" spans="1:6" s="167" customFormat="1" ht="20.25" x14ac:dyDescent="0.2">
      <c r="A3534" s="223">
        <v>416100</v>
      </c>
      <c r="B3534" s="198" t="s">
        <v>573</v>
      </c>
      <c r="C3534" s="208">
        <v>65000</v>
      </c>
      <c r="D3534" s="217">
        <v>65000</v>
      </c>
      <c r="E3534" s="208">
        <v>0</v>
      </c>
      <c r="F3534" s="209">
        <f t="shared" si="939"/>
        <v>100</v>
      </c>
    </row>
    <row r="3535" spans="1:6" s="167" customFormat="1" ht="20.25" x14ac:dyDescent="0.2">
      <c r="A3535" s="197">
        <v>416100</v>
      </c>
      <c r="B3535" s="198" t="s">
        <v>516</v>
      </c>
      <c r="C3535" s="208">
        <v>2130000</v>
      </c>
      <c r="D3535" s="217">
        <v>2130000</v>
      </c>
      <c r="E3535" s="208">
        <v>0</v>
      </c>
      <c r="F3535" s="209">
        <f t="shared" si="939"/>
        <v>100</v>
      </c>
    </row>
    <row r="3536" spans="1:6" s="167" customFormat="1" ht="20.25" x14ac:dyDescent="0.2">
      <c r="A3536" s="197">
        <v>416100</v>
      </c>
      <c r="B3536" s="198" t="s">
        <v>541</v>
      </c>
      <c r="C3536" s="208">
        <v>155000</v>
      </c>
      <c r="D3536" s="217">
        <v>155000</v>
      </c>
      <c r="E3536" s="208">
        <v>0</v>
      </c>
      <c r="F3536" s="209">
        <f t="shared" si="939"/>
        <v>100</v>
      </c>
    </row>
    <row r="3537" spans="1:6" s="221" customFormat="1" ht="20.25" x14ac:dyDescent="0.2">
      <c r="A3537" s="219">
        <v>419000</v>
      </c>
      <c r="B3537" s="210" t="s">
        <v>481</v>
      </c>
      <c r="C3537" s="220">
        <f t="shared" ref="C3537:D3537" si="940">C3538</f>
        <v>3000</v>
      </c>
      <c r="D3537" s="220">
        <f t="shared" si="940"/>
        <v>0</v>
      </c>
      <c r="E3537" s="220">
        <f t="shared" ref="E3537" si="941">E3538</f>
        <v>0</v>
      </c>
      <c r="F3537" s="205">
        <f t="shared" si="939"/>
        <v>0</v>
      </c>
    </row>
    <row r="3538" spans="1:6" s="167" customFormat="1" ht="20.25" x14ac:dyDescent="0.2">
      <c r="A3538" s="197">
        <v>419100</v>
      </c>
      <c r="B3538" s="198" t="s">
        <v>481</v>
      </c>
      <c r="C3538" s="208">
        <v>3000</v>
      </c>
      <c r="D3538" s="217">
        <v>0</v>
      </c>
      <c r="E3538" s="208">
        <v>0</v>
      </c>
      <c r="F3538" s="209">
        <f t="shared" si="939"/>
        <v>0</v>
      </c>
    </row>
    <row r="3539" spans="1:6" s="227" customFormat="1" ht="20.25" x14ac:dyDescent="0.2">
      <c r="A3539" s="219">
        <v>480000</v>
      </c>
      <c r="B3539" s="210" t="s">
        <v>418</v>
      </c>
      <c r="C3539" s="220">
        <f t="shared" ref="C3539:D3539" si="942">C3540</f>
        <v>9640000</v>
      </c>
      <c r="D3539" s="220">
        <f t="shared" si="942"/>
        <v>10944000</v>
      </c>
      <c r="E3539" s="220">
        <f t="shared" ref="E3539" si="943">E3540</f>
        <v>0</v>
      </c>
      <c r="F3539" s="205">
        <f t="shared" si="939"/>
        <v>113.52697095435684</v>
      </c>
    </row>
    <row r="3540" spans="1:6" s="227" customFormat="1" ht="20.25" x14ac:dyDescent="0.2">
      <c r="A3540" s="219">
        <v>488000</v>
      </c>
      <c r="B3540" s="210" t="s">
        <v>373</v>
      </c>
      <c r="C3540" s="220">
        <f>SUM(C3541:C3549)</f>
        <v>9640000</v>
      </c>
      <c r="D3540" s="220">
        <f>SUM(D3541:D3549)</f>
        <v>10944000</v>
      </c>
      <c r="E3540" s="220">
        <f>SUM(E3541:E3549)</f>
        <v>0</v>
      </c>
      <c r="F3540" s="205">
        <f t="shared" si="939"/>
        <v>113.52697095435684</v>
      </c>
    </row>
    <row r="3541" spans="1:6" s="167" customFormat="1" ht="20.25" x14ac:dyDescent="0.2">
      <c r="A3541" s="197">
        <v>488100</v>
      </c>
      <c r="B3541" s="198" t="s">
        <v>694</v>
      </c>
      <c r="C3541" s="208">
        <v>0</v>
      </c>
      <c r="D3541" s="217">
        <v>4994000</v>
      </c>
      <c r="E3541" s="208">
        <v>0</v>
      </c>
      <c r="F3541" s="209">
        <v>0</v>
      </c>
    </row>
    <row r="3542" spans="1:6" s="167" customFormat="1" ht="20.25" x14ac:dyDescent="0.2">
      <c r="A3542" s="197">
        <v>488100</v>
      </c>
      <c r="B3542" s="198" t="s">
        <v>695</v>
      </c>
      <c r="C3542" s="208">
        <v>620000</v>
      </c>
      <c r="D3542" s="217">
        <v>650000</v>
      </c>
      <c r="E3542" s="208">
        <v>0</v>
      </c>
      <c r="F3542" s="209">
        <f t="shared" ref="F3542:F3564" si="944">D3542/C3542*100</f>
        <v>104.83870967741935</v>
      </c>
    </row>
    <row r="3543" spans="1:6" s="167" customFormat="1" ht="20.25" x14ac:dyDescent="0.2">
      <c r="A3543" s="197">
        <v>488100</v>
      </c>
      <c r="B3543" s="198" t="s">
        <v>932</v>
      </c>
      <c r="C3543" s="208">
        <v>2900000</v>
      </c>
      <c r="D3543" s="217">
        <v>3700000</v>
      </c>
      <c r="E3543" s="208">
        <v>0</v>
      </c>
      <c r="F3543" s="209">
        <f t="shared" si="944"/>
        <v>127.58620689655173</v>
      </c>
    </row>
    <row r="3544" spans="1:6" s="167" customFormat="1" ht="20.25" x14ac:dyDescent="0.2">
      <c r="A3544" s="197">
        <v>488100</v>
      </c>
      <c r="B3544" s="198" t="s">
        <v>373</v>
      </c>
      <c r="C3544" s="208">
        <v>20000</v>
      </c>
      <c r="D3544" s="217">
        <v>0</v>
      </c>
      <c r="E3544" s="208">
        <v>0</v>
      </c>
      <c r="F3544" s="209">
        <f t="shared" si="944"/>
        <v>0</v>
      </c>
    </row>
    <row r="3545" spans="1:6" s="167" customFormat="1" ht="20.25" x14ac:dyDescent="0.2">
      <c r="A3545" s="197">
        <v>488100</v>
      </c>
      <c r="B3545" s="198" t="s">
        <v>933</v>
      </c>
      <c r="C3545" s="208">
        <v>600000</v>
      </c>
      <c r="D3545" s="217">
        <v>600000</v>
      </c>
      <c r="E3545" s="208">
        <v>0</v>
      </c>
      <c r="F3545" s="209">
        <f t="shared" si="944"/>
        <v>100</v>
      </c>
    </row>
    <row r="3546" spans="1:6" s="167" customFormat="1" ht="20.25" x14ac:dyDescent="0.2">
      <c r="A3546" s="197">
        <v>488100</v>
      </c>
      <c r="B3546" s="198" t="s">
        <v>696</v>
      </c>
      <c r="C3546" s="208">
        <v>550000</v>
      </c>
      <c r="D3546" s="217">
        <v>550000</v>
      </c>
      <c r="E3546" s="208">
        <v>0</v>
      </c>
      <c r="F3546" s="209">
        <f t="shared" si="944"/>
        <v>100</v>
      </c>
    </row>
    <row r="3547" spans="1:6" s="167" customFormat="1" ht="20.25" x14ac:dyDescent="0.2">
      <c r="A3547" s="197">
        <v>488100</v>
      </c>
      <c r="B3547" s="198" t="s">
        <v>934</v>
      </c>
      <c r="C3547" s="208">
        <v>4500000</v>
      </c>
      <c r="D3547" s="217">
        <v>0</v>
      </c>
      <c r="E3547" s="208">
        <v>0</v>
      </c>
      <c r="F3547" s="209">
        <f t="shared" si="944"/>
        <v>0</v>
      </c>
    </row>
    <row r="3548" spans="1:6" s="167" customFormat="1" ht="20.25" x14ac:dyDescent="0.2">
      <c r="A3548" s="223">
        <v>488100</v>
      </c>
      <c r="B3548" s="198" t="s">
        <v>935</v>
      </c>
      <c r="C3548" s="208">
        <v>199999.9999999998</v>
      </c>
      <c r="D3548" s="217">
        <v>200000</v>
      </c>
      <c r="E3548" s="208">
        <v>0</v>
      </c>
      <c r="F3548" s="209">
        <f t="shared" si="944"/>
        <v>100.00000000000011</v>
      </c>
    </row>
    <row r="3549" spans="1:6" s="167" customFormat="1" ht="20.25" x14ac:dyDescent="0.2">
      <c r="A3549" s="197">
        <v>488100</v>
      </c>
      <c r="B3549" s="198" t="s">
        <v>772</v>
      </c>
      <c r="C3549" s="208">
        <v>250000</v>
      </c>
      <c r="D3549" s="217">
        <v>250000</v>
      </c>
      <c r="E3549" s="208">
        <v>0</v>
      </c>
      <c r="F3549" s="209">
        <f t="shared" si="944"/>
        <v>100</v>
      </c>
    </row>
    <row r="3550" spans="1:6" s="167" customFormat="1" ht="20.25" x14ac:dyDescent="0.2">
      <c r="A3550" s="219">
        <v>510000</v>
      </c>
      <c r="B3550" s="210" t="s">
        <v>422</v>
      </c>
      <c r="C3550" s="220">
        <f>C3551+C3556+C3554</f>
        <v>240000</v>
      </c>
      <c r="D3550" s="220">
        <f t="shared" ref="D3550" si="945">D3551+D3556+D3554</f>
        <v>140000</v>
      </c>
      <c r="E3550" s="220">
        <f>E3551+E3556+E3554</f>
        <v>0</v>
      </c>
      <c r="F3550" s="205">
        <f t="shared" si="944"/>
        <v>58.333333333333336</v>
      </c>
    </row>
    <row r="3551" spans="1:6" s="167" customFormat="1" ht="20.25" x14ac:dyDescent="0.2">
      <c r="A3551" s="219">
        <v>511000</v>
      </c>
      <c r="B3551" s="210" t="s">
        <v>423</v>
      </c>
      <c r="C3551" s="220">
        <f>SUM(C3552:C3553)</f>
        <v>210000</v>
      </c>
      <c r="D3551" s="220">
        <f t="shared" ref="D3551" si="946">SUM(D3552:D3553)</f>
        <v>110000</v>
      </c>
      <c r="E3551" s="220">
        <f>SUM(E3552:E3553)</f>
        <v>0</v>
      </c>
      <c r="F3551" s="205">
        <f t="shared" si="944"/>
        <v>52.380952380952387</v>
      </c>
    </row>
    <row r="3552" spans="1:6" s="167" customFormat="1" ht="20.25" x14ac:dyDescent="0.2">
      <c r="A3552" s="197">
        <v>511300</v>
      </c>
      <c r="B3552" s="198" t="s">
        <v>426</v>
      </c>
      <c r="C3552" s="208">
        <v>10000</v>
      </c>
      <c r="D3552" s="217">
        <v>10000</v>
      </c>
      <c r="E3552" s="208">
        <v>0</v>
      </c>
      <c r="F3552" s="209">
        <f t="shared" si="944"/>
        <v>100</v>
      </c>
    </row>
    <row r="3553" spans="1:6" s="167" customFormat="1" ht="20.25" x14ac:dyDescent="0.2">
      <c r="A3553" s="197">
        <v>511700</v>
      </c>
      <c r="B3553" s="198" t="s">
        <v>429</v>
      </c>
      <c r="C3553" s="208">
        <v>200000</v>
      </c>
      <c r="D3553" s="217">
        <v>100000</v>
      </c>
      <c r="E3553" s="208">
        <v>0</v>
      </c>
      <c r="F3553" s="209">
        <f t="shared" si="944"/>
        <v>50</v>
      </c>
    </row>
    <row r="3554" spans="1:6" s="221" customFormat="1" ht="20.25" x14ac:dyDescent="0.2">
      <c r="A3554" s="219">
        <v>513000</v>
      </c>
      <c r="B3554" s="210" t="s">
        <v>431</v>
      </c>
      <c r="C3554" s="220">
        <f t="shared" ref="C3554:D3554" si="947">C3555</f>
        <v>20000</v>
      </c>
      <c r="D3554" s="220">
        <f t="shared" si="947"/>
        <v>20000</v>
      </c>
      <c r="E3554" s="220">
        <f t="shared" ref="E3554" si="948">E3555</f>
        <v>0</v>
      </c>
      <c r="F3554" s="205">
        <f t="shared" si="944"/>
        <v>100</v>
      </c>
    </row>
    <row r="3555" spans="1:6" s="167" customFormat="1" ht="20.25" x14ac:dyDescent="0.2">
      <c r="A3555" s="197">
        <v>513700</v>
      </c>
      <c r="B3555" s="198" t="s">
        <v>697</v>
      </c>
      <c r="C3555" s="208">
        <v>20000</v>
      </c>
      <c r="D3555" s="217">
        <v>20000</v>
      </c>
      <c r="E3555" s="208">
        <v>0</v>
      </c>
      <c r="F3555" s="209">
        <f t="shared" si="944"/>
        <v>100</v>
      </c>
    </row>
    <row r="3556" spans="1:6" s="221" customFormat="1" ht="20.25" x14ac:dyDescent="0.2">
      <c r="A3556" s="219">
        <v>516000</v>
      </c>
      <c r="B3556" s="210" t="s">
        <v>433</v>
      </c>
      <c r="C3556" s="237">
        <f t="shared" ref="C3556:D3556" si="949">C3557</f>
        <v>10000</v>
      </c>
      <c r="D3556" s="237">
        <f t="shared" si="949"/>
        <v>10000</v>
      </c>
      <c r="E3556" s="237">
        <f t="shared" ref="E3556" si="950">E3557</f>
        <v>0</v>
      </c>
      <c r="F3556" s="205">
        <f t="shared" si="944"/>
        <v>100</v>
      </c>
    </row>
    <row r="3557" spans="1:6" s="167" customFormat="1" ht="20.25" x14ac:dyDescent="0.2">
      <c r="A3557" s="197">
        <v>516100</v>
      </c>
      <c r="B3557" s="198" t="s">
        <v>433</v>
      </c>
      <c r="C3557" s="208">
        <v>10000</v>
      </c>
      <c r="D3557" s="217">
        <v>10000</v>
      </c>
      <c r="E3557" s="208">
        <v>0</v>
      </c>
      <c r="F3557" s="209">
        <f t="shared" si="944"/>
        <v>100</v>
      </c>
    </row>
    <row r="3558" spans="1:6" s="221" customFormat="1" ht="20.25" x14ac:dyDescent="0.2">
      <c r="A3558" s="219">
        <v>610000</v>
      </c>
      <c r="B3558" s="210" t="s">
        <v>441</v>
      </c>
      <c r="C3558" s="220">
        <f t="shared" ref="C3558:C3559" si="951">C3559</f>
        <v>800</v>
      </c>
      <c r="D3558" s="220">
        <f t="shared" ref="D3558:D3559" si="952">D3559</f>
        <v>0</v>
      </c>
      <c r="E3558" s="220">
        <f t="shared" ref="E3558:E3559" si="953">E3559</f>
        <v>0</v>
      </c>
      <c r="F3558" s="205">
        <f t="shared" si="944"/>
        <v>0</v>
      </c>
    </row>
    <row r="3559" spans="1:6" s="221" customFormat="1" ht="20.25" x14ac:dyDescent="0.2">
      <c r="A3559" s="219">
        <v>611000</v>
      </c>
      <c r="B3559" s="210" t="s">
        <v>384</v>
      </c>
      <c r="C3559" s="220">
        <f t="shared" si="951"/>
        <v>800</v>
      </c>
      <c r="D3559" s="220">
        <f t="shared" si="952"/>
        <v>0</v>
      </c>
      <c r="E3559" s="220">
        <f t="shared" si="953"/>
        <v>0</v>
      </c>
      <c r="F3559" s="205">
        <f t="shared" si="944"/>
        <v>0</v>
      </c>
    </row>
    <row r="3560" spans="1:6" s="167" customFormat="1" ht="20.25" x14ac:dyDescent="0.2">
      <c r="A3560" s="197">
        <v>611200</v>
      </c>
      <c r="B3560" s="198" t="s">
        <v>494</v>
      </c>
      <c r="C3560" s="208">
        <v>800</v>
      </c>
      <c r="D3560" s="217">
        <v>0</v>
      </c>
      <c r="E3560" s="208">
        <v>0</v>
      </c>
      <c r="F3560" s="209">
        <f t="shared" si="944"/>
        <v>0</v>
      </c>
    </row>
    <row r="3561" spans="1:6" s="221" customFormat="1" ht="20.25" x14ac:dyDescent="0.2">
      <c r="A3561" s="219">
        <v>630000</v>
      </c>
      <c r="B3561" s="210" t="s">
        <v>461</v>
      </c>
      <c r="C3561" s="220">
        <f>0+C3562</f>
        <v>109900</v>
      </c>
      <c r="D3561" s="220">
        <f>0+D3562</f>
        <v>53000</v>
      </c>
      <c r="E3561" s="220">
        <f>0+E3562</f>
        <v>0</v>
      </c>
      <c r="F3561" s="205">
        <f t="shared" si="944"/>
        <v>48.225659690627843</v>
      </c>
    </row>
    <row r="3562" spans="1:6" s="221" customFormat="1" ht="20.25" x14ac:dyDescent="0.2">
      <c r="A3562" s="219">
        <v>638000</v>
      </c>
      <c r="B3562" s="210" t="s">
        <v>396</v>
      </c>
      <c r="C3562" s="220">
        <f t="shared" ref="C3562:D3562" si="954">C3563</f>
        <v>109900</v>
      </c>
      <c r="D3562" s="220">
        <f t="shared" si="954"/>
        <v>53000</v>
      </c>
      <c r="E3562" s="220">
        <f t="shared" ref="E3562" si="955">E3563</f>
        <v>0</v>
      </c>
      <c r="F3562" s="205">
        <f t="shared" si="944"/>
        <v>48.225659690627843</v>
      </c>
    </row>
    <row r="3563" spans="1:6" s="167" customFormat="1" ht="20.25" x14ac:dyDescent="0.2">
      <c r="A3563" s="197">
        <v>638100</v>
      </c>
      <c r="B3563" s="198" t="s">
        <v>466</v>
      </c>
      <c r="C3563" s="208">
        <v>109900</v>
      </c>
      <c r="D3563" s="217">
        <v>53000</v>
      </c>
      <c r="E3563" s="208">
        <v>0</v>
      </c>
      <c r="F3563" s="209">
        <f t="shared" si="944"/>
        <v>48.225659690627843</v>
      </c>
    </row>
    <row r="3564" spans="1:6" s="221" customFormat="1" ht="20.25" x14ac:dyDescent="0.2">
      <c r="A3564" s="224"/>
      <c r="B3564" s="210" t="s">
        <v>936</v>
      </c>
      <c r="C3564" s="220">
        <f>C3509+C3539+C3550+C3561+C3558</f>
        <v>15390100</v>
      </c>
      <c r="D3564" s="220">
        <f>D3509+D3539+D3550+D3561+D3558</f>
        <v>17266200</v>
      </c>
      <c r="E3564" s="220">
        <f>E3509+E3539+E3550+E3561+E3558</f>
        <v>0</v>
      </c>
      <c r="F3564" s="172">
        <f t="shared" si="944"/>
        <v>112.19030415656819</v>
      </c>
    </row>
    <row r="3565" spans="1:6" s="167" customFormat="1" ht="20.25" x14ac:dyDescent="0.2">
      <c r="A3565" s="224"/>
      <c r="B3565" s="210"/>
      <c r="C3565" s="217"/>
      <c r="D3565" s="217"/>
      <c r="E3565" s="217"/>
      <c r="F3565" s="218"/>
    </row>
    <row r="3566" spans="1:6" s="167" customFormat="1" ht="20.25" x14ac:dyDescent="0.2">
      <c r="A3566" s="197" t="s">
        <v>937</v>
      </c>
      <c r="B3566" s="210"/>
      <c r="C3566" s="217"/>
      <c r="D3566" s="217"/>
      <c r="E3566" s="217"/>
      <c r="F3566" s="218"/>
    </row>
    <row r="3567" spans="1:6" s="167" customFormat="1" ht="20.25" x14ac:dyDescent="0.2">
      <c r="A3567" s="197" t="s">
        <v>515</v>
      </c>
      <c r="B3567" s="210"/>
      <c r="C3567" s="217"/>
      <c r="D3567" s="217"/>
      <c r="E3567" s="217"/>
      <c r="F3567" s="218"/>
    </row>
    <row r="3568" spans="1:6" s="167" customFormat="1" ht="20.25" x14ac:dyDescent="0.2">
      <c r="A3568" s="197" t="s">
        <v>640</v>
      </c>
      <c r="B3568" s="210"/>
      <c r="C3568" s="217"/>
      <c r="D3568" s="217"/>
      <c r="E3568" s="217"/>
      <c r="F3568" s="218"/>
    </row>
    <row r="3569" spans="1:6" s="167" customFormat="1" ht="20.25" x14ac:dyDescent="0.2">
      <c r="A3569" s="197" t="s">
        <v>870</v>
      </c>
      <c r="B3569" s="210"/>
      <c r="C3569" s="217"/>
      <c r="D3569" s="217"/>
      <c r="E3569" s="217"/>
      <c r="F3569" s="218"/>
    </row>
    <row r="3570" spans="1:6" s="167" customFormat="1" ht="20.25" x14ac:dyDescent="0.2">
      <c r="A3570" s="197"/>
      <c r="B3570" s="210"/>
      <c r="C3570" s="217"/>
      <c r="D3570" s="217"/>
      <c r="E3570" s="217"/>
      <c r="F3570" s="218"/>
    </row>
    <row r="3571" spans="1:6" s="221" customFormat="1" ht="20.25" x14ac:dyDescent="0.2">
      <c r="A3571" s="219">
        <v>410000</v>
      </c>
      <c r="B3571" s="203" t="s">
        <v>357</v>
      </c>
      <c r="C3571" s="220">
        <f>C3572+C3575</f>
        <v>770000</v>
      </c>
      <c r="D3571" s="220">
        <f>D3572+D3575</f>
        <v>770000</v>
      </c>
      <c r="E3571" s="220">
        <f>E3572+E3575</f>
        <v>0</v>
      </c>
      <c r="F3571" s="205">
        <f t="shared" ref="F3571:F3578" si="956">D3571/C3571*100</f>
        <v>100</v>
      </c>
    </row>
    <row r="3572" spans="1:6" s="221" customFormat="1" ht="20.25" x14ac:dyDescent="0.2">
      <c r="A3572" s="219">
        <v>412000</v>
      </c>
      <c r="B3572" s="210" t="s">
        <v>476</v>
      </c>
      <c r="C3572" s="220">
        <f>SUM(C3573:C3574)</f>
        <v>19999.999999999996</v>
      </c>
      <c r="D3572" s="220">
        <f>SUM(D3573:D3574)</f>
        <v>19999.999999999996</v>
      </c>
      <c r="E3572" s="220">
        <f>SUM(E3573:E3574)</f>
        <v>0</v>
      </c>
      <c r="F3572" s="205">
        <f t="shared" si="956"/>
        <v>100</v>
      </c>
    </row>
    <row r="3573" spans="1:6" s="167" customFormat="1" ht="20.25" x14ac:dyDescent="0.2">
      <c r="A3573" s="197">
        <v>412700</v>
      </c>
      <c r="B3573" s="198" t="s">
        <v>473</v>
      </c>
      <c r="C3573" s="208">
        <v>3999.9999999999991</v>
      </c>
      <c r="D3573" s="217">
        <v>3999.9999999999995</v>
      </c>
      <c r="E3573" s="208">
        <v>0</v>
      </c>
      <c r="F3573" s="209">
        <f t="shared" si="956"/>
        <v>100.00000000000003</v>
      </c>
    </row>
    <row r="3574" spans="1:6" s="167" customFormat="1" ht="20.25" x14ac:dyDescent="0.2">
      <c r="A3574" s="197">
        <v>412900</v>
      </c>
      <c r="B3574" s="198" t="s">
        <v>564</v>
      </c>
      <c r="C3574" s="208">
        <v>15999.999999999996</v>
      </c>
      <c r="D3574" s="217">
        <v>15999.999999999998</v>
      </c>
      <c r="E3574" s="208">
        <v>0</v>
      </c>
      <c r="F3574" s="209">
        <f t="shared" si="956"/>
        <v>100.00000000000003</v>
      </c>
    </row>
    <row r="3575" spans="1:6" s="221" customFormat="1" ht="20.25" x14ac:dyDescent="0.2">
      <c r="A3575" s="219">
        <v>416000</v>
      </c>
      <c r="B3575" s="210" t="s">
        <v>478</v>
      </c>
      <c r="C3575" s="220">
        <f t="shared" ref="C3575:D3575" si="957">C3576</f>
        <v>750000</v>
      </c>
      <c r="D3575" s="220">
        <f t="shared" si="957"/>
        <v>750000</v>
      </c>
      <c r="E3575" s="220">
        <f t="shared" ref="E3575" si="958">E3576</f>
        <v>0</v>
      </c>
      <c r="F3575" s="205">
        <f t="shared" si="956"/>
        <v>100</v>
      </c>
    </row>
    <row r="3576" spans="1:6" s="167" customFormat="1" ht="20.25" x14ac:dyDescent="0.2">
      <c r="A3576" s="197">
        <v>416100</v>
      </c>
      <c r="B3576" s="198" t="s">
        <v>698</v>
      </c>
      <c r="C3576" s="208">
        <v>750000</v>
      </c>
      <c r="D3576" s="217">
        <v>750000</v>
      </c>
      <c r="E3576" s="208">
        <v>0</v>
      </c>
      <c r="F3576" s="209">
        <f t="shared" si="956"/>
        <v>100</v>
      </c>
    </row>
    <row r="3577" spans="1:6" s="221" customFormat="1" ht="20.25" x14ac:dyDescent="0.2">
      <c r="A3577" s="219"/>
      <c r="B3577" s="210" t="s">
        <v>542</v>
      </c>
      <c r="C3577" s="220">
        <f>C3571</f>
        <v>770000</v>
      </c>
      <c r="D3577" s="220">
        <f>D3571</f>
        <v>770000</v>
      </c>
      <c r="E3577" s="220">
        <f>E3571</f>
        <v>0</v>
      </c>
      <c r="F3577" s="172">
        <f t="shared" si="956"/>
        <v>100</v>
      </c>
    </row>
    <row r="3578" spans="1:6" s="167" customFormat="1" ht="20.25" x14ac:dyDescent="0.2">
      <c r="A3578" s="225"/>
      <c r="B3578" s="214" t="s">
        <v>500</v>
      </c>
      <c r="C3578" s="222">
        <f>C3564+C3577</f>
        <v>16160100</v>
      </c>
      <c r="D3578" s="222">
        <f>D3564+D3577</f>
        <v>18036200</v>
      </c>
      <c r="E3578" s="222">
        <f>E3564+E3577</f>
        <v>0</v>
      </c>
      <c r="F3578" s="172">
        <f t="shared" si="956"/>
        <v>111.6094578622657</v>
      </c>
    </row>
    <row r="3579" spans="1:6" s="167" customFormat="1" ht="20.25" x14ac:dyDescent="0.2">
      <c r="A3579" s="226"/>
      <c r="B3579" s="190"/>
      <c r="C3579" s="200"/>
      <c r="D3579" s="200"/>
      <c r="E3579" s="200"/>
      <c r="F3579" s="201"/>
    </row>
    <row r="3580" spans="1:6" s="167" customFormat="1" ht="20.25" x14ac:dyDescent="0.2">
      <c r="A3580" s="226"/>
      <c r="B3580" s="190"/>
      <c r="C3580" s="200"/>
      <c r="D3580" s="200"/>
      <c r="E3580" s="200"/>
      <c r="F3580" s="201"/>
    </row>
    <row r="3581" spans="1:6" s="167" customFormat="1" ht="20.25" x14ac:dyDescent="0.2">
      <c r="A3581" s="197" t="s">
        <v>938</v>
      </c>
      <c r="B3581" s="210"/>
      <c r="C3581" s="200"/>
      <c r="D3581" s="200"/>
      <c r="E3581" s="200"/>
      <c r="F3581" s="201"/>
    </row>
    <row r="3582" spans="1:6" s="167" customFormat="1" ht="20.25" x14ac:dyDescent="0.2">
      <c r="A3582" s="197" t="s">
        <v>515</v>
      </c>
      <c r="B3582" s="210"/>
      <c r="C3582" s="200"/>
      <c r="D3582" s="200"/>
      <c r="E3582" s="200"/>
      <c r="F3582" s="201"/>
    </row>
    <row r="3583" spans="1:6" s="167" customFormat="1" ht="20.25" x14ac:dyDescent="0.2">
      <c r="A3583" s="197" t="s">
        <v>648</v>
      </c>
      <c r="B3583" s="210"/>
      <c r="C3583" s="200"/>
      <c r="D3583" s="200"/>
      <c r="E3583" s="200"/>
      <c r="F3583" s="201"/>
    </row>
    <row r="3584" spans="1:6" s="167" customFormat="1" ht="20.25" x14ac:dyDescent="0.2">
      <c r="A3584" s="197" t="s">
        <v>939</v>
      </c>
      <c r="B3584" s="210"/>
      <c r="C3584" s="200"/>
      <c r="D3584" s="200"/>
      <c r="E3584" s="200"/>
      <c r="F3584" s="201"/>
    </row>
    <row r="3585" spans="1:6" s="167" customFormat="1" ht="20.25" x14ac:dyDescent="0.2">
      <c r="A3585" s="197"/>
      <c r="B3585" s="199"/>
      <c r="C3585" s="200"/>
      <c r="D3585" s="200"/>
      <c r="E3585" s="200"/>
      <c r="F3585" s="201"/>
    </row>
    <row r="3586" spans="1:6" s="221" customFormat="1" ht="20.25" x14ac:dyDescent="0.2">
      <c r="A3586" s="219">
        <v>410000</v>
      </c>
      <c r="B3586" s="203" t="s">
        <v>357</v>
      </c>
      <c r="C3586" s="220">
        <f>C3587+C3592+C3604+C3606+C3611+C3608</f>
        <v>57566200</v>
      </c>
      <c r="D3586" s="220">
        <f>D3587+D3592+D3604+D3606+D3611+D3608</f>
        <v>58608000</v>
      </c>
      <c r="E3586" s="220">
        <f>E3587+E3592+E3604+E3606+E3611+E3608</f>
        <v>13502400</v>
      </c>
      <c r="F3586" s="205">
        <f t="shared" ref="F3586:F3592" si="959">D3586/C3586*100</f>
        <v>101.8097425225219</v>
      </c>
    </row>
    <row r="3587" spans="1:6" s="221" customFormat="1" ht="20.25" x14ac:dyDescent="0.2">
      <c r="A3587" s="219">
        <v>411000</v>
      </c>
      <c r="B3587" s="203" t="s">
        <v>471</v>
      </c>
      <c r="C3587" s="220">
        <f>SUM(C3588:C3591)</f>
        <v>53767200</v>
      </c>
      <c r="D3587" s="220">
        <f t="shared" ref="D3587" si="960">SUM(D3588:D3591)</f>
        <v>54738000</v>
      </c>
      <c r="E3587" s="220">
        <f>SUM(E3588:E3591)</f>
        <v>3874400</v>
      </c>
      <c r="F3587" s="205">
        <f t="shared" si="959"/>
        <v>101.80556175512207</v>
      </c>
    </row>
    <row r="3588" spans="1:6" s="167" customFormat="1" ht="20.25" x14ac:dyDescent="0.2">
      <c r="A3588" s="197">
        <v>411100</v>
      </c>
      <c r="B3588" s="198" t="s">
        <v>358</v>
      </c>
      <c r="C3588" s="208">
        <v>51666600</v>
      </c>
      <c r="D3588" s="217">
        <f>52200000+365800+322200</f>
        <v>52888000</v>
      </c>
      <c r="E3588" s="217">
        <f>1250000+133000+25200+67600+696200+2500+529500+4500+341200+300+7600+48400</f>
        <v>3106000</v>
      </c>
      <c r="F3588" s="209">
        <f t="shared" si="959"/>
        <v>102.36400305032652</v>
      </c>
    </row>
    <row r="3589" spans="1:6" s="167" customFormat="1" ht="20.25" x14ac:dyDescent="0.2">
      <c r="A3589" s="197">
        <v>411200</v>
      </c>
      <c r="B3589" s="198" t="s">
        <v>484</v>
      </c>
      <c r="C3589" s="208">
        <v>850000.00000000035</v>
      </c>
      <c r="D3589" s="217">
        <v>850000</v>
      </c>
      <c r="E3589" s="217">
        <f>103000+89000+256500+5900+700+7500+29600+84300+2000+20100+11800+1000+1900</f>
        <v>613300</v>
      </c>
      <c r="F3589" s="209">
        <f t="shared" si="959"/>
        <v>99.999999999999957</v>
      </c>
    </row>
    <row r="3590" spans="1:6" s="167" customFormat="1" ht="40.5" x14ac:dyDescent="0.2">
      <c r="A3590" s="197">
        <v>411300</v>
      </c>
      <c r="B3590" s="198" t="s">
        <v>359</v>
      </c>
      <c r="C3590" s="208">
        <v>790599.99999999977</v>
      </c>
      <c r="D3590" s="217">
        <v>700000</v>
      </c>
      <c r="E3590" s="217">
        <f>22000+1800+2500+1500+5200+10300+6900+500+1200</f>
        <v>51900</v>
      </c>
      <c r="F3590" s="209">
        <f t="shared" si="959"/>
        <v>88.540349101947911</v>
      </c>
    </row>
    <row r="3591" spans="1:6" s="167" customFormat="1" ht="20.25" x14ac:dyDescent="0.2">
      <c r="A3591" s="197">
        <v>411400</v>
      </c>
      <c r="B3591" s="198" t="s">
        <v>360</v>
      </c>
      <c r="C3591" s="208">
        <v>460000.00000000035</v>
      </c>
      <c r="D3591" s="217">
        <v>300000</v>
      </c>
      <c r="E3591" s="217">
        <f>72600+12800+5000+2000+1200+9600</f>
        <v>103200</v>
      </c>
      <c r="F3591" s="209">
        <f t="shared" si="959"/>
        <v>65.217391304347771</v>
      </c>
    </row>
    <row r="3592" spans="1:6" s="221" customFormat="1" ht="20.25" x14ac:dyDescent="0.2">
      <c r="A3592" s="219">
        <v>412000</v>
      </c>
      <c r="B3592" s="210" t="s">
        <v>476</v>
      </c>
      <c r="C3592" s="220">
        <f>SUM(C3593:C3603)</f>
        <v>3799000</v>
      </c>
      <c r="D3592" s="220">
        <f>SUM(D3593:D3603)</f>
        <v>3870000</v>
      </c>
      <c r="E3592" s="220">
        <f>SUM(E3593:E3603)</f>
        <v>9018900</v>
      </c>
      <c r="F3592" s="205">
        <f t="shared" si="959"/>
        <v>101.86891287180838</v>
      </c>
    </row>
    <row r="3593" spans="1:6" s="167" customFormat="1" ht="20.25" x14ac:dyDescent="0.2">
      <c r="A3593" s="223">
        <v>412100</v>
      </c>
      <c r="B3593" s="198" t="s">
        <v>361</v>
      </c>
      <c r="C3593" s="208">
        <v>0</v>
      </c>
      <c r="D3593" s="217">
        <v>0</v>
      </c>
      <c r="E3593" s="217">
        <v>146900</v>
      </c>
      <c r="F3593" s="209">
        <v>0</v>
      </c>
    </row>
    <row r="3594" spans="1:6" s="167" customFormat="1" ht="20.25" x14ac:dyDescent="0.2">
      <c r="A3594" s="197">
        <v>412200</v>
      </c>
      <c r="B3594" s="198" t="s">
        <v>485</v>
      </c>
      <c r="C3594" s="208">
        <v>900000</v>
      </c>
      <c r="D3594" s="217">
        <v>950000</v>
      </c>
      <c r="E3594" s="217">
        <v>1445700</v>
      </c>
      <c r="F3594" s="209">
        <f t="shared" ref="F3594:F3599" si="961">D3594/C3594*100</f>
        <v>105.55555555555556</v>
      </c>
    </row>
    <row r="3595" spans="1:6" s="167" customFormat="1" ht="20.25" x14ac:dyDescent="0.2">
      <c r="A3595" s="197">
        <v>412300</v>
      </c>
      <c r="B3595" s="198" t="s">
        <v>362</v>
      </c>
      <c r="C3595" s="208">
        <v>25000</v>
      </c>
      <c r="D3595" s="217">
        <v>30000</v>
      </c>
      <c r="E3595" s="217">
        <v>386600</v>
      </c>
      <c r="F3595" s="209">
        <f t="shared" si="961"/>
        <v>120</v>
      </c>
    </row>
    <row r="3596" spans="1:6" s="167" customFormat="1" ht="20.25" x14ac:dyDescent="0.2">
      <c r="A3596" s="197">
        <v>412400</v>
      </c>
      <c r="B3596" s="198" t="s">
        <v>363</v>
      </c>
      <c r="C3596" s="208">
        <v>15999.999999999996</v>
      </c>
      <c r="D3596" s="217">
        <v>20000</v>
      </c>
      <c r="E3596" s="217">
        <v>905900</v>
      </c>
      <c r="F3596" s="209">
        <f t="shared" si="961"/>
        <v>125.00000000000003</v>
      </c>
    </row>
    <row r="3597" spans="1:6" s="167" customFormat="1" ht="20.25" x14ac:dyDescent="0.2">
      <c r="A3597" s="197">
        <v>412500</v>
      </c>
      <c r="B3597" s="198" t="s">
        <v>364</v>
      </c>
      <c r="C3597" s="208">
        <v>22000</v>
      </c>
      <c r="D3597" s="217">
        <v>25000</v>
      </c>
      <c r="E3597" s="217">
        <v>487000</v>
      </c>
      <c r="F3597" s="209">
        <f t="shared" si="961"/>
        <v>113.63636363636364</v>
      </c>
    </row>
    <row r="3598" spans="1:6" s="167" customFormat="1" ht="20.25" x14ac:dyDescent="0.2">
      <c r="A3598" s="197">
        <v>412600</v>
      </c>
      <c r="B3598" s="198" t="s">
        <v>486</v>
      </c>
      <c r="C3598" s="208">
        <v>9000</v>
      </c>
      <c r="D3598" s="217">
        <v>10000</v>
      </c>
      <c r="E3598" s="217">
        <v>483600</v>
      </c>
      <c r="F3598" s="209">
        <f t="shared" si="961"/>
        <v>111.11111111111111</v>
      </c>
    </row>
    <row r="3599" spans="1:6" s="167" customFormat="1" ht="20.25" x14ac:dyDescent="0.2">
      <c r="A3599" s="197">
        <v>412700</v>
      </c>
      <c r="B3599" s="198" t="s">
        <v>473</v>
      </c>
      <c r="C3599" s="208">
        <v>42000</v>
      </c>
      <c r="D3599" s="217">
        <v>45000</v>
      </c>
      <c r="E3599" s="217">
        <v>643000</v>
      </c>
      <c r="F3599" s="209">
        <f t="shared" si="961"/>
        <v>107.14285714285714</v>
      </c>
    </row>
    <row r="3600" spans="1:6" s="167" customFormat="1" ht="20.25" x14ac:dyDescent="0.2">
      <c r="A3600" s="197">
        <v>412800</v>
      </c>
      <c r="B3600" s="198" t="s">
        <v>487</v>
      </c>
      <c r="C3600" s="208">
        <v>0</v>
      </c>
      <c r="D3600" s="217">
        <v>0</v>
      </c>
      <c r="E3600" s="217">
        <v>4200</v>
      </c>
      <c r="F3600" s="209">
        <v>0</v>
      </c>
    </row>
    <row r="3601" spans="1:6" s="167" customFormat="1" ht="20.25" x14ac:dyDescent="0.2">
      <c r="A3601" s="197">
        <v>412900</v>
      </c>
      <c r="B3601" s="211" t="s">
        <v>564</v>
      </c>
      <c r="C3601" s="208">
        <v>2700000</v>
      </c>
      <c r="D3601" s="217">
        <v>2700000</v>
      </c>
      <c r="E3601" s="208">
        <v>0</v>
      </c>
      <c r="F3601" s="209">
        <f>D3601/C3601*100</f>
        <v>100</v>
      </c>
    </row>
    <row r="3602" spans="1:6" s="167" customFormat="1" ht="20.25" x14ac:dyDescent="0.2">
      <c r="A3602" s="197">
        <v>412900</v>
      </c>
      <c r="B3602" s="198" t="s">
        <v>584</v>
      </c>
      <c r="C3602" s="208">
        <v>85000</v>
      </c>
      <c r="D3602" s="217">
        <v>90000</v>
      </c>
      <c r="E3602" s="208">
        <v>0</v>
      </c>
      <c r="F3602" s="209">
        <f>D3602/C3602*100</f>
        <v>105.88235294117648</v>
      </c>
    </row>
    <row r="3603" spans="1:6" s="167" customFormat="1" ht="20.25" x14ac:dyDescent="0.2">
      <c r="A3603" s="197">
        <v>412900</v>
      </c>
      <c r="B3603" s="198" t="s">
        <v>566</v>
      </c>
      <c r="C3603" s="208">
        <v>0</v>
      </c>
      <c r="D3603" s="217">
        <v>0</v>
      </c>
      <c r="E3603" s="217">
        <v>4516000</v>
      </c>
      <c r="F3603" s="209">
        <v>0</v>
      </c>
    </row>
    <row r="3604" spans="1:6" s="221" customFormat="1" ht="20.25" x14ac:dyDescent="0.2">
      <c r="A3604" s="219">
        <v>413000</v>
      </c>
      <c r="B3604" s="210" t="s">
        <v>477</v>
      </c>
      <c r="C3604" s="220">
        <f t="shared" ref="C3604:D3604" si="962">C3605</f>
        <v>0</v>
      </c>
      <c r="D3604" s="220">
        <f t="shared" si="962"/>
        <v>0</v>
      </c>
      <c r="E3604" s="220">
        <f t="shared" ref="E3604" si="963">E3605</f>
        <v>200</v>
      </c>
      <c r="F3604" s="209">
        <v>0</v>
      </c>
    </row>
    <row r="3605" spans="1:6" s="167" customFormat="1" ht="20.25" x14ac:dyDescent="0.2">
      <c r="A3605" s="197">
        <v>413900</v>
      </c>
      <c r="B3605" s="198" t="s">
        <v>369</v>
      </c>
      <c r="C3605" s="208">
        <v>0</v>
      </c>
      <c r="D3605" s="217">
        <v>0</v>
      </c>
      <c r="E3605" s="217">
        <v>200</v>
      </c>
      <c r="F3605" s="209">
        <v>0</v>
      </c>
    </row>
    <row r="3606" spans="1:6" s="221" customFormat="1" ht="20.25" x14ac:dyDescent="0.2">
      <c r="A3606" s="219">
        <v>415000</v>
      </c>
      <c r="B3606" s="210" t="s">
        <v>319</v>
      </c>
      <c r="C3606" s="220">
        <f>C3607+0</f>
        <v>0</v>
      </c>
      <c r="D3606" s="220">
        <f>D3607+0</f>
        <v>0</v>
      </c>
      <c r="E3606" s="220">
        <f>E3607+0</f>
        <v>528500</v>
      </c>
      <c r="F3606" s="209">
        <v>0</v>
      </c>
    </row>
    <row r="3607" spans="1:6" s="167" customFormat="1" ht="20.25" x14ac:dyDescent="0.2">
      <c r="A3607" s="197">
        <v>415200</v>
      </c>
      <c r="B3607" s="198" t="s">
        <v>336</v>
      </c>
      <c r="C3607" s="208">
        <v>0</v>
      </c>
      <c r="D3607" s="217">
        <v>0</v>
      </c>
      <c r="E3607" s="217">
        <v>528500</v>
      </c>
      <c r="F3607" s="209">
        <v>0</v>
      </c>
    </row>
    <row r="3608" spans="1:6" s="221" customFormat="1" ht="40.5" x14ac:dyDescent="0.2">
      <c r="A3608" s="219">
        <v>418000</v>
      </c>
      <c r="B3608" s="210" t="s">
        <v>480</v>
      </c>
      <c r="C3608" s="220">
        <f>C3609+0+C3610</f>
        <v>0</v>
      </c>
      <c r="D3608" s="220">
        <f>D3609+0+D3610</f>
        <v>0</v>
      </c>
      <c r="E3608" s="220">
        <f>E3609+0+E3610</f>
        <v>67400</v>
      </c>
      <c r="F3608" s="209">
        <v>0</v>
      </c>
    </row>
    <row r="3609" spans="1:6" s="167" customFormat="1" ht="20.25" x14ac:dyDescent="0.2">
      <c r="A3609" s="223">
        <v>418200</v>
      </c>
      <c r="B3609" s="198" t="s">
        <v>416</v>
      </c>
      <c r="C3609" s="208">
        <v>0</v>
      </c>
      <c r="D3609" s="217">
        <v>0</v>
      </c>
      <c r="E3609" s="217">
        <v>30500</v>
      </c>
      <c r="F3609" s="209">
        <v>0</v>
      </c>
    </row>
    <row r="3610" spans="1:6" s="167" customFormat="1" ht="20.25" x14ac:dyDescent="0.2">
      <c r="A3610" s="223">
        <v>418400</v>
      </c>
      <c r="B3610" s="198" t="s">
        <v>417</v>
      </c>
      <c r="C3610" s="208">
        <v>0</v>
      </c>
      <c r="D3610" s="217">
        <v>0</v>
      </c>
      <c r="E3610" s="217">
        <v>36900</v>
      </c>
      <c r="F3610" s="209">
        <v>0</v>
      </c>
    </row>
    <row r="3611" spans="1:6" s="221" customFormat="1" ht="20.25" x14ac:dyDescent="0.2">
      <c r="A3611" s="219">
        <v>419000</v>
      </c>
      <c r="B3611" s="210" t="s">
        <v>481</v>
      </c>
      <c r="C3611" s="220">
        <f t="shared" ref="C3611:D3611" si="964">C3612</f>
        <v>0</v>
      </c>
      <c r="D3611" s="220">
        <f t="shared" si="964"/>
        <v>0</v>
      </c>
      <c r="E3611" s="220">
        <f t="shared" ref="E3611" si="965">E3612</f>
        <v>13000</v>
      </c>
      <c r="F3611" s="209">
        <v>0</v>
      </c>
    </row>
    <row r="3612" spans="1:6" s="167" customFormat="1" ht="20.25" x14ac:dyDescent="0.2">
      <c r="A3612" s="197">
        <v>419100</v>
      </c>
      <c r="B3612" s="198" t="s">
        <v>481</v>
      </c>
      <c r="C3612" s="208">
        <v>0</v>
      </c>
      <c r="D3612" s="217">
        <v>0</v>
      </c>
      <c r="E3612" s="217">
        <v>13000</v>
      </c>
      <c r="F3612" s="209">
        <v>0</v>
      </c>
    </row>
    <row r="3613" spans="1:6" s="221" customFormat="1" ht="20.25" x14ac:dyDescent="0.2">
      <c r="A3613" s="219">
        <v>480000</v>
      </c>
      <c r="B3613" s="210" t="s">
        <v>418</v>
      </c>
      <c r="C3613" s="220">
        <f t="shared" ref="C3613:C3614" si="966">C3614</f>
        <v>0</v>
      </c>
      <c r="D3613" s="220">
        <f t="shared" ref="D3613:D3614" si="967">D3614</f>
        <v>0</v>
      </c>
      <c r="E3613" s="220">
        <f t="shared" ref="E3613:E3614" si="968">E3614</f>
        <v>25000</v>
      </c>
      <c r="F3613" s="209">
        <v>0</v>
      </c>
    </row>
    <row r="3614" spans="1:6" s="221" customFormat="1" ht="20.25" x14ac:dyDescent="0.2">
      <c r="A3614" s="219">
        <v>488000</v>
      </c>
      <c r="B3614" s="210" t="s">
        <v>373</v>
      </c>
      <c r="C3614" s="220">
        <f t="shared" si="966"/>
        <v>0</v>
      </c>
      <c r="D3614" s="220">
        <f t="shared" si="967"/>
        <v>0</v>
      </c>
      <c r="E3614" s="220">
        <f t="shared" si="968"/>
        <v>25000</v>
      </c>
      <c r="F3614" s="209">
        <v>0</v>
      </c>
    </row>
    <row r="3615" spans="1:6" s="167" customFormat="1" ht="20.25" x14ac:dyDescent="0.2">
      <c r="A3615" s="223">
        <v>488100</v>
      </c>
      <c r="B3615" s="236" t="s">
        <v>373</v>
      </c>
      <c r="C3615" s="208">
        <v>0</v>
      </c>
      <c r="D3615" s="217">
        <v>0</v>
      </c>
      <c r="E3615" s="217">
        <v>25000</v>
      </c>
      <c r="F3615" s="209">
        <v>0</v>
      </c>
    </row>
    <row r="3616" spans="1:6" s="221" customFormat="1" ht="20.25" x14ac:dyDescent="0.2">
      <c r="A3616" s="219">
        <v>510000</v>
      </c>
      <c r="B3616" s="210" t="s">
        <v>422</v>
      </c>
      <c r="C3616" s="220">
        <f>C3617+C3623+0+0+0</f>
        <v>400000</v>
      </c>
      <c r="D3616" s="220">
        <f>D3617+D3623+0+0+0</f>
        <v>0</v>
      </c>
      <c r="E3616" s="220">
        <f>E3617+E3623+0+0+0</f>
        <v>1968800</v>
      </c>
      <c r="F3616" s="205">
        <f>D3616/C3616*100</f>
        <v>0</v>
      </c>
    </row>
    <row r="3617" spans="1:6" s="221" customFormat="1" ht="20.25" x14ac:dyDescent="0.2">
      <c r="A3617" s="219">
        <v>511000</v>
      </c>
      <c r="B3617" s="210" t="s">
        <v>423</v>
      </c>
      <c r="C3617" s="220">
        <f>SUM(C3618:C3622)</f>
        <v>400000</v>
      </c>
      <c r="D3617" s="220">
        <f>SUM(D3618:D3622)</f>
        <v>0</v>
      </c>
      <c r="E3617" s="220">
        <f>SUM(E3618:E3622)</f>
        <v>1807500</v>
      </c>
      <c r="F3617" s="205">
        <f>D3617/C3617*100</f>
        <v>0</v>
      </c>
    </row>
    <row r="3618" spans="1:6" s="167" customFormat="1" ht="20.25" x14ac:dyDescent="0.2">
      <c r="A3618" s="197">
        <v>511100</v>
      </c>
      <c r="B3618" s="198" t="s">
        <v>424</v>
      </c>
      <c r="C3618" s="208">
        <v>0</v>
      </c>
      <c r="D3618" s="217">
        <v>0</v>
      </c>
      <c r="E3618" s="217">
        <f>50000+3000+15000</f>
        <v>68000</v>
      </c>
      <c r="F3618" s="209">
        <v>0</v>
      </c>
    </row>
    <row r="3619" spans="1:6" s="167" customFormat="1" ht="20.25" x14ac:dyDescent="0.2">
      <c r="A3619" s="197">
        <v>511200</v>
      </c>
      <c r="B3619" s="198" t="s">
        <v>425</v>
      </c>
      <c r="C3619" s="208">
        <v>400000</v>
      </c>
      <c r="D3619" s="217">
        <v>0</v>
      </c>
      <c r="E3619" s="217">
        <f>20000+4000+42000</f>
        <v>66000</v>
      </c>
      <c r="F3619" s="209">
        <f>D3619/C3619*100</f>
        <v>0</v>
      </c>
    </row>
    <row r="3620" spans="1:6" s="167" customFormat="1" ht="20.25" x14ac:dyDescent="0.2">
      <c r="A3620" s="197">
        <v>511300</v>
      </c>
      <c r="B3620" s="198" t="s">
        <v>426</v>
      </c>
      <c r="C3620" s="208">
        <v>0</v>
      </c>
      <c r="D3620" s="217">
        <v>0</v>
      </c>
      <c r="E3620" s="217">
        <f>145000+104400+1500+1400+2600+100+20000+2400+41100+325900+44900+56200+23000+13700+101000+318900+200000+45500+81000+3000+5000+6500+7200+10000+61700+17000+12000+1000+3500+2500</f>
        <v>1658000</v>
      </c>
      <c r="F3620" s="209">
        <v>0</v>
      </c>
    </row>
    <row r="3621" spans="1:6" s="167" customFormat="1" ht="20.25" x14ac:dyDescent="0.2">
      <c r="A3621" s="197">
        <v>511400</v>
      </c>
      <c r="B3621" s="198" t="s">
        <v>427</v>
      </c>
      <c r="C3621" s="208">
        <v>0</v>
      </c>
      <c r="D3621" s="217">
        <v>0</v>
      </c>
      <c r="E3621" s="217">
        <v>15000</v>
      </c>
      <c r="F3621" s="209">
        <v>0</v>
      </c>
    </row>
    <row r="3622" spans="1:6" s="167" customFormat="1" ht="20.25" x14ac:dyDescent="0.2">
      <c r="A3622" s="197">
        <v>511700</v>
      </c>
      <c r="B3622" s="198" t="s">
        <v>429</v>
      </c>
      <c r="C3622" s="208">
        <v>0</v>
      </c>
      <c r="D3622" s="217">
        <v>0</v>
      </c>
      <c r="E3622" s="217">
        <v>500</v>
      </c>
      <c r="F3622" s="209">
        <v>0</v>
      </c>
    </row>
    <row r="3623" spans="1:6" s="167" customFormat="1" ht="20.25" x14ac:dyDescent="0.2">
      <c r="A3623" s="219">
        <v>516000</v>
      </c>
      <c r="B3623" s="210" t="s">
        <v>433</v>
      </c>
      <c r="C3623" s="220">
        <f t="shared" ref="C3623:D3623" si="969">+C3624</f>
        <v>0</v>
      </c>
      <c r="D3623" s="220">
        <f t="shared" si="969"/>
        <v>0</v>
      </c>
      <c r="E3623" s="220">
        <f t="shared" ref="E3623" si="970">+E3624</f>
        <v>161300</v>
      </c>
      <c r="F3623" s="209">
        <v>0</v>
      </c>
    </row>
    <row r="3624" spans="1:6" s="167" customFormat="1" ht="20.25" x14ac:dyDescent="0.2">
      <c r="A3624" s="197">
        <v>516100</v>
      </c>
      <c r="B3624" s="198" t="s">
        <v>433</v>
      </c>
      <c r="C3624" s="208">
        <v>0</v>
      </c>
      <c r="D3624" s="217">
        <v>0</v>
      </c>
      <c r="E3624" s="217">
        <f>85000+6000+3000+1000+6000+20000+14200+15400+10700</f>
        <v>161300</v>
      </c>
      <c r="F3624" s="209">
        <v>0</v>
      </c>
    </row>
    <row r="3625" spans="1:6" s="235" customFormat="1" ht="20.25" x14ac:dyDescent="0.2">
      <c r="A3625" s="219">
        <v>630000</v>
      </c>
      <c r="B3625" s="210" t="s">
        <v>461</v>
      </c>
      <c r="C3625" s="200">
        <f>C3630+C3626</f>
        <v>1148800.0000000005</v>
      </c>
      <c r="D3625" s="200">
        <f t="shared" ref="D3625" si="971">D3630+D3626</f>
        <v>960000</v>
      </c>
      <c r="E3625" s="200">
        <f>E3630+E3626</f>
        <v>602100</v>
      </c>
      <c r="F3625" s="205">
        <f>D3625/C3625*100</f>
        <v>83.56545961002783</v>
      </c>
    </row>
    <row r="3626" spans="1:6" s="235" customFormat="1" ht="20.25" x14ac:dyDescent="0.2">
      <c r="A3626" s="219">
        <v>631000</v>
      </c>
      <c r="B3626" s="210" t="s">
        <v>395</v>
      </c>
      <c r="C3626" s="200">
        <f>SUM(C3627:C3629)</f>
        <v>0</v>
      </c>
      <c r="D3626" s="200">
        <f t="shared" ref="D3626" si="972">SUM(D3627:D3629)</f>
        <v>0</v>
      </c>
      <c r="E3626" s="200">
        <f t="shared" ref="E3626" si="973">SUM(E3627:E3629)</f>
        <v>473900</v>
      </c>
      <c r="F3626" s="209">
        <v>0</v>
      </c>
    </row>
    <row r="3627" spans="1:6" s="167" customFormat="1" ht="20.25" x14ac:dyDescent="0.2">
      <c r="A3627" s="223">
        <v>631100</v>
      </c>
      <c r="B3627" s="198" t="s">
        <v>463</v>
      </c>
      <c r="C3627" s="208">
        <v>0</v>
      </c>
      <c r="D3627" s="217">
        <v>0</v>
      </c>
      <c r="E3627" s="217">
        <v>409500</v>
      </c>
      <c r="F3627" s="209">
        <v>0</v>
      </c>
    </row>
    <row r="3628" spans="1:6" s="167" customFormat="1" ht="20.25" x14ac:dyDescent="0.2">
      <c r="A3628" s="223">
        <v>631300</v>
      </c>
      <c r="B3628" s="198" t="s">
        <v>465</v>
      </c>
      <c r="C3628" s="208">
        <v>0</v>
      </c>
      <c r="D3628" s="217">
        <v>0</v>
      </c>
      <c r="E3628" s="217">
        <v>1400</v>
      </c>
      <c r="F3628" s="209">
        <v>0</v>
      </c>
    </row>
    <row r="3629" spans="1:6" s="167" customFormat="1" ht="20.25" x14ac:dyDescent="0.2">
      <c r="A3629" s="223">
        <v>631900</v>
      </c>
      <c r="B3629" s="198" t="s">
        <v>637</v>
      </c>
      <c r="C3629" s="208">
        <v>0</v>
      </c>
      <c r="D3629" s="217">
        <v>0</v>
      </c>
      <c r="E3629" s="217">
        <v>63000</v>
      </c>
      <c r="F3629" s="209">
        <v>0</v>
      </c>
    </row>
    <row r="3630" spans="1:6" s="235" customFormat="1" ht="20.25" x14ac:dyDescent="0.2">
      <c r="A3630" s="219">
        <v>638000</v>
      </c>
      <c r="B3630" s="210" t="s">
        <v>396</v>
      </c>
      <c r="C3630" s="200">
        <f t="shared" ref="C3630:D3630" si="974">C3631</f>
        <v>1148800.0000000005</v>
      </c>
      <c r="D3630" s="200">
        <f t="shared" si="974"/>
        <v>960000</v>
      </c>
      <c r="E3630" s="200">
        <f t="shared" ref="E3630" si="975">E3631</f>
        <v>128200</v>
      </c>
      <c r="F3630" s="205">
        <f>D3630/C3630*100</f>
        <v>83.56545961002783</v>
      </c>
    </row>
    <row r="3631" spans="1:6" s="167" customFormat="1" ht="20.25" x14ac:dyDescent="0.2">
      <c r="A3631" s="197">
        <v>638100</v>
      </c>
      <c r="B3631" s="198" t="s">
        <v>466</v>
      </c>
      <c r="C3631" s="208">
        <v>1148800.0000000005</v>
      </c>
      <c r="D3631" s="217">
        <v>960000</v>
      </c>
      <c r="E3631" s="217">
        <f>68000+12200+40000+8000</f>
        <v>128200</v>
      </c>
      <c r="F3631" s="209">
        <f>D3631/C3631*100</f>
        <v>83.56545961002783</v>
      </c>
    </row>
    <row r="3632" spans="1:6" s="248" customFormat="1" ht="20.25" x14ac:dyDescent="0.2">
      <c r="A3632" s="230"/>
      <c r="B3632" s="231" t="s">
        <v>500</v>
      </c>
      <c r="C3632" s="232">
        <f>C3586+C3625+C3616+0+C3613</f>
        <v>59115000</v>
      </c>
      <c r="D3632" s="232">
        <f>D3586+D3625+D3616+0+D3613</f>
        <v>59568000</v>
      </c>
      <c r="E3632" s="232">
        <f>E3586+E3625+E3616+0+E3613</f>
        <v>16098300</v>
      </c>
      <c r="F3632" s="172">
        <f>D3632/C3632*100</f>
        <v>100.76630296878966</v>
      </c>
    </row>
    <row r="3633" spans="1:6" s="167" customFormat="1" ht="20.25" x14ac:dyDescent="0.2">
      <c r="A3633" s="178"/>
      <c r="B3633" s="190"/>
      <c r="C3633" s="200"/>
      <c r="D3633" s="200"/>
      <c r="E3633" s="200"/>
      <c r="F3633" s="201"/>
    </row>
    <row r="3634" spans="1:6" s="167" customFormat="1" ht="20.25" x14ac:dyDescent="0.2">
      <c r="A3634" s="178"/>
      <c r="B3634" s="190"/>
      <c r="C3634" s="200"/>
      <c r="D3634" s="200"/>
      <c r="E3634" s="200"/>
      <c r="F3634" s="201"/>
    </row>
    <row r="3635" spans="1:6" s="167" customFormat="1" ht="20.25" x14ac:dyDescent="0.2">
      <c r="A3635" s="197" t="s">
        <v>940</v>
      </c>
      <c r="B3635" s="210"/>
      <c r="C3635" s="200"/>
      <c r="D3635" s="200"/>
      <c r="E3635" s="200"/>
      <c r="F3635" s="201"/>
    </row>
    <row r="3636" spans="1:6" s="167" customFormat="1" ht="20.25" x14ac:dyDescent="0.2">
      <c r="A3636" s="197" t="s">
        <v>515</v>
      </c>
      <c r="B3636" s="210"/>
      <c r="C3636" s="200"/>
      <c r="D3636" s="200"/>
      <c r="E3636" s="200"/>
      <c r="F3636" s="201"/>
    </row>
    <row r="3637" spans="1:6" s="167" customFormat="1" ht="20.25" x14ac:dyDescent="0.2">
      <c r="A3637" s="197" t="s">
        <v>649</v>
      </c>
      <c r="B3637" s="210"/>
      <c r="C3637" s="200"/>
      <c r="D3637" s="200"/>
      <c r="E3637" s="200"/>
      <c r="F3637" s="201"/>
    </row>
    <row r="3638" spans="1:6" s="167" customFormat="1" ht="20.25" x14ac:dyDescent="0.2">
      <c r="A3638" s="197" t="s">
        <v>941</v>
      </c>
      <c r="B3638" s="210"/>
      <c r="C3638" s="200"/>
      <c r="D3638" s="200"/>
      <c r="E3638" s="200"/>
      <c r="F3638" s="201"/>
    </row>
    <row r="3639" spans="1:6" s="167" customFormat="1" ht="20.25" x14ac:dyDescent="0.2">
      <c r="A3639" s="197"/>
      <c r="B3639" s="199"/>
      <c r="C3639" s="200"/>
      <c r="D3639" s="200"/>
      <c r="E3639" s="200"/>
      <c r="F3639" s="201"/>
    </row>
    <row r="3640" spans="1:6" s="221" customFormat="1" ht="20.25" x14ac:dyDescent="0.2">
      <c r="A3640" s="219">
        <v>410000</v>
      </c>
      <c r="B3640" s="203" t="s">
        <v>357</v>
      </c>
      <c r="C3640" s="220">
        <f>C3641+C3646+C3665+C3661+C3659+C3663</f>
        <v>41109700.00000003</v>
      </c>
      <c r="D3640" s="220">
        <f>D3641+D3646+D3665+D3661+D3659+D3663</f>
        <v>41985500</v>
      </c>
      <c r="E3640" s="220">
        <f>E3641+E3646+E3665+E3661+E3659+E3663</f>
        <v>10964400</v>
      </c>
      <c r="F3640" s="205">
        <f t="shared" ref="F3640:F3653" si="976">D3640/C3640*100</f>
        <v>102.13039744877723</v>
      </c>
    </row>
    <row r="3641" spans="1:6" s="221" customFormat="1" ht="20.25" x14ac:dyDescent="0.2">
      <c r="A3641" s="219">
        <v>411000</v>
      </c>
      <c r="B3641" s="203" t="s">
        <v>471</v>
      </c>
      <c r="C3641" s="220">
        <f>SUM(C3642:C3645)</f>
        <v>37741400.00000003</v>
      </c>
      <c r="D3641" s="220">
        <f t="shared" ref="D3641" si="977">SUM(D3642:D3645)</f>
        <v>38601500</v>
      </c>
      <c r="E3641" s="220">
        <f>SUM(E3642:E3645)</f>
        <v>2677200</v>
      </c>
      <c r="F3641" s="205">
        <f t="shared" si="976"/>
        <v>102.27892976943083</v>
      </c>
    </row>
    <row r="3642" spans="1:6" s="167" customFormat="1" ht="20.25" x14ac:dyDescent="0.2">
      <c r="A3642" s="197">
        <v>411100</v>
      </c>
      <c r="B3642" s="198" t="s">
        <v>358</v>
      </c>
      <c r="C3642" s="208">
        <v>36426000.00000003</v>
      </c>
      <c r="D3642" s="217">
        <f>37060000+318800+125700</f>
        <v>37504500</v>
      </c>
      <c r="E3642" s="217">
        <v>505000</v>
      </c>
      <c r="F3642" s="209">
        <f t="shared" si="976"/>
        <v>102.96079723274576</v>
      </c>
    </row>
    <row r="3643" spans="1:6" s="167" customFormat="1" ht="20.25" x14ac:dyDescent="0.2">
      <c r="A3643" s="197">
        <v>411200</v>
      </c>
      <c r="B3643" s="198" t="s">
        <v>484</v>
      </c>
      <c r="C3643" s="208">
        <v>750000</v>
      </c>
      <c r="D3643" s="217">
        <v>750000</v>
      </c>
      <c r="E3643" s="217">
        <v>1848200</v>
      </c>
      <c r="F3643" s="209">
        <f t="shared" si="976"/>
        <v>100</v>
      </c>
    </row>
    <row r="3644" spans="1:6" s="167" customFormat="1" ht="40.5" x14ac:dyDescent="0.2">
      <c r="A3644" s="197">
        <v>411300</v>
      </c>
      <c r="B3644" s="198" t="s">
        <v>359</v>
      </c>
      <c r="C3644" s="208">
        <v>475400</v>
      </c>
      <c r="D3644" s="217">
        <v>247000</v>
      </c>
      <c r="E3644" s="208">
        <v>0</v>
      </c>
      <c r="F3644" s="209">
        <f t="shared" si="976"/>
        <v>51.956247370635253</v>
      </c>
    </row>
    <row r="3645" spans="1:6" s="167" customFormat="1" ht="20.25" x14ac:dyDescent="0.2">
      <c r="A3645" s="197">
        <v>411400</v>
      </c>
      <c r="B3645" s="198" t="s">
        <v>360</v>
      </c>
      <c r="C3645" s="208">
        <v>90000</v>
      </c>
      <c r="D3645" s="217">
        <v>100000</v>
      </c>
      <c r="E3645" s="217">
        <v>324000</v>
      </c>
      <c r="F3645" s="209">
        <f t="shared" si="976"/>
        <v>111.11111111111111</v>
      </c>
    </row>
    <row r="3646" spans="1:6" s="221" customFormat="1" ht="20.25" x14ac:dyDescent="0.2">
      <c r="A3646" s="219">
        <v>412000</v>
      </c>
      <c r="B3646" s="210" t="s">
        <v>476</v>
      </c>
      <c r="C3646" s="220">
        <f>SUM(C3647:C3658)</f>
        <v>3368300</v>
      </c>
      <c r="D3646" s="220">
        <f>SUM(D3647:D3658)</f>
        <v>3384000</v>
      </c>
      <c r="E3646" s="220">
        <f>SUM(E3647:E3658)</f>
        <v>8030400</v>
      </c>
      <c r="F3646" s="205">
        <f t="shared" si="976"/>
        <v>100.46611050084613</v>
      </c>
    </row>
    <row r="3647" spans="1:6" s="167" customFormat="1" ht="20.25" x14ac:dyDescent="0.2">
      <c r="A3647" s="223">
        <v>412100</v>
      </c>
      <c r="B3647" s="198" t="s">
        <v>361</v>
      </c>
      <c r="C3647" s="208">
        <v>25000</v>
      </c>
      <c r="D3647" s="217">
        <v>25000</v>
      </c>
      <c r="E3647" s="217">
        <v>194000</v>
      </c>
      <c r="F3647" s="209">
        <f t="shared" si="976"/>
        <v>100</v>
      </c>
    </row>
    <row r="3648" spans="1:6" s="167" customFormat="1" ht="20.25" x14ac:dyDescent="0.2">
      <c r="A3648" s="197">
        <v>412200</v>
      </c>
      <c r="B3648" s="198" t="s">
        <v>485</v>
      </c>
      <c r="C3648" s="208">
        <v>409400</v>
      </c>
      <c r="D3648" s="217">
        <v>410000</v>
      </c>
      <c r="E3648" s="217">
        <v>1903300</v>
      </c>
      <c r="F3648" s="209">
        <f t="shared" si="976"/>
        <v>100.14655593551538</v>
      </c>
    </row>
    <row r="3649" spans="1:6" s="167" customFormat="1" ht="20.25" x14ac:dyDescent="0.2">
      <c r="A3649" s="197">
        <v>412300</v>
      </c>
      <c r="B3649" s="198" t="s">
        <v>362</v>
      </c>
      <c r="C3649" s="208">
        <v>23200</v>
      </c>
      <c r="D3649" s="217">
        <v>24000</v>
      </c>
      <c r="E3649" s="217">
        <v>436300</v>
      </c>
      <c r="F3649" s="209">
        <f t="shared" si="976"/>
        <v>103.44827586206897</v>
      </c>
    </row>
    <row r="3650" spans="1:6" s="167" customFormat="1" ht="20.25" x14ac:dyDescent="0.2">
      <c r="A3650" s="197">
        <v>412400</v>
      </c>
      <c r="B3650" s="198" t="s">
        <v>363</v>
      </c>
      <c r="C3650" s="208">
        <v>2900</v>
      </c>
      <c r="D3650" s="217">
        <v>3000</v>
      </c>
      <c r="E3650" s="217">
        <v>257100</v>
      </c>
      <c r="F3650" s="209">
        <f t="shared" si="976"/>
        <v>103.44827586206897</v>
      </c>
    </row>
    <row r="3651" spans="1:6" s="167" customFormat="1" ht="20.25" x14ac:dyDescent="0.2">
      <c r="A3651" s="197">
        <v>412500</v>
      </c>
      <c r="B3651" s="198" t="s">
        <v>364</v>
      </c>
      <c r="C3651" s="208">
        <v>20400</v>
      </c>
      <c r="D3651" s="217">
        <v>20000</v>
      </c>
      <c r="E3651" s="217">
        <v>555700</v>
      </c>
      <c r="F3651" s="209">
        <f t="shared" si="976"/>
        <v>98.039215686274503</v>
      </c>
    </row>
    <row r="3652" spans="1:6" s="167" customFormat="1" ht="20.25" x14ac:dyDescent="0.2">
      <c r="A3652" s="197">
        <v>412600</v>
      </c>
      <c r="B3652" s="198" t="s">
        <v>486</v>
      </c>
      <c r="C3652" s="208">
        <v>22400</v>
      </c>
      <c r="D3652" s="217">
        <v>25000</v>
      </c>
      <c r="E3652" s="217">
        <v>847900</v>
      </c>
      <c r="F3652" s="209">
        <f t="shared" si="976"/>
        <v>111.60714285714286</v>
      </c>
    </row>
    <row r="3653" spans="1:6" s="167" customFormat="1" ht="20.25" x14ac:dyDescent="0.2">
      <c r="A3653" s="197">
        <v>412700</v>
      </c>
      <c r="B3653" s="198" t="s">
        <v>473</v>
      </c>
      <c r="C3653" s="208">
        <v>50000</v>
      </c>
      <c r="D3653" s="217">
        <v>60000</v>
      </c>
      <c r="E3653" s="217">
        <v>1116700</v>
      </c>
      <c r="F3653" s="209">
        <f t="shared" si="976"/>
        <v>120</v>
      </c>
    </row>
    <row r="3654" spans="1:6" s="167" customFormat="1" ht="20.25" x14ac:dyDescent="0.2">
      <c r="A3654" s="197">
        <v>412800</v>
      </c>
      <c r="B3654" s="198" t="s">
        <v>487</v>
      </c>
      <c r="C3654" s="208">
        <v>0</v>
      </c>
      <c r="D3654" s="217">
        <v>0</v>
      </c>
      <c r="E3654" s="217">
        <v>3000</v>
      </c>
      <c r="F3654" s="209">
        <v>0</v>
      </c>
    </row>
    <row r="3655" spans="1:6" s="167" customFormat="1" ht="20.25" x14ac:dyDescent="0.2">
      <c r="A3655" s="197">
        <v>412900</v>
      </c>
      <c r="B3655" s="211" t="s">
        <v>564</v>
      </c>
      <c r="C3655" s="208">
        <v>2750000</v>
      </c>
      <c r="D3655" s="217">
        <v>2750000</v>
      </c>
      <c r="E3655" s="208">
        <v>0</v>
      </c>
      <c r="F3655" s="209">
        <f>D3655/C3655*100</f>
        <v>100</v>
      </c>
    </row>
    <row r="3656" spans="1:6" s="167" customFormat="1" ht="20.25" x14ac:dyDescent="0.2">
      <c r="A3656" s="197">
        <v>412900</v>
      </c>
      <c r="B3656" s="211" t="s">
        <v>583</v>
      </c>
      <c r="C3656" s="208">
        <v>10000</v>
      </c>
      <c r="D3656" s="217">
        <v>12000</v>
      </c>
      <c r="E3656" s="208">
        <v>0</v>
      </c>
      <c r="F3656" s="209">
        <f>D3656/C3656*100</f>
        <v>120</v>
      </c>
    </row>
    <row r="3657" spans="1:6" s="167" customFormat="1" ht="20.25" x14ac:dyDescent="0.2">
      <c r="A3657" s="197">
        <v>412900</v>
      </c>
      <c r="B3657" s="211" t="s">
        <v>584</v>
      </c>
      <c r="C3657" s="208">
        <v>55000</v>
      </c>
      <c r="D3657" s="217">
        <v>55000</v>
      </c>
      <c r="E3657" s="208">
        <v>0</v>
      </c>
      <c r="F3657" s="209">
        <f>D3657/C3657*100</f>
        <v>100</v>
      </c>
    </row>
    <row r="3658" spans="1:6" s="167" customFormat="1" ht="20.25" x14ac:dyDescent="0.2">
      <c r="A3658" s="197">
        <v>412900</v>
      </c>
      <c r="B3658" s="211" t="s">
        <v>566</v>
      </c>
      <c r="C3658" s="208">
        <v>0</v>
      </c>
      <c r="D3658" s="217">
        <v>0</v>
      </c>
      <c r="E3658" s="217">
        <v>2716400</v>
      </c>
      <c r="F3658" s="209">
        <v>0</v>
      </c>
    </row>
    <row r="3659" spans="1:6" s="221" customFormat="1" ht="20.25" x14ac:dyDescent="0.2">
      <c r="A3659" s="219">
        <v>413000</v>
      </c>
      <c r="B3659" s="210" t="s">
        <v>477</v>
      </c>
      <c r="C3659" s="220">
        <f>C3660+0</f>
        <v>0</v>
      </c>
      <c r="D3659" s="220">
        <f>D3660+0</f>
        <v>0</v>
      </c>
      <c r="E3659" s="220">
        <f>E3660+0</f>
        <v>6000</v>
      </c>
      <c r="F3659" s="209">
        <v>0</v>
      </c>
    </row>
    <row r="3660" spans="1:6" s="167" customFormat="1" ht="20.25" x14ac:dyDescent="0.2">
      <c r="A3660" s="197">
        <v>413900</v>
      </c>
      <c r="B3660" s="198" t="s">
        <v>369</v>
      </c>
      <c r="C3660" s="208">
        <v>0</v>
      </c>
      <c r="D3660" s="217">
        <v>0</v>
      </c>
      <c r="E3660" s="217">
        <v>6000</v>
      </c>
      <c r="F3660" s="209">
        <v>0</v>
      </c>
    </row>
    <row r="3661" spans="1:6" s="221" customFormat="1" ht="20.25" x14ac:dyDescent="0.2">
      <c r="A3661" s="219">
        <v>415000</v>
      </c>
      <c r="B3661" s="210" t="s">
        <v>319</v>
      </c>
      <c r="C3661" s="220">
        <f>C3662</f>
        <v>0</v>
      </c>
      <c r="D3661" s="220">
        <f t="shared" ref="D3661" si="978">D3662</f>
        <v>0</v>
      </c>
      <c r="E3661" s="220">
        <f t="shared" ref="E3661" si="979">E3662</f>
        <v>204300</v>
      </c>
      <c r="F3661" s="209">
        <v>0</v>
      </c>
    </row>
    <row r="3662" spans="1:6" s="167" customFormat="1" ht="20.25" x14ac:dyDescent="0.2">
      <c r="A3662" s="197">
        <v>415200</v>
      </c>
      <c r="B3662" s="198" t="s">
        <v>336</v>
      </c>
      <c r="C3662" s="208">
        <v>0</v>
      </c>
      <c r="D3662" s="217">
        <v>0</v>
      </c>
      <c r="E3662" s="217">
        <v>204300</v>
      </c>
      <c r="F3662" s="209">
        <v>0</v>
      </c>
    </row>
    <row r="3663" spans="1:6" s="221" customFormat="1" ht="40.5" x14ac:dyDescent="0.2">
      <c r="A3663" s="219">
        <v>418000</v>
      </c>
      <c r="B3663" s="210" t="s">
        <v>480</v>
      </c>
      <c r="C3663" s="220">
        <f t="shared" ref="C3663:D3663" si="980">C3664</f>
        <v>0</v>
      </c>
      <c r="D3663" s="220">
        <f t="shared" si="980"/>
        <v>0</v>
      </c>
      <c r="E3663" s="220">
        <f>+E3664</f>
        <v>7000</v>
      </c>
      <c r="F3663" s="209">
        <v>0</v>
      </c>
    </row>
    <row r="3664" spans="1:6" s="167" customFormat="1" ht="20.25" x14ac:dyDescent="0.2">
      <c r="A3664" s="223">
        <v>418400</v>
      </c>
      <c r="B3664" s="198" t="s">
        <v>417</v>
      </c>
      <c r="C3664" s="217">
        <v>0</v>
      </c>
      <c r="D3664" s="217">
        <v>0</v>
      </c>
      <c r="E3664" s="217">
        <v>7000</v>
      </c>
      <c r="F3664" s="209">
        <v>0</v>
      </c>
    </row>
    <row r="3665" spans="1:6" s="221" customFormat="1" ht="20.25" x14ac:dyDescent="0.2">
      <c r="A3665" s="219">
        <v>419000</v>
      </c>
      <c r="B3665" s="210" t="s">
        <v>481</v>
      </c>
      <c r="C3665" s="220">
        <f t="shared" ref="C3665" si="981">C3666</f>
        <v>0</v>
      </c>
      <c r="D3665" s="220">
        <f t="shared" ref="D3665" si="982">D3666</f>
        <v>0</v>
      </c>
      <c r="E3665" s="220">
        <f t="shared" ref="E3665" si="983">E3666</f>
        <v>39500</v>
      </c>
      <c r="F3665" s="209">
        <v>0</v>
      </c>
    </row>
    <row r="3666" spans="1:6" s="167" customFormat="1" ht="20.25" x14ac:dyDescent="0.2">
      <c r="A3666" s="197">
        <v>419100</v>
      </c>
      <c r="B3666" s="198" t="s">
        <v>481</v>
      </c>
      <c r="C3666" s="208">
        <v>0</v>
      </c>
      <c r="D3666" s="217">
        <v>0</v>
      </c>
      <c r="E3666" s="217">
        <v>39500</v>
      </c>
      <c r="F3666" s="209">
        <v>0</v>
      </c>
    </row>
    <row r="3667" spans="1:6" s="221" customFormat="1" ht="20.25" x14ac:dyDescent="0.2">
      <c r="A3667" s="219">
        <v>480000</v>
      </c>
      <c r="B3667" s="210" t="s">
        <v>418</v>
      </c>
      <c r="C3667" s="220">
        <f t="shared" ref="C3667:C3668" si="984">C3668</f>
        <v>1400000</v>
      </c>
      <c r="D3667" s="220">
        <f t="shared" ref="D3667:D3668" si="985">D3668</f>
        <v>1430000</v>
      </c>
      <c r="E3667" s="220">
        <f t="shared" ref="E3667:E3668" si="986">E3668</f>
        <v>0</v>
      </c>
      <c r="F3667" s="205">
        <f>D3667/C3667*100</f>
        <v>102.14285714285714</v>
      </c>
    </row>
    <row r="3668" spans="1:6" s="221" customFormat="1" ht="20.25" x14ac:dyDescent="0.2">
      <c r="A3668" s="219">
        <v>488000</v>
      </c>
      <c r="B3668" s="210" t="s">
        <v>373</v>
      </c>
      <c r="C3668" s="220">
        <f t="shared" si="984"/>
        <v>1400000</v>
      </c>
      <c r="D3668" s="220">
        <f t="shared" si="985"/>
        <v>1430000</v>
      </c>
      <c r="E3668" s="220">
        <f t="shared" si="986"/>
        <v>0</v>
      </c>
      <c r="F3668" s="205">
        <f>D3668/C3668*100</f>
        <v>102.14285714285714</v>
      </c>
    </row>
    <row r="3669" spans="1:6" s="167" customFormat="1" ht="20.25" x14ac:dyDescent="0.2">
      <c r="A3669" s="197">
        <v>488100</v>
      </c>
      <c r="B3669" s="198" t="s">
        <v>773</v>
      </c>
      <c r="C3669" s="208">
        <v>1400000</v>
      </c>
      <c r="D3669" s="217">
        <v>1430000</v>
      </c>
      <c r="E3669" s="208">
        <v>0</v>
      </c>
      <c r="F3669" s="209">
        <f>D3669/C3669*100</f>
        <v>102.14285714285714</v>
      </c>
    </row>
    <row r="3670" spans="1:6" s="221" customFormat="1" ht="20.25" x14ac:dyDescent="0.2">
      <c r="A3670" s="219">
        <v>510000</v>
      </c>
      <c r="B3670" s="210" t="s">
        <v>422</v>
      </c>
      <c r="C3670" s="220">
        <f>C3671+C3679+0+C3677</f>
        <v>0</v>
      </c>
      <c r="D3670" s="220">
        <f>D3671+D3679+0+D3677</f>
        <v>0</v>
      </c>
      <c r="E3670" s="220">
        <f>E3671+E3679+0+E3677</f>
        <v>2655400</v>
      </c>
      <c r="F3670" s="209">
        <v>0</v>
      </c>
    </row>
    <row r="3671" spans="1:6" s="221" customFormat="1" ht="20.25" x14ac:dyDescent="0.2">
      <c r="A3671" s="219">
        <v>511000</v>
      </c>
      <c r="B3671" s="210" t="s">
        <v>423</v>
      </c>
      <c r="C3671" s="220">
        <f t="shared" ref="C3671" si="987">SUM(C3672:C3676)</f>
        <v>0</v>
      </c>
      <c r="D3671" s="220">
        <f t="shared" ref="D3671" si="988">SUM(D3672:D3676)</f>
        <v>0</v>
      </c>
      <c r="E3671" s="220">
        <f t="shared" ref="E3671" si="989">SUM(E3672:E3676)</f>
        <v>2246700</v>
      </c>
      <c r="F3671" s="209">
        <v>0</v>
      </c>
    </row>
    <row r="3672" spans="1:6" s="167" customFormat="1" ht="20.25" x14ac:dyDescent="0.2">
      <c r="A3672" s="197">
        <v>511100</v>
      </c>
      <c r="B3672" s="198" t="s">
        <v>424</v>
      </c>
      <c r="C3672" s="208">
        <v>0</v>
      </c>
      <c r="D3672" s="217">
        <v>0</v>
      </c>
      <c r="E3672" s="217">
        <v>101700</v>
      </c>
      <c r="F3672" s="209">
        <v>0</v>
      </c>
    </row>
    <row r="3673" spans="1:6" s="167" customFormat="1" ht="20.25" x14ac:dyDescent="0.2">
      <c r="A3673" s="197">
        <v>511200</v>
      </c>
      <c r="B3673" s="198" t="s">
        <v>425</v>
      </c>
      <c r="C3673" s="208">
        <v>0</v>
      </c>
      <c r="D3673" s="217">
        <v>0</v>
      </c>
      <c r="E3673" s="217">
        <v>261200</v>
      </c>
      <c r="F3673" s="209">
        <v>0</v>
      </c>
    </row>
    <row r="3674" spans="1:6" s="167" customFormat="1" ht="20.25" x14ac:dyDescent="0.2">
      <c r="A3674" s="197">
        <v>511300</v>
      </c>
      <c r="B3674" s="198" t="s">
        <v>426</v>
      </c>
      <c r="C3674" s="208">
        <v>0</v>
      </c>
      <c r="D3674" s="217">
        <v>0</v>
      </c>
      <c r="E3674" s="217">
        <v>1877800</v>
      </c>
      <c r="F3674" s="209">
        <v>0</v>
      </c>
    </row>
    <row r="3675" spans="1:6" s="167" customFormat="1" ht="20.25" x14ac:dyDescent="0.2">
      <c r="A3675" s="197">
        <v>511500</v>
      </c>
      <c r="B3675" s="198" t="s">
        <v>492</v>
      </c>
      <c r="C3675" s="208">
        <v>0</v>
      </c>
      <c r="D3675" s="217">
        <v>0</v>
      </c>
      <c r="E3675" s="217">
        <v>1000</v>
      </c>
      <c r="F3675" s="209">
        <v>0</v>
      </c>
    </row>
    <row r="3676" spans="1:6" s="167" customFormat="1" ht="20.25" x14ac:dyDescent="0.2">
      <c r="A3676" s="197">
        <v>511700</v>
      </c>
      <c r="B3676" s="198" t="s">
        <v>429</v>
      </c>
      <c r="C3676" s="208">
        <v>0</v>
      </c>
      <c r="D3676" s="217">
        <v>0</v>
      </c>
      <c r="E3676" s="217">
        <v>5000</v>
      </c>
      <c r="F3676" s="209">
        <v>0</v>
      </c>
    </row>
    <row r="3677" spans="1:6" s="221" customFormat="1" ht="20.25" x14ac:dyDescent="0.2">
      <c r="A3677" s="219">
        <v>513000</v>
      </c>
      <c r="B3677" s="249" t="s">
        <v>431</v>
      </c>
      <c r="C3677" s="220">
        <f t="shared" ref="C3677" si="990">C3678</f>
        <v>0</v>
      </c>
      <c r="D3677" s="220">
        <f t="shared" ref="D3677" si="991">D3678</f>
        <v>0</v>
      </c>
      <c r="E3677" s="220">
        <f t="shared" ref="E3677" si="992">E3678</f>
        <v>80000</v>
      </c>
      <c r="F3677" s="209">
        <v>0</v>
      </c>
    </row>
    <row r="3678" spans="1:6" s="167" customFormat="1" ht="20.25" x14ac:dyDescent="0.2">
      <c r="A3678" s="223">
        <v>513100</v>
      </c>
      <c r="B3678" s="207" t="s">
        <v>493</v>
      </c>
      <c r="C3678" s="208">
        <v>0</v>
      </c>
      <c r="D3678" s="217">
        <v>0</v>
      </c>
      <c r="E3678" s="217">
        <v>80000</v>
      </c>
      <c r="F3678" s="209">
        <v>0</v>
      </c>
    </row>
    <row r="3679" spans="1:6" s="221" customFormat="1" ht="20.25" x14ac:dyDescent="0.2">
      <c r="A3679" s="219">
        <v>516000</v>
      </c>
      <c r="B3679" s="210" t="s">
        <v>433</v>
      </c>
      <c r="C3679" s="220">
        <f t="shared" ref="C3679" si="993">C3680</f>
        <v>0</v>
      </c>
      <c r="D3679" s="220">
        <f t="shared" ref="D3679" si="994">D3680</f>
        <v>0</v>
      </c>
      <c r="E3679" s="220">
        <f t="shared" ref="E3679" si="995">E3680</f>
        <v>328700</v>
      </c>
      <c r="F3679" s="209">
        <v>0</v>
      </c>
    </row>
    <row r="3680" spans="1:6" s="167" customFormat="1" ht="20.25" x14ac:dyDescent="0.2">
      <c r="A3680" s="197">
        <v>516100</v>
      </c>
      <c r="B3680" s="198" t="s">
        <v>433</v>
      </c>
      <c r="C3680" s="208">
        <v>0</v>
      </c>
      <c r="D3680" s="217">
        <v>0</v>
      </c>
      <c r="E3680" s="217">
        <v>328700</v>
      </c>
      <c r="F3680" s="209">
        <v>0</v>
      </c>
    </row>
    <row r="3681" spans="1:6" s="221" customFormat="1" ht="20.25" x14ac:dyDescent="0.2">
      <c r="A3681" s="219">
        <v>630000</v>
      </c>
      <c r="B3681" s="210" t="s">
        <v>461</v>
      </c>
      <c r="C3681" s="220">
        <f t="shared" ref="C3681" si="996">C3685+C3682</f>
        <v>1690300</v>
      </c>
      <c r="D3681" s="220">
        <f t="shared" ref="D3681:E3681" si="997">D3685+D3682</f>
        <v>709500</v>
      </c>
      <c r="E3681" s="220">
        <f t="shared" si="997"/>
        <v>185700</v>
      </c>
      <c r="F3681" s="205">
        <f>D3681/C3681*100</f>
        <v>41.974797373247355</v>
      </c>
    </row>
    <row r="3682" spans="1:6" s="221" customFormat="1" ht="20.25" x14ac:dyDescent="0.2">
      <c r="A3682" s="219">
        <v>631000</v>
      </c>
      <c r="B3682" s="210" t="s">
        <v>395</v>
      </c>
      <c r="C3682" s="220">
        <f t="shared" ref="C3682" si="998">C3683+C3684</f>
        <v>740300</v>
      </c>
      <c r="D3682" s="220">
        <f t="shared" ref="D3682:E3682" si="999">D3683+D3684</f>
        <v>0</v>
      </c>
      <c r="E3682" s="220">
        <f t="shared" si="999"/>
        <v>185700</v>
      </c>
      <c r="F3682" s="205">
        <f>D3682/C3682*100</f>
        <v>0</v>
      </c>
    </row>
    <row r="3683" spans="1:6" s="167" customFormat="1" ht="20.25" x14ac:dyDescent="0.2">
      <c r="A3683" s="223">
        <v>631100</v>
      </c>
      <c r="B3683" s="198" t="s">
        <v>463</v>
      </c>
      <c r="C3683" s="208">
        <v>0</v>
      </c>
      <c r="D3683" s="217">
        <v>0</v>
      </c>
      <c r="E3683" s="217">
        <v>185700</v>
      </c>
      <c r="F3683" s="209">
        <v>0</v>
      </c>
    </row>
    <row r="3684" spans="1:6" s="167" customFormat="1" ht="20.25" x14ac:dyDescent="0.2">
      <c r="A3684" s="223">
        <v>631900</v>
      </c>
      <c r="B3684" s="198" t="s">
        <v>637</v>
      </c>
      <c r="C3684" s="208">
        <v>740300</v>
      </c>
      <c r="D3684" s="217">
        <v>0</v>
      </c>
      <c r="E3684" s="208">
        <v>0</v>
      </c>
      <c r="F3684" s="209">
        <f>D3684/C3684*100</f>
        <v>0</v>
      </c>
    </row>
    <row r="3685" spans="1:6" s="221" customFormat="1" ht="20.25" x14ac:dyDescent="0.2">
      <c r="A3685" s="219">
        <v>638000</v>
      </c>
      <c r="B3685" s="210" t="s">
        <v>396</v>
      </c>
      <c r="C3685" s="220">
        <f t="shared" ref="C3685" si="1000">C3686</f>
        <v>950000</v>
      </c>
      <c r="D3685" s="220">
        <f t="shared" ref="D3685" si="1001">D3686</f>
        <v>709500</v>
      </c>
      <c r="E3685" s="220">
        <f t="shared" ref="E3685" si="1002">E3686</f>
        <v>0</v>
      </c>
      <c r="F3685" s="205">
        <f>D3685/C3685*100</f>
        <v>74.68421052631578</v>
      </c>
    </row>
    <row r="3686" spans="1:6" s="167" customFormat="1" ht="20.25" x14ac:dyDescent="0.2">
      <c r="A3686" s="197">
        <v>638100</v>
      </c>
      <c r="B3686" s="198" t="s">
        <v>466</v>
      </c>
      <c r="C3686" s="208">
        <v>950000</v>
      </c>
      <c r="D3686" s="217">
        <v>709500</v>
      </c>
      <c r="E3686" s="208">
        <v>0</v>
      </c>
      <c r="F3686" s="209">
        <f>D3686/C3686*100</f>
        <v>74.68421052631578</v>
      </c>
    </row>
    <row r="3687" spans="1:6" s="248" customFormat="1" ht="20.25" x14ac:dyDescent="0.2">
      <c r="A3687" s="230"/>
      <c r="B3687" s="231" t="s">
        <v>500</v>
      </c>
      <c r="C3687" s="232">
        <f>C3640+C3667+C3681+C3670+0</f>
        <v>44200000.00000003</v>
      </c>
      <c r="D3687" s="232">
        <f>D3640+D3667+D3681+D3670+0</f>
        <v>44125000</v>
      </c>
      <c r="E3687" s="232">
        <f>E3640+E3667+E3681+E3670+0</f>
        <v>13805500</v>
      </c>
      <c r="F3687" s="172">
        <f>D3687/C3687*100</f>
        <v>99.830316742081379</v>
      </c>
    </row>
    <row r="3688" spans="1:6" s="167" customFormat="1" ht="20.25" x14ac:dyDescent="0.2">
      <c r="A3688" s="178"/>
      <c r="B3688" s="190"/>
      <c r="C3688" s="200"/>
      <c r="D3688" s="200"/>
      <c r="E3688" s="200"/>
      <c r="F3688" s="201"/>
    </row>
    <row r="3689" spans="1:6" s="167" customFormat="1" ht="20.25" x14ac:dyDescent="0.2">
      <c r="A3689" s="178"/>
      <c r="B3689" s="190"/>
      <c r="C3689" s="200"/>
      <c r="D3689" s="200"/>
      <c r="E3689" s="200"/>
      <c r="F3689" s="201"/>
    </row>
    <row r="3690" spans="1:6" s="167" customFormat="1" ht="20.25" x14ac:dyDescent="0.2">
      <c r="A3690" s="197" t="s">
        <v>942</v>
      </c>
      <c r="B3690" s="210"/>
      <c r="C3690" s="200"/>
      <c r="D3690" s="200"/>
      <c r="E3690" s="200"/>
      <c r="F3690" s="201"/>
    </row>
    <row r="3691" spans="1:6" s="167" customFormat="1" ht="20.25" x14ac:dyDescent="0.2">
      <c r="A3691" s="197" t="s">
        <v>515</v>
      </c>
      <c r="B3691" s="210"/>
      <c r="C3691" s="200"/>
      <c r="D3691" s="200"/>
      <c r="E3691" s="200"/>
      <c r="F3691" s="201"/>
    </row>
    <row r="3692" spans="1:6" s="167" customFormat="1" ht="20.25" x14ac:dyDescent="0.2">
      <c r="A3692" s="197" t="s">
        <v>650</v>
      </c>
      <c r="B3692" s="210"/>
      <c r="C3692" s="200"/>
      <c r="D3692" s="200"/>
      <c r="E3692" s="200"/>
      <c r="F3692" s="201"/>
    </row>
    <row r="3693" spans="1:6" s="167" customFormat="1" ht="20.25" x14ac:dyDescent="0.2">
      <c r="A3693" s="197" t="s">
        <v>796</v>
      </c>
      <c r="B3693" s="210"/>
      <c r="C3693" s="200"/>
      <c r="D3693" s="200"/>
      <c r="E3693" s="200"/>
      <c r="F3693" s="201"/>
    </row>
    <row r="3694" spans="1:6" s="167" customFormat="1" ht="20.25" x14ac:dyDescent="0.2">
      <c r="A3694" s="197"/>
      <c r="B3694" s="199"/>
      <c r="C3694" s="200"/>
      <c r="D3694" s="200"/>
      <c r="E3694" s="200"/>
      <c r="F3694" s="201"/>
    </row>
    <row r="3695" spans="1:6" s="221" customFormat="1" ht="20.25" x14ac:dyDescent="0.2">
      <c r="A3695" s="219">
        <v>410000</v>
      </c>
      <c r="B3695" s="203" t="s">
        <v>357</v>
      </c>
      <c r="C3695" s="220">
        <f>C3696+C3701</f>
        <v>895900</v>
      </c>
      <c r="D3695" s="220">
        <f t="shared" ref="D3695" si="1003">D3696+D3701</f>
        <v>985600</v>
      </c>
      <c r="E3695" s="220">
        <f t="shared" ref="E3695" si="1004">E3696+E3701</f>
        <v>601900</v>
      </c>
      <c r="F3695" s="205">
        <f>D3695/C3695*100</f>
        <v>110.0122781560442</v>
      </c>
    </row>
    <row r="3696" spans="1:6" s="221" customFormat="1" ht="20.25" x14ac:dyDescent="0.2">
      <c r="A3696" s="219">
        <v>411000</v>
      </c>
      <c r="B3696" s="203" t="s">
        <v>471</v>
      </c>
      <c r="C3696" s="220">
        <f>SUM(C3697:C3700)</f>
        <v>774200</v>
      </c>
      <c r="D3696" s="220">
        <f t="shared" ref="D3696" si="1005">SUM(D3697:D3700)</f>
        <v>863900</v>
      </c>
      <c r="E3696" s="220">
        <f>SUM(E3697:E3700)</f>
        <v>74000</v>
      </c>
      <c r="F3696" s="205">
        <f>D3696/C3696*100</f>
        <v>111.58615344872128</v>
      </c>
    </row>
    <row r="3697" spans="1:6" s="167" customFormat="1" ht="20.25" x14ac:dyDescent="0.2">
      <c r="A3697" s="197">
        <v>411100</v>
      </c>
      <c r="B3697" s="198" t="s">
        <v>358</v>
      </c>
      <c r="C3697" s="208">
        <v>769000</v>
      </c>
      <c r="D3697" s="217">
        <f>847100+4700+2700</f>
        <v>854500</v>
      </c>
      <c r="E3697" s="217">
        <v>40700</v>
      </c>
      <c r="F3697" s="209">
        <f>D3697/C3697*100</f>
        <v>111.1183355006502</v>
      </c>
    </row>
    <row r="3698" spans="1:6" s="167" customFormat="1" ht="20.25" x14ac:dyDescent="0.2">
      <c r="A3698" s="197">
        <v>411200</v>
      </c>
      <c r="B3698" s="198" t="s">
        <v>484</v>
      </c>
      <c r="C3698" s="208">
        <v>5200</v>
      </c>
      <c r="D3698" s="217">
        <v>5500</v>
      </c>
      <c r="E3698" s="217">
        <v>28700</v>
      </c>
      <c r="F3698" s="209">
        <f>D3698/C3698*100</f>
        <v>105.76923076923077</v>
      </c>
    </row>
    <row r="3699" spans="1:6" s="167" customFormat="1" ht="40.5" x14ac:dyDescent="0.2">
      <c r="A3699" s="197">
        <v>411300</v>
      </c>
      <c r="B3699" s="198" t="s">
        <v>359</v>
      </c>
      <c r="C3699" s="208">
        <v>0</v>
      </c>
      <c r="D3699" s="217">
        <v>3900</v>
      </c>
      <c r="E3699" s="217">
        <v>2600</v>
      </c>
      <c r="F3699" s="209">
        <v>0</v>
      </c>
    </row>
    <row r="3700" spans="1:6" s="167" customFormat="1" ht="20.25" x14ac:dyDescent="0.2">
      <c r="A3700" s="197">
        <v>411400</v>
      </c>
      <c r="B3700" s="198" t="s">
        <v>360</v>
      </c>
      <c r="C3700" s="208">
        <v>0</v>
      </c>
      <c r="D3700" s="217">
        <v>0</v>
      </c>
      <c r="E3700" s="217">
        <v>2000</v>
      </c>
      <c r="F3700" s="209">
        <v>0</v>
      </c>
    </row>
    <row r="3701" spans="1:6" s="221" customFormat="1" ht="20.25" x14ac:dyDescent="0.2">
      <c r="A3701" s="219">
        <v>412000</v>
      </c>
      <c r="B3701" s="210" t="s">
        <v>476</v>
      </c>
      <c r="C3701" s="220">
        <f>SUM(C3702:C3710)</f>
        <v>121700</v>
      </c>
      <c r="D3701" s="220">
        <f>SUM(D3702:D3710)</f>
        <v>121700</v>
      </c>
      <c r="E3701" s="220">
        <f>SUM(E3702:E3710)</f>
        <v>527900</v>
      </c>
      <c r="F3701" s="205">
        <f>D3701/C3701*100</f>
        <v>100</v>
      </c>
    </row>
    <row r="3702" spans="1:6" s="167" customFormat="1" ht="20.25" x14ac:dyDescent="0.2">
      <c r="A3702" s="223">
        <v>412200</v>
      </c>
      <c r="B3702" s="198" t="s">
        <v>485</v>
      </c>
      <c r="C3702" s="208">
        <v>0</v>
      </c>
      <c r="D3702" s="217">
        <v>0</v>
      </c>
      <c r="E3702" s="217">
        <v>44600</v>
      </c>
      <c r="F3702" s="209">
        <v>0</v>
      </c>
    </row>
    <row r="3703" spans="1:6" s="167" customFormat="1" ht="20.25" x14ac:dyDescent="0.2">
      <c r="A3703" s="223">
        <v>412300</v>
      </c>
      <c r="B3703" s="198" t="s">
        <v>362</v>
      </c>
      <c r="C3703" s="208">
        <v>0</v>
      </c>
      <c r="D3703" s="217">
        <v>0</v>
      </c>
      <c r="E3703" s="217">
        <v>9400</v>
      </c>
      <c r="F3703" s="209">
        <v>0</v>
      </c>
    </row>
    <row r="3704" spans="1:6" s="167" customFormat="1" ht="20.25" x14ac:dyDescent="0.2">
      <c r="A3704" s="223">
        <v>412400</v>
      </c>
      <c r="B3704" s="198" t="s">
        <v>363</v>
      </c>
      <c r="C3704" s="208">
        <v>0</v>
      </c>
      <c r="D3704" s="217">
        <v>0</v>
      </c>
      <c r="E3704" s="217">
        <v>9000</v>
      </c>
      <c r="F3704" s="209">
        <v>0</v>
      </c>
    </row>
    <row r="3705" spans="1:6" s="167" customFormat="1" ht="20.25" x14ac:dyDescent="0.2">
      <c r="A3705" s="197">
        <v>412500</v>
      </c>
      <c r="B3705" s="198" t="s">
        <v>364</v>
      </c>
      <c r="C3705" s="208">
        <v>0</v>
      </c>
      <c r="D3705" s="217">
        <v>0</v>
      </c>
      <c r="E3705" s="217">
        <v>4500</v>
      </c>
      <c r="F3705" s="209">
        <v>0</v>
      </c>
    </row>
    <row r="3706" spans="1:6" s="167" customFormat="1" ht="20.25" x14ac:dyDescent="0.2">
      <c r="A3706" s="197">
        <v>412600</v>
      </c>
      <c r="B3706" s="198" t="s">
        <v>486</v>
      </c>
      <c r="C3706" s="208">
        <v>0</v>
      </c>
      <c r="D3706" s="217">
        <v>0</v>
      </c>
      <c r="E3706" s="217">
        <v>6000</v>
      </c>
      <c r="F3706" s="209">
        <v>0</v>
      </c>
    </row>
    <row r="3707" spans="1:6" s="167" customFormat="1" ht="20.25" x14ac:dyDescent="0.2">
      <c r="A3707" s="223">
        <v>412700</v>
      </c>
      <c r="B3707" s="198" t="s">
        <v>473</v>
      </c>
      <c r="C3707" s="208">
        <v>0</v>
      </c>
      <c r="D3707" s="217">
        <v>0</v>
      </c>
      <c r="E3707" s="217">
        <v>33600</v>
      </c>
      <c r="F3707" s="209">
        <v>0</v>
      </c>
    </row>
    <row r="3708" spans="1:6" s="167" customFormat="1" ht="20.25" x14ac:dyDescent="0.2">
      <c r="A3708" s="197">
        <v>412900</v>
      </c>
      <c r="B3708" s="198" t="s">
        <v>564</v>
      </c>
      <c r="C3708" s="208">
        <v>120000</v>
      </c>
      <c r="D3708" s="217">
        <v>120000</v>
      </c>
      <c r="E3708" s="217">
        <v>0</v>
      </c>
      <c r="F3708" s="209">
        <f>D3708/C3708*100</f>
        <v>100</v>
      </c>
    </row>
    <row r="3709" spans="1:6" s="167" customFormat="1" ht="20.25" x14ac:dyDescent="0.2">
      <c r="A3709" s="197">
        <v>412900</v>
      </c>
      <c r="B3709" s="198" t="s">
        <v>584</v>
      </c>
      <c r="C3709" s="208">
        <v>1700</v>
      </c>
      <c r="D3709" s="217">
        <v>1700</v>
      </c>
      <c r="E3709" s="217">
        <v>0</v>
      </c>
      <c r="F3709" s="209">
        <f>D3709/C3709*100</f>
        <v>100</v>
      </c>
    </row>
    <row r="3710" spans="1:6" s="167" customFormat="1" ht="20.25" x14ac:dyDescent="0.2">
      <c r="A3710" s="197">
        <v>412900</v>
      </c>
      <c r="B3710" s="211" t="s">
        <v>566</v>
      </c>
      <c r="C3710" s="208">
        <v>0</v>
      </c>
      <c r="D3710" s="217">
        <v>0</v>
      </c>
      <c r="E3710" s="217">
        <v>420800</v>
      </c>
      <c r="F3710" s="209">
        <v>0</v>
      </c>
    </row>
    <row r="3711" spans="1:6" s="221" customFormat="1" ht="20.25" x14ac:dyDescent="0.2">
      <c r="A3711" s="219">
        <v>510000</v>
      </c>
      <c r="B3711" s="210" t="s">
        <v>422</v>
      </c>
      <c r="C3711" s="220">
        <f t="shared" ref="C3711" si="1006">C3712</f>
        <v>0</v>
      </c>
      <c r="D3711" s="220">
        <f t="shared" ref="D3711" si="1007">D3712</f>
        <v>0</v>
      </c>
      <c r="E3711" s="220">
        <f t="shared" ref="E3711" si="1008">E3712</f>
        <v>33600</v>
      </c>
      <c r="F3711" s="209">
        <v>0</v>
      </c>
    </row>
    <row r="3712" spans="1:6" s="221" customFormat="1" ht="20.25" x14ac:dyDescent="0.2">
      <c r="A3712" s="219">
        <v>511000</v>
      </c>
      <c r="B3712" s="210" t="s">
        <v>423</v>
      </c>
      <c r="C3712" s="220">
        <f t="shared" ref="C3712" si="1009">C3713+C3714</f>
        <v>0</v>
      </c>
      <c r="D3712" s="220">
        <f t="shared" ref="D3712" si="1010">D3713+D3714</f>
        <v>0</v>
      </c>
      <c r="E3712" s="220">
        <f t="shared" ref="E3712" si="1011">E3713+E3714</f>
        <v>33600</v>
      </c>
      <c r="F3712" s="209">
        <v>0</v>
      </c>
    </row>
    <row r="3713" spans="1:6" s="167" customFormat="1" ht="20.25" x14ac:dyDescent="0.2">
      <c r="A3713" s="197">
        <v>511300</v>
      </c>
      <c r="B3713" s="198" t="s">
        <v>426</v>
      </c>
      <c r="C3713" s="208">
        <v>0</v>
      </c>
      <c r="D3713" s="217">
        <v>0</v>
      </c>
      <c r="E3713" s="217">
        <v>22000</v>
      </c>
      <c r="F3713" s="209">
        <v>0</v>
      </c>
    </row>
    <row r="3714" spans="1:6" s="167" customFormat="1" ht="20.25" x14ac:dyDescent="0.2">
      <c r="A3714" s="197">
        <v>511700</v>
      </c>
      <c r="B3714" s="198" t="s">
        <v>429</v>
      </c>
      <c r="C3714" s="208">
        <v>0</v>
      </c>
      <c r="D3714" s="217">
        <v>0</v>
      </c>
      <c r="E3714" s="217">
        <v>11600</v>
      </c>
      <c r="F3714" s="209">
        <v>0</v>
      </c>
    </row>
    <row r="3715" spans="1:6" s="167" customFormat="1" ht="20.25" x14ac:dyDescent="0.2">
      <c r="A3715" s="219">
        <v>630000</v>
      </c>
      <c r="B3715" s="210" t="s">
        <v>461</v>
      </c>
      <c r="C3715" s="220">
        <f t="shared" ref="C3715:C3716" si="1012">C3716</f>
        <v>27000</v>
      </c>
      <c r="D3715" s="220">
        <f t="shared" ref="D3715:D3716" si="1013">D3716</f>
        <v>0</v>
      </c>
      <c r="E3715" s="220">
        <f t="shared" ref="E3715:E3716" si="1014">E3716</f>
        <v>0</v>
      </c>
      <c r="F3715" s="205">
        <f>D3715/C3715*100</f>
        <v>0</v>
      </c>
    </row>
    <row r="3716" spans="1:6" s="167" customFormat="1" ht="20.25" x14ac:dyDescent="0.2">
      <c r="A3716" s="219">
        <v>638000</v>
      </c>
      <c r="B3716" s="210" t="s">
        <v>396</v>
      </c>
      <c r="C3716" s="220">
        <f t="shared" si="1012"/>
        <v>27000</v>
      </c>
      <c r="D3716" s="220">
        <f t="shared" si="1013"/>
        <v>0</v>
      </c>
      <c r="E3716" s="220">
        <f t="shared" si="1014"/>
        <v>0</v>
      </c>
      <c r="F3716" s="205">
        <f>D3716/C3716*100</f>
        <v>0</v>
      </c>
    </row>
    <row r="3717" spans="1:6" s="167" customFormat="1" ht="20.25" x14ac:dyDescent="0.2">
      <c r="A3717" s="197">
        <v>638100</v>
      </c>
      <c r="B3717" s="198" t="s">
        <v>466</v>
      </c>
      <c r="C3717" s="208">
        <v>27000</v>
      </c>
      <c r="D3717" s="217">
        <v>0</v>
      </c>
      <c r="E3717" s="208">
        <v>0</v>
      </c>
      <c r="F3717" s="209">
        <f>D3717/C3717*100</f>
        <v>0</v>
      </c>
    </row>
    <row r="3718" spans="1:6" s="248" customFormat="1" ht="20.25" x14ac:dyDescent="0.2">
      <c r="A3718" s="230"/>
      <c r="B3718" s="231" t="s">
        <v>500</v>
      </c>
      <c r="C3718" s="232">
        <f>C3695+0+C3715+C3711</f>
        <v>922900</v>
      </c>
      <c r="D3718" s="232">
        <f>D3695+0+D3715+D3711</f>
        <v>985600</v>
      </c>
      <c r="E3718" s="232">
        <f>E3695+0+E3715+E3711</f>
        <v>635500</v>
      </c>
      <c r="F3718" s="172">
        <f>D3718/C3718*100</f>
        <v>106.79380214541121</v>
      </c>
    </row>
    <row r="3719" spans="1:6" s="167" customFormat="1" ht="20.25" x14ac:dyDescent="0.2">
      <c r="A3719" s="178"/>
      <c r="B3719" s="190"/>
      <c r="C3719" s="200"/>
      <c r="D3719" s="200"/>
      <c r="E3719" s="200"/>
      <c r="F3719" s="201"/>
    </row>
    <row r="3720" spans="1:6" s="167" customFormat="1" ht="20.25" x14ac:dyDescent="0.2">
      <c r="A3720" s="178"/>
      <c r="B3720" s="190"/>
      <c r="C3720" s="200"/>
      <c r="D3720" s="200"/>
      <c r="E3720" s="200"/>
      <c r="F3720" s="201"/>
    </row>
    <row r="3721" spans="1:6" s="167" customFormat="1" ht="20.25" x14ac:dyDescent="0.2">
      <c r="A3721" s="197" t="s">
        <v>943</v>
      </c>
      <c r="B3721" s="210"/>
      <c r="C3721" s="200"/>
      <c r="D3721" s="200"/>
      <c r="E3721" s="200"/>
      <c r="F3721" s="201"/>
    </row>
    <row r="3722" spans="1:6" s="167" customFormat="1" ht="20.25" x14ac:dyDescent="0.2">
      <c r="A3722" s="197" t="s">
        <v>515</v>
      </c>
      <c r="B3722" s="210"/>
      <c r="C3722" s="200"/>
      <c r="D3722" s="200"/>
      <c r="E3722" s="200"/>
      <c r="F3722" s="201"/>
    </row>
    <row r="3723" spans="1:6" s="167" customFormat="1" ht="20.25" x14ac:dyDescent="0.2">
      <c r="A3723" s="197" t="s">
        <v>699</v>
      </c>
      <c r="B3723" s="210"/>
      <c r="C3723" s="200"/>
      <c r="D3723" s="200"/>
      <c r="E3723" s="200"/>
      <c r="F3723" s="201"/>
    </row>
    <row r="3724" spans="1:6" s="167" customFormat="1" ht="20.25" x14ac:dyDescent="0.2">
      <c r="A3724" s="197" t="s">
        <v>796</v>
      </c>
      <c r="B3724" s="210"/>
      <c r="C3724" s="200"/>
      <c r="D3724" s="200"/>
      <c r="E3724" s="200"/>
      <c r="F3724" s="201"/>
    </row>
    <row r="3725" spans="1:6" s="167" customFormat="1" ht="20.25" x14ac:dyDescent="0.2">
      <c r="A3725" s="197"/>
      <c r="B3725" s="199"/>
      <c r="C3725" s="200"/>
      <c r="D3725" s="200"/>
      <c r="E3725" s="200"/>
      <c r="F3725" s="201"/>
    </row>
    <row r="3726" spans="1:6" s="221" customFormat="1" ht="20.25" x14ac:dyDescent="0.2">
      <c r="A3726" s="219">
        <v>410000</v>
      </c>
      <c r="B3726" s="203" t="s">
        <v>357</v>
      </c>
      <c r="C3726" s="220">
        <f>C3727+C3730</f>
        <v>467200</v>
      </c>
      <c r="D3726" s="220">
        <f>D3727+D3730</f>
        <v>473600</v>
      </c>
      <c r="E3726" s="220">
        <f>E3727+E3730</f>
        <v>44000</v>
      </c>
      <c r="F3726" s="205">
        <f t="shared" ref="F3726:F3737" si="1015">D3726/C3726*100</f>
        <v>101.36986301369863</v>
      </c>
    </row>
    <row r="3727" spans="1:6" s="221" customFormat="1" ht="20.25" x14ac:dyDescent="0.2">
      <c r="A3727" s="219">
        <v>411000</v>
      </c>
      <c r="B3727" s="203" t="s">
        <v>471</v>
      </c>
      <c r="C3727" s="220">
        <f>SUM(C3728:C3729)</f>
        <v>365000</v>
      </c>
      <c r="D3727" s="220">
        <f>SUM(D3728:D3729)</f>
        <v>379100</v>
      </c>
      <c r="E3727" s="220">
        <f>SUM(E3728:E3729)</f>
        <v>11000</v>
      </c>
      <c r="F3727" s="205">
        <f t="shared" si="1015"/>
        <v>103.86301369863014</v>
      </c>
    </row>
    <row r="3728" spans="1:6" s="167" customFormat="1" ht="20.25" x14ac:dyDescent="0.2">
      <c r="A3728" s="197">
        <v>411100</v>
      </c>
      <c r="B3728" s="198" t="s">
        <v>358</v>
      </c>
      <c r="C3728" s="208">
        <v>360000</v>
      </c>
      <c r="D3728" s="217">
        <f>370000+4100</f>
        <v>374100</v>
      </c>
      <c r="E3728" s="208">
        <v>0</v>
      </c>
      <c r="F3728" s="209">
        <f t="shared" si="1015"/>
        <v>103.91666666666666</v>
      </c>
    </row>
    <row r="3729" spans="1:6" s="167" customFormat="1" ht="20.25" x14ac:dyDescent="0.2">
      <c r="A3729" s="197">
        <v>411200</v>
      </c>
      <c r="B3729" s="198" t="s">
        <v>484</v>
      </c>
      <c r="C3729" s="208">
        <v>4999.9999999999991</v>
      </c>
      <c r="D3729" s="217">
        <v>5000</v>
      </c>
      <c r="E3729" s="217">
        <v>11000</v>
      </c>
      <c r="F3729" s="209">
        <f t="shared" si="1015"/>
        <v>100.00000000000003</v>
      </c>
    </row>
    <row r="3730" spans="1:6" s="221" customFormat="1" ht="20.25" x14ac:dyDescent="0.2">
      <c r="A3730" s="219">
        <v>412000</v>
      </c>
      <c r="B3730" s="210" t="s">
        <v>476</v>
      </c>
      <c r="C3730" s="220">
        <f>SUM(C3731:C3738)</f>
        <v>102200</v>
      </c>
      <c r="D3730" s="220">
        <f>SUM(D3731:D3738)</f>
        <v>94500</v>
      </c>
      <c r="E3730" s="220">
        <f>SUM(E3731:E3738)</f>
        <v>33000</v>
      </c>
      <c r="F3730" s="205">
        <f t="shared" si="1015"/>
        <v>92.465753424657535</v>
      </c>
    </row>
    <row r="3731" spans="1:6" s="167" customFormat="1" ht="20.25" x14ac:dyDescent="0.2">
      <c r="A3731" s="197">
        <v>412200</v>
      </c>
      <c r="B3731" s="198" t="s">
        <v>485</v>
      </c>
      <c r="C3731" s="208">
        <v>18000</v>
      </c>
      <c r="D3731" s="217">
        <v>20000</v>
      </c>
      <c r="E3731" s="217">
        <v>6000</v>
      </c>
      <c r="F3731" s="209">
        <f t="shared" si="1015"/>
        <v>111.11111111111111</v>
      </c>
    </row>
    <row r="3732" spans="1:6" s="167" customFormat="1" ht="20.25" x14ac:dyDescent="0.2">
      <c r="A3732" s="197">
        <v>412300</v>
      </c>
      <c r="B3732" s="198" t="s">
        <v>362</v>
      </c>
      <c r="C3732" s="208">
        <v>1500</v>
      </c>
      <c r="D3732" s="217">
        <v>2500</v>
      </c>
      <c r="E3732" s="217">
        <v>4000</v>
      </c>
      <c r="F3732" s="209">
        <f t="shared" si="1015"/>
        <v>166.66666666666669</v>
      </c>
    </row>
    <row r="3733" spans="1:6" s="167" customFormat="1" ht="20.25" x14ac:dyDescent="0.2">
      <c r="A3733" s="197">
        <v>412500</v>
      </c>
      <c r="B3733" s="198" t="s">
        <v>364</v>
      </c>
      <c r="C3733" s="208">
        <v>1500</v>
      </c>
      <c r="D3733" s="217">
        <v>2500</v>
      </c>
      <c r="E3733" s="217">
        <v>3000</v>
      </c>
      <c r="F3733" s="209">
        <f t="shared" si="1015"/>
        <v>166.66666666666669</v>
      </c>
    </row>
    <row r="3734" spans="1:6" s="167" customFormat="1" ht="20.25" x14ac:dyDescent="0.2">
      <c r="A3734" s="197">
        <v>412600</v>
      </c>
      <c r="B3734" s="198" t="s">
        <v>486</v>
      </c>
      <c r="C3734" s="208">
        <v>4000</v>
      </c>
      <c r="D3734" s="217">
        <v>5000</v>
      </c>
      <c r="E3734" s="217">
        <v>2000</v>
      </c>
      <c r="F3734" s="209">
        <f t="shared" si="1015"/>
        <v>125</v>
      </c>
    </row>
    <row r="3735" spans="1:6" s="167" customFormat="1" ht="20.25" x14ac:dyDescent="0.2">
      <c r="A3735" s="197">
        <v>412700</v>
      </c>
      <c r="B3735" s="198" t="s">
        <v>473</v>
      </c>
      <c r="C3735" s="208">
        <v>6000</v>
      </c>
      <c r="D3735" s="217">
        <v>9000</v>
      </c>
      <c r="E3735" s="217">
        <v>6000</v>
      </c>
      <c r="F3735" s="209">
        <f t="shared" si="1015"/>
        <v>150</v>
      </c>
    </row>
    <row r="3736" spans="1:6" s="167" customFormat="1" ht="20.25" x14ac:dyDescent="0.2">
      <c r="A3736" s="197">
        <v>412900</v>
      </c>
      <c r="B3736" s="211" t="s">
        <v>564</v>
      </c>
      <c r="C3736" s="208">
        <v>70200</v>
      </c>
      <c r="D3736" s="217">
        <v>54000</v>
      </c>
      <c r="E3736" s="208">
        <v>0</v>
      </c>
      <c r="F3736" s="209">
        <f t="shared" si="1015"/>
        <v>76.923076923076934</v>
      </c>
    </row>
    <row r="3737" spans="1:6" s="167" customFormat="1" ht="20.25" x14ac:dyDescent="0.2">
      <c r="A3737" s="197">
        <v>412900</v>
      </c>
      <c r="B3737" s="211" t="s">
        <v>583</v>
      </c>
      <c r="C3737" s="208">
        <v>999.99999999999977</v>
      </c>
      <c r="D3737" s="217">
        <v>1500</v>
      </c>
      <c r="E3737" s="208">
        <v>0</v>
      </c>
      <c r="F3737" s="209">
        <f t="shared" si="1015"/>
        <v>150.00000000000006</v>
      </c>
    </row>
    <row r="3738" spans="1:6" s="167" customFormat="1" ht="20.25" x14ac:dyDescent="0.2">
      <c r="A3738" s="197">
        <v>412900</v>
      </c>
      <c r="B3738" s="211" t="s">
        <v>566</v>
      </c>
      <c r="C3738" s="208">
        <v>0</v>
      </c>
      <c r="D3738" s="217">
        <v>0</v>
      </c>
      <c r="E3738" s="217">
        <v>12000</v>
      </c>
      <c r="F3738" s="209">
        <v>0</v>
      </c>
    </row>
    <row r="3739" spans="1:6" s="221" customFormat="1" ht="20.25" x14ac:dyDescent="0.2">
      <c r="A3739" s="219">
        <v>510000</v>
      </c>
      <c r="B3739" s="210" t="s">
        <v>422</v>
      </c>
      <c r="C3739" s="220">
        <f t="shared" ref="C3739" si="1016">C3740</f>
        <v>0</v>
      </c>
      <c r="D3739" s="220">
        <f t="shared" ref="D3739" si="1017">D3740</f>
        <v>0</v>
      </c>
      <c r="E3739" s="220">
        <f t="shared" ref="E3739" si="1018">E3740</f>
        <v>4000</v>
      </c>
      <c r="F3739" s="209">
        <v>0</v>
      </c>
    </row>
    <row r="3740" spans="1:6" s="221" customFormat="1" ht="20.25" x14ac:dyDescent="0.2">
      <c r="A3740" s="219">
        <v>511000</v>
      </c>
      <c r="B3740" s="210" t="s">
        <v>423</v>
      </c>
      <c r="C3740" s="220">
        <f>0+C3741+C3742</f>
        <v>0</v>
      </c>
      <c r="D3740" s="220">
        <f>0+D3741+D3742</f>
        <v>0</v>
      </c>
      <c r="E3740" s="220">
        <f>0+E3741+E3742</f>
        <v>4000</v>
      </c>
      <c r="F3740" s="209">
        <v>0</v>
      </c>
    </row>
    <row r="3741" spans="1:6" s="167" customFormat="1" ht="20.25" x14ac:dyDescent="0.2">
      <c r="A3741" s="197">
        <v>511300</v>
      </c>
      <c r="B3741" s="198" t="s">
        <v>426</v>
      </c>
      <c r="C3741" s="208">
        <v>0</v>
      </c>
      <c r="D3741" s="217">
        <v>0</v>
      </c>
      <c r="E3741" s="217">
        <v>2000</v>
      </c>
      <c r="F3741" s="209">
        <v>0</v>
      </c>
    </row>
    <row r="3742" spans="1:6" s="167" customFormat="1" ht="20.25" x14ac:dyDescent="0.2">
      <c r="A3742" s="197">
        <v>511400</v>
      </c>
      <c r="B3742" s="198" t="s">
        <v>427</v>
      </c>
      <c r="C3742" s="208">
        <v>0</v>
      </c>
      <c r="D3742" s="217">
        <v>0</v>
      </c>
      <c r="E3742" s="217">
        <v>2000</v>
      </c>
      <c r="F3742" s="209">
        <v>0</v>
      </c>
    </row>
    <row r="3743" spans="1:6" s="248" customFormat="1" ht="20.25" x14ac:dyDescent="0.2">
      <c r="A3743" s="230"/>
      <c r="B3743" s="231" t="s">
        <v>500</v>
      </c>
      <c r="C3743" s="232">
        <f>C3726+C3739</f>
        <v>467200</v>
      </c>
      <c r="D3743" s="232">
        <f>D3726+D3739</f>
        <v>473600</v>
      </c>
      <c r="E3743" s="232">
        <f>E3726+E3739</f>
        <v>48000</v>
      </c>
      <c r="F3743" s="172">
        <f>D3743/C3743*100</f>
        <v>101.36986301369863</v>
      </c>
    </row>
    <row r="3744" spans="1:6" s="167" customFormat="1" ht="20.25" x14ac:dyDescent="0.2">
      <c r="A3744" s="178"/>
      <c r="B3744" s="190"/>
      <c r="C3744" s="200"/>
      <c r="D3744" s="200"/>
      <c r="E3744" s="200"/>
      <c r="F3744" s="201"/>
    </row>
    <row r="3745" spans="1:6" s="167" customFormat="1" ht="20.25" x14ac:dyDescent="0.2">
      <c r="A3745" s="178"/>
      <c r="B3745" s="190"/>
      <c r="C3745" s="200"/>
      <c r="D3745" s="200"/>
      <c r="E3745" s="200"/>
      <c r="F3745" s="201"/>
    </row>
    <row r="3746" spans="1:6" s="167" customFormat="1" ht="20.25" x14ac:dyDescent="0.2">
      <c r="A3746" s="197" t="s">
        <v>944</v>
      </c>
      <c r="B3746" s="210"/>
      <c r="C3746" s="200"/>
      <c r="D3746" s="200"/>
      <c r="E3746" s="200"/>
      <c r="F3746" s="201"/>
    </row>
    <row r="3747" spans="1:6" s="167" customFormat="1" ht="20.25" x14ac:dyDescent="0.2">
      <c r="A3747" s="197" t="s">
        <v>515</v>
      </c>
      <c r="B3747" s="210"/>
      <c r="C3747" s="200"/>
      <c r="D3747" s="200"/>
      <c r="E3747" s="200"/>
      <c r="F3747" s="201"/>
    </row>
    <row r="3748" spans="1:6" s="167" customFormat="1" ht="20.25" x14ac:dyDescent="0.2">
      <c r="A3748" s="197" t="s">
        <v>651</v>
      </c>
      <c r="B3748" s="210"/>
      <c r="C3748" s="200"/>
      <c r="D3748" s="200"/>
      <c r="E3748" s="200"/>
      <c r="F3748" s="201"/>
    </row>
    <row r="3749" spans="1:6" s="167" customFormat="1" ht="20.25" x14ac:dyDescent="0.2">
      <c r="A3749" s="197" t="s">
        <v>945</v>
      </c>
      <c r="B3749" s="210"/>
      <c r="C3749" s="200"/>
      <c r="D3749" s="200"/>
      <c r="E3749" s="200"/>
      <c r="F3749" s="201"/>
    </row>
    <row r="3750" spans="1:6" s="167" customFormat="1" ht="20.25" x14ac:dyDescent="0.2">
      <c r="A3750" s="197"/>
      <c r="B3750" s="199"/>
      <c r="C3750" s="200"/>
      <c r="D3750" s="200"/>
      <c r="E3750" s="200"/>
      <c r="F3750" s="201"/>
    </row>
    <row r="3751" spans="1:6" s="221" customFormat="1" ht="20.25" x14ac:dyDescent="0.2">
      <c r="A3751" s="219">
        <v>410000</v>
      </c>
      <c r="B3751" s="203" t="s">
        <v>357</v>
      </c>
      <c r="C3751" s="220">
        <f t="shared" ref="C3751" si="1019">C3752+C3757+C3772+C3768+C3770</f>
        <v>5739700</v>
      </c>
      <c r="D3751" s="220">
        <f t="shared" ref="D3751:E3751" si="1020">D3752+D3757+D3772+D3768+D3770</f>
        <v>7949400</v>
      </c>
      <c r="E3751" s="220">
        <f t="shared" si="1020"/>
        <v>1651800</v>
      </c>
      <c r="F3751" s="205">
        <f t="shared" ref="F3751:F3756" si="1021">D3751/C3751*100</f>
        <v>138.49852779762008</v>
      </c>
    </row>
    <row r="3752" spans="1:6" s="221" customFormat="1" ht="20.25" x14ac:dyDescent="0.2">
      <c r="A3752" s="219">
        <v>411000</v>
      </c>
      <c r="B3752" s="203" t="s">
        <v>471</v>
      </c>
      <c r="C3752" s="220">
        <f>SUM(C3753:C3756)</f>
        <v>5731100</v>
      </c>
      <c r="D3752" s="220">
        <f t="shared" ref="D3752" si="1022">SUM(D3753:D3756)</f>
        <v>5872400</v>
      </c>
      <c r="E3752" s="220">
        <f t="shared" ref="E3752" si="1023">SUM(E3753:E3756)</f>
        <v>958800</v>
      </c>
      <c r="F3752" s="205">
        <f t="shared" si="1021"/>
        <v>102.4654952801382</v>
      </c>
    </row>
    <row r="3753" spans="1:6" s="167" customFormat="1" ht="20.25" x14ac:dyDescent="0.2">
      <c r="A3753" s="197">
        <v>411100</v>
      </c>
      <c r="B3753" s="198" t="s">
        <v>358</v>
      </c>
      <c r="C3753" s="208">
        <v>5489700</v>
      </c>
      <c r="D3753" s="217">
        <f>5516900+56700+65600</f>
        <v>5639200</v>
      </c>
      <c r="E3753" s="217">
        <v>707100</v>
      </c>
      <c r="F3753" s="209">
        <f t="shared" si="1021"/>
        <v>102.72328178224674</v>
      </c>
    </row>
    <row r="3754" spans="1:6" s="167" customFormat="1" ht="20.25" x14ac:dyDescent="0.2">
      <c r="A3754" s="197">
        <v>411200</v>
      </c>
      <c r="B3754" s="198" t="s">
        <v>484</v>
      </c>
      <c r="C3754" s="208">
        <v>65000</v>
      </c>
      <c r="D3754" s="217">
        <v>66600</v>
      </c>
      <c r="E3754" s="217">
        <v>238400</v>
      </c>
      <c r="F3754" s="209">
        <f t="shared" si="1021"/>
        <v>102.46153846153847</v>
      </c>
    </row>
    <row r="3755" spans="1:6" s="167" customFormat="1" ht="40.5" x14ac:dyDescent="0.2">
      <c r="A3755" s="197">
        <v>411300</v>
      </c>
      <c r="B3755" s="198" t="s">
        <v>359</v>
      </c>
      <c r="C3755" s="208">
        <v>106400</v>
      </c>
      <c r="D3755" s="217">
        <v>96600</v>
      </c>
      <c r="E3755" s="208">
        <v>0</v>
      </c>
      <c r="F3755" s="209">
        <f t="shared" si="1021"/>
        <v>90.789473684210535</v>
      </c>
    </row>
    <row r="3756" spans="1:6" s="167" customFormat="1" ht="20.25" x14ac:dyDescent="0.2">
      <c r="A3756" s="197">
        <v>411400</v>
      </c>
      <c r="B3756" s="198" t="s">
        <v>360</v>
      </c>
      <c r="C3756" s="208">
        <v>70000</v>
      </c>
      <c r="D3756" s="217">
        <v>70000</v>
      </c>
      <c r="E3756" s="217">
        <v>13300</v>
      </c>
      <c r="F3756" s="209">
        <f t="shared" si="1021"/>
        <v>100</v>
      </c>
    </row>
    <row r="3757" spans="1:6" s="221" customFormat="1" ht="20.25" x14ac:dyDescent="0.2">
      <c r="A3757" s="219">
        <v>412000</v>
      </c>
      <c r="B3757" s="210" t="s">
        <v>476</v>
      </c>
      <c r="C3757" s="220">
        <f>SUM(C3758:C3767)</f>
        <v>8600</v>
      </c>
      <c r="D3757" s="220">
        <f t="shared" ref="D3757" si="1024">SUM(D3758:D3767)</f>
        <v>2023700</v>
      </c>
      <c r="E3757" s="220">
        <f>SUM(E3758:E3767)</f>
        <v>578500</v>
      </c>
      <c r="F3757" s="205"/>
    </row>
    <row r="3758" spans="1:6" s="167" customFormat="1" ht="20.25" x14ac:dyDescent="0.2">
      <c r="A3758" s="223">
        <v>412200</v>
      </c>
      <c r="B3758" s="198" t="s">
        <v>485</v>
      </c>
      <c r="C3758" s="208">
        <v>0</v>
      </c>
      <c r="D3758" s="217">
        <v>1560800</v>
      </c>
      <c r="E3758" s="217">
        <v>104300</v>
      </c>
      <c r="F3758" s="209">
        <v>0</v>
      </c>
    </row>
    <row r="3759" spans="1:6" s="167" customFormat="1" ht="20.25" x14ac:dyDescent="0.2">
      <c r="A3759" s="223">
        <v>412300</v>
      </c>
      <c r="B3759" s="198" t="s">
        <v>362</v>
      </c>
      <c r="C3759" s="208">
        <v>0</v>
      </c>
      <c r="D3759" s="217">
        <v>72600</v>
      </c>
      <c r="E3759" s="217">
        <v>5300</v>
      </c>
      <c r="F3759" s="209">
        <v>0</v>
      </c>
    </row>
    <row r="3760" spans="1:6" s="167" customFormat="1" ht="20.25" x14ac:dyDescent="0.2">
      <c r="A3760" s="223">
        <v>412400</v>
      </c>
      <c r="B3760" s="198" t="s">
        <v>363</v>
      </c>
      <c r="C3760" s="208">
        <v>0</v>
      </c>
      <c r="D3760" s="217">
        <v>56700</v>
      </c>
      <c r="E3760" s="217">
        <v>2000</v>
      </c>
      <c r="F3760" s="209">
        <v>0</v>
      </c>
    </row>
    <row r="3761" spans="1:6" s="167" customFormat="1" ht="20.25" x14ac:dyDescent="0.2">
      <c r="A3761" s="223">
        <v>412500</v>
      </c>
      <c r="B3761" s="198" t="s">
        <v>364</v>
      </c>
      <c r="C3761" s="208">
        <v>0</v>
      </c>
      <c r="D3761" s="217">
        <v>188700</v>
      </c>
      <c r="E3761" s="217">
        <v>57700</v>
      </c>
      <c r="F3761" s="209">
        <v>0</v>
      </c>
    </row>
    <row r="3762" spans="1:6" s="167" customFormat="1" ht="20.25" x14ac:dyDescent="0.2">
      <c r="A3762" s="223">
        <v>412600</v>
      </c>
      <c r="B3762" s="198" t="s">
        <v>486</v>
      </c>
      <c r="C3762" s="208">
        <v>0</v>
      </c>
      <c r="D3762" s="217">
        <v>4000</v>
      </c>
      <c r="E3762" s="217">
        <v>40100</v>
      </c>
      <c r="F3762" s="209">
        <v>0</v>
      </c>
    </row>
    <row r="3763" spans="1:6" s="167" customFormat="1" ht="20.25" x14ac:dyDescent="0.2">
      <c r="A3763" s="223">
        <v>412700</v>
      </c>
      <c r="B3763" s="198" t="s">
        <v>473</v>
      </c>
      <c r="C3763" s="208">
        <v>0</v>
      </c>
      <c r="D3763" s="217">
        <v>104700</v>
      </c>
      <c r="E3763" s="217">
        <v>25700</v>
      </c>
      <c r="F3763" s="209">
        <v>0</v>
      </c>
    </row>
    <row r="3764" spans="1:6" s="167" customFormat="1" ht="20.25" x14ac:dyDescent="0.2">
      <c r="A3764" s="223">
        <v>412900</v>
      </c>
      <c r="B3764" s="198" t="s">
        <v>797</v>
      </c>
      <c r="C3764" s="208">
        <v>0</v>
      </c>
      <c r="D3764" s="217">
        <v>700</v>
      </c>
      <c r="E3764" s="208">
        <v>0</v>
      </c>
      <c r="F3764" s="209">
        <v>0</v>
      </c>
    </row>
    <row r="3765" spans="1:6" s="167" customFormat="1" ht="20.25" x14ac:dyDescent="0.2">
      <c r="A3765" s="223">
        <v>412900</v>
      </c>
      <c r="B3765" s="198" t="s">
        <v>582</v>
      </c>
      <c r="C3765" s="208">
        <v>0</v>
      </c>
      <c r="D3765" s="217">
        <v>1500</v>
      </c>
      <c r="E3765" s="208">
        <v>0</v>
      </c>
      <c r="F3765" s="209">
        <v>0</v>
      </c>
    </row>
    <row r="3766" spans="1:6" s="167" customFormat="1" ht="20.25" x14ac:dyDescent="0.2">
      <c r="A3766" s="223">
        <v>412900</v>
      </c>
      <c r="B3766" s="198" t="s">
        <v>584</v>
      </c>
      <c r="C3766" s="208">
        <v>8600</v>
      </c>
      <c r="D3766" s="217">
        <v>10000</v>
      </c>
      <c r="E3766" s="208">
        <v>0</v>
      </c>
      <c r="F3766" s="209">
        <f>D3766/C3766*100</f>
        <v>116.27906976744187</v>
      </c>
    </row>
    <row r="3767" spans="1:6" s="167" customFormat="1" ht="20.25" x14ac:dyDescent="0.2">
      <c r="A3767" s="223">
        <v>412900</v>
      </c>
      <c r="B3767" s="198" t="s">
        <v>566</v>
      </c>
      <c r="C3767" s="208">
        <v>0</v>
      </c>
      <c r="D3767" s="217">
        <v>24000</v>
      </c>
      <c r="E3767" s="217">
        <v>343400</v>
      </c>
      <c r="F3767" s="209">
        <v>0</v>
      </c>
    </row>
    <row r="3768" spans="1:6" s="221" customFormat="1" ht="20.25" x14ac:dyDescent="0.2">
      <c r="A3768" s="219">
        <v>413000</v>
      </c>
      <c r="B3768" s="210" t="s">
        <v>477</v>
      </c>
      <c r="C3768" s="220">
        <f t="shared" ref="C3768" si="1025">C3769</f>
        <v>0</v>
      </c>
      <c r="D3768" s="220">
        <f t="shared" ref="D3768:E3768" si="1026">D3769</f>
        <v>0</v>
      </c>
      <c r="E3768" s="220">
        <f t="shared" si="1026"/>
        <v>5000</v>
      </c>
      <c r="F3768" s="209">
        <v>0</v>
      </c>
    </row>
    <row r="3769" spans="1:6" s="167" customFormat="1" ht="20.25" x14ac:dyDescent="0.2">
      <c r="A3769" s="197">
        <v>413900</v>
      </c>
      <c r="B3769" s="198" t="s">
        <v>369</v>
      </c>
      <c r="C3769" s="217">
        <v>0</v>
      </c>
      <c r="D3769" s="217">
        <v>0</v>
      </c>
      <c r="E3769" s="217">
        <v>5000</v>
      </c>
      <c r="F3769" s="209">
        <v>0</v>
      </c>
    </row>
    <row r="3770" spans="1:6" s="221" customFormat="1" ht="20.25" x14ac:dyDescent="0.2">
      <c r="A3770" s="219">
        <v>415000</v>
      </c>
      <c r="B3770" s="202" t="s">
        <v>319</v>
      </c>
      <c r="C3770" s="220">
        <f t="shared" ref="C3770" si="1027">C3771</f>
        <v>0</v>
      </c>
      <c r="D3770" s="220">
        <f t="shared" ref="D3770:E3770" si="1028">D3771</f>
        <v>0</v>
      </c>
      <c r="E3770" s="220">
        <f t="shared" si="1028"/>
        <v>109500</v>
      </c>
      <c r="F3770" s="209">
        <v>0</v>
      </c>
    </row>
    <row r="3771" spans="1:6" s="167" customFormat="1" ht="20.25" x14ac:dyDescent="0.2">
      <c r="A3771" s="197">
        <v>415200</v>
      </c>
      <c r="B3771" s="198" t="s">
        <v>336</v>
      </c>
      <c r="C3771" s="217">
        <v>0</v>
      </c>
      <c r="D3771" s="217">
        <v>0</v>
      </c>
      <c r="E3771" s="217">
        <v>109500</v>
      </c>
      <c r="F3771" s="209">
        <v>0</v>
      </c>
    </row>
    <row r="3772" spans="1:6" s="221" customFormat="1" ht="40.5" x14ac:dyDescent="0.2">
      <c r="A3772" s="219">
        <v>418000</v>
      </c>
      <c r="B3772" s="210" t="s">
        <v>480</v>
      </c>
      <c r="C3772" s="220">
        <f>C3773+C3774</f>
        <v>0</v>
      </c>
      <c r="D3772" s="220">
        <f t="shared" ref="D3772" si="1029">D3773+D3774</f>
        <v>53300</v>
      </c>
      <c r="E3772" s="220">
        <f>E3773+E3774</f>
        <v>0</v>
      </c>
      <c r="F3772" s="209">
        <v>0</v>
      </c>
    </row>
    <row r="3773" spans="1:6" s="167" customFormat="1" ht="20.25" x14ac:dyDescent="0.2">
      <c r="A3773" s="197">
        <v>418200</v>
      </c>
      <c r="B3773" s="207" t="s">
        <v>416</v>
      </c>
      <c r="C3773" s="208">
        <v>0</v>
      </c>
      <c r="D3773" s="217">
        <v>3000</v>
      </c>
      <c r="E3773" s="208">
        <v>0</v>
      </c>
      <c r="F3773" s="209">
        <v>0</v>
      </c>
    </row>
    <row r="3774" spans="1:6" s="167" customFormat="1" ht="20.25" x14ac:dyDescent="0.2">
      <c r="A3774" s="197">
        <v>418400</v>
      </c>
      <c r="B3774" s="198" t="s">
        <v>417</v>
      </c>
      <c r="C3774" s="208">
        <v>0</v>
      </c>
      <c r="D3774" s="217">
        <v>50300</v>
      </c>
      <c r="E3774" s="208">
        <v>0</v>
      </c>
      <c r="F3774" s="209">
        <v>0</v>
      </c>
    </row>
    <row r="3775" spans="1:6" s="221" customFormat="1" ht="20.25" x14ac:dyDescent="0.2">
      <c r="A3775" s="219">
        <v>510000</v>
      </c>
      <c r="B3775" s="210" t="s">
        <v>422</v>
      </c>
      <c r="C3775" s="220">
        <f>C3776+C3779+C3781</f>
        <v>0</v>
      </c>
      <c r="D3775" s="220">
        <f>D3776+D3779+D3781</f>
        <v>2535800</v>
      </c>
      <c r="E3775" s="220">
        <f>E3776+E3779+E3781</f>
        <v>598900</v>
      </c>
      <c r="F3775" s="209">
        <v>0</v>
      </c>
    </row>
    <row r="3776" spans="1:6" s="221" customFormat="1" ht="20.25" x14ac:dyDescent="0.2">
      <c r="A3776" s="219">
        <v>511000</v>
      </c>
      <c r="B3776" s="210" t="s">
        <v>423</v>
      </c>
      <c r="C3776" s="220">
        <f>SUM(C3777:C3778)</f>
        <v>0</v>
      </c>
      <c r="D3776" s="220">
        <f>SUM(D3777:D3778)</f>
        <v>113600</v>
      </c>
      <c r="E3776" s="220">
        <f>SUM(E3777:E3778)</f>
        <v>267600</v>
      </c>
      <c r="F3776" s="209">
        <v>0</v>
      </c>
    </row>
    <row r="3777" spans="1:6" s="167" customFormat="1" ht="20.25" x14ac:dyDescent="0.2">
      <c r="A3777" s="223">
        <v>511200</v>
      </c>
      <c r="B3777" s="198" t="s">
        <v>425</v>
      </c>
      <c r="C3777" s="208">
        <v>0</v>
      </c>
      <c r="D3777" s="217">
        <v>90000</v>
      </c>
      <c r="E3777" s="217">
        <v>157000</v>
      </c>
      <c r="F3777" s="209">
        <v>0</v>
      </c>
    </row>
    <row r="3778" spans="1:6" s="167" customFormat="1" ht="20.25" x14ac:dyDescent="0.2">
      <c r="A3778" s="223">
        <v>511300</v>
      </c>
      <c r="B3778" s="198" t="s">
        <v>426</v>
      </c>
      <c r="C3778" s="208">
        <v>0</v>
      </c>
      <c r="D3778" s="217">
        <v>23600</v>
      </c>
      <c r="E3778" s="217">
        <v>110600</v>
      </c>
      <c r="F3778" s="209">
        <v>0</v>
      </c>
    </row>
    <row r="3779" spans="1:6" s="221" customFormat="1" ht="20.25" x14ac:dyDescent="0.2">
      <c r="A3779" s="219">
        <v>516000</v>
      </c>
      <c r="B3779" s="210" t="s">
        <v>433</v>
      </c>
      <c r="C3779" s="220">
        <f>C3780</f>
        <v>0</v>
      </c>
      <c r="D3779" s="220">
        <f t="shared" ref="D3779" si="1030">D3780</f>
        <v>2422200</v>
      </c>
      <c r="E3779" s="220">
        <f>E3780</f>
        <v>262800</v>
      </c>
      <c r="F3779" s="209">
        <v>0</v>
      </c>
    </row>
    <row r="3780" spans="1:6" s="167" customFormat="1" ht="20.25" x14ac:dyDescent="0.2">
      <c r="A3780" s="197">
        <v>516100</v>
      </c>
      <c r="B3780" s="198" t="s">
        <v>433</v>
      </c>
      <c r="C3780" s="208">
        <v>0</v>
      </c>
      <c r="D3780" s="217">
        <v>2422200</v>
      </c>
      <c r="E3780" s="217">
        <v>262800</v>
      </c>
      <c r="F3780" s="209">
        <v>0</v>
      </c>
    </row>
    <row r="3781" spans="1:6" s="221" customFormat="1" ht="20.25" x14ac:dyDescent="0.2">
      <c r="A3781" s="219">
        <v>518000</v>
      </c>
      <c r="B3781" s="210" t="s">
        <v>434</v>
      </c>
      <c r="C3781" s="220">
        <f t="shared" ref="C3781" si="1031">C3782</f>
        <v>0</v>
      </c>
      <c r="D3781" s="220">
        <f t="shared" ref="D3781:E3781" si="1032">D3782</f>
        <v>0</v>
      </c>
      <c r="E3781" s="220">
        <f t="shared" si="1032"/>
        <v>68500</v>
      </c>
      <c r="F3781" s="209">
        <v>0</v>
      </c>
    </row>
    <row r="3782" spans="1:6" s="167" customFormat="1" ht="20.25" x14ac:dyDescent="0.2">
      <c r="A3782" s="223">
        <v>518100</v>
      </c>
      <c r="B3782" s="198" t="s">
        <v>434</v>
      </c>
      <c r="C3782" s="217">
        <v>0</v>
      </c>
      <c r="D3782" s="217">
        <v>0</v>
      </c>
      <c r="E3782" s="217">
        <v>68500</v>
      </c>
      <c r="F3782" s="209">
        <v>0</v>
      </c>
    </row>
    <row r="3783" spans="1:6" s="221" customFormat="1" ht="20.25" x14ac:dyDescent="0.2">
      <c r="A3783" s="219">
        <v>630000</v>
      </c>
      <c r="B3783" s="210" t="s">
        <v>461</v>
      </c>
      <c r="C3783" s="220">
        <f t="shared" ref="C3783" si="1033">C3787+C3784</f>
        <v>47900</v>
      </c>
      <c r="D3783" s="220">
        <f t="shared" ref="D3783:E3783" si="1034">D3787+D3784</f>
        <v>82000</v>
      </c>
      <c r="E3783" s="220">
        <f t="shared" si="1034"/>
        <v>60200</v>
      </c>
      <c r="F3783" s="205">
        <f>D3783/C3783*100</f>
        <v>171.18997912317329</v>
      </c>
    </row>
    <row r="3784" spans="1:6" s="221" customFormat="1" ht="20.25" x14ac:dyDescent="0.2">
      <c r="A3784" s="219">
        <v>631000</v>
      </c>
      <c r="B3784" s="210" t="s">
        <v>395</v>
      </c>
      <c r="C3784" s="220">
        <f t="shared" ref="C3784" si="1035">C3785+C3786</f>
        <v>0</v>
      </c>
      <c r="D3784" s="220">
        <f t="shared" ref="D3784" si="1036">D3785+D3786</f>
        <v>0</v>
      </c>
      <c r="E3784" s="220">
        <f t="shared" ref="E3784" si="1037">E3786+E3785</f>
        <v>35000</v>
      </c>
      <c r="F3784" s="209">
        <v>0</v>
      </c>
    </row>
    <row r="3785" spans="1:6" s="167" customFormat="1" ht="20.25" x14ac:dyDescent="0.2">
      <c r="A3785" s="197">
        <v>631100</v>
      </c>
      <c r="B3785" s="198" t="s">
        <v>463</v>
      </c>
      <c r="C3785" s="217">
        <v>0</v>
      </c>
      <c r="D3785" s="217">
        <v>0</v>
      </c>
      <c r="E3785" s="217">
        <v>27000</v>
      </c>
      <c r="F3785" s="209">
        <v>0</v>
      </c>
    </row>
    <row r="3786" spans="1:6" s="167" customFormat="1" ht="20.25" x14ac:dyDescent="0.2">
      <c r="A3786" s="197">
        <v>631900</v>
      </c>
      <c r="B3786" s="198" t="s">
        <v>604</v>
      </c>
      <c r="C3786" s="217">
        <v>0</v>
      </c>
      <c r="D3786" s="217">
        <v>0</v>
      </c>
      <c r="E3786" s="217">
        <v>8000</v>
      </c>
      <c r="F3786" s="209">
        <v>0</v>
      </c>
    </row>
    <row r="3787" spans="1:6" s="221" customFormat="1" ht="20.25" x14ac:dyDescent="0.2">
      <c r="A3787" s="219">
        <v>638000</v>
      </c>
      <c r="B3787" s="210" t="s">
        <v>396</v>
      </c>
      <c r="C3787" s="220">
        <f t="shared" ref="C3787" si="1038">C3788</f>
        <v>47900</v>
      </c>
      <c r="D3787" s="220">
        <f t="shared" ref="D3787" si="1039">D3788</f>
        <v>82000</v>
      </c>
      <c r="E3787" s="220">
        <f t="shared" ref="E3787" si="1040">E3788</f>
        <v>25200</v>
      </c>
      <c r="F3787" s="205">
        <f>D3787/C3787*100</f>
        <v>171.18997912317329</v>
      </c>
    </row>
    <row r="3788" spans="1:6" s="167" customFormat="1" ht="20.25" x14ac:dyDescent="0.2">
      <c r="A3788" s="197">
        <v>638100</v>
      </c>
      <c r="B3788" s="198" t="s">
        <v>466</v>
      </c>
      <c r="C3788" s="208">
        <v>47900</v>
      </c>
      <c r="D3788" s="217">
        <v>82000</v>
      </c>
      <c r="E3788" s="217">
        <v>25200</v>
      </c>
      <c r="F3788" s="209">
        <f>D3788/C3788*100</f>
        <v>171.18997912317329</v>
      </c>
    </row>
    <row r="3789" spans="1:6" s="248" customFormat="1" ht="20.25" x14ac:dyDescent="0.2">
      <c r="A3789" s="230"/>
      <c r="B3789" s="231" t="s">
        <v>500</v>
      </c>
      <c r="C3789" s="232">
        <f>C3751+C3775+C3783</f>
        <v>5787600</v>
      </c>
      <c r="D3789" s="232">
        <f>D3751+D3775+D3783</f>
        <v>10567200</v>
      </c>
      <c r="E3789" s="232">
        <f>E3751+E3775+E3783</f>
        <v>2310900</v>
      </c>
      <c r="F3789" s="172">
        <f>D3789/C3789*100</f>
        <v>182.58345428156747</v>
      </c>
    </row>
    <row r="3790" spans="1:6" s="167" customFormat="1" ht="20.25" x14ac:dyDescent="0.2">
      <c r="A3790" s="178"/>
      <c r="B3790" s="190"/>
      <c r="C3790" s="200"/>
      <c r="D3790" s="200"/>
      <c r="E3790" s="200"/>
      <c r="F3790" s="201"/>
    </row>
    <row r="3791" spans="1:6" s="167" customFormat="1" ht="20.25" x14ac:dyDescent="0.2">
      <c r="A3791" s="193"/>
      <c r="B3791" s="190"/>
      <c r="C3791" s="217"/>
      <c r="D3791" s="217"/>
      <c r="E3791" s="217"/>
      <c r="F3791" s="218"/>
    </row>
    <row r="3792" spans="1:6" s="167" customFormat="1" ht="20.25" x14ac:dyDescent="0.2">
      <c r="A3792" s="197" t="s">
        <v>946</v>
      </c>
      <c r="B3792" s="210"/>
      <c r="C3792" s="217"/>
      <c r="D3792" s="217"/>
      <c r="E3792" s="217"/>
      <c r="F3792" s="218"/>
    </row>
    <row r="3793" spans="1:6" s="167" customFormat="1" ht="20.25" x14ac:dyDescent="0.2">
      <c r="A3793" s="197" t="s">
        <v>517</v>
      </c>
      <c r="B3793" s="210"/>
      <c r="C3793" s="217"/>
      <c r="D3793" s="217"/>
      <c r="E3793" s="217"/>
      <c r="F3793" s="218"/>
    </row>
    <row r="3794" spans="1:6" s="167" customFormat="1" ht="20.25" x14ac:dyDescent="0.2">
      <c r="A3794" s="197" t="s">
        <v>642</v>
      </c>
      <c r="B3794" s="210"/>
      <c r="C3794" s="217"/>
      <c r="D3794" s="217"/>
      <c r="E3794" s="217"/>
      <c r="F3794" s="218"/>
    </row>
    <row r="3795" spans="1:6" s="167" customFormat="1" ht="20.25" x14ac:dyDescent="0.2">
      <c r="A3795" s="197" t="s">
        <v>796</v>
      </c>
      <c r="B3795" s="210"/>
      <c r="C3795" s="217"/>
      <c r="D3795" s="217"/>
      <c r="E3795" s="217"/>
      <c r="F3795" s="218"/>
    </row>
    <row r="3796" spans="1:6" s="167" customFormat="1" ht="20.25" x14ac:dyDescent="0.2">
      <c r="A3796" s="197"/>
      <c r="B3796" s="199"/>
      <c r="C3796" s="200"/>
      <c r="D3796" s="200"/>
      <c r="E3796" s="200"/>
      <c r="F3796" s="201"/>
    </row>
    <row r="3797" spans="1:6" s="167" customFormat="1" ht="20.25" x14ac:dyDescent="0.2">
      <c r="A3797" s="219">
        <v>410000</v>
      </c>
      <c r="B3797" s="203" t="s">
        <v>357</v>
      </c>
      <c r="C3797" s="220">
        <f>C3798+C3803+C3815+C3817+C3824+0+0</f>
        <v>85581300</v>
      </c>
      <c r="D3797" s="220">
        <f>D3798+D3803+D3815+D3817+D3824+0+0</f>
        <v>96189600</v>
      </c>
      <c r="E3797" s="220">
        <f>E3798+E3803+E3815+E3817+E3824+0+0</f>
        <v>0</v>
      </c>
      <c r="F3797" s="205">
        <f t="shared" ref="F3797:F3820" si="1041">D3797/C3797*100</f>
        <v>112.39558174507749</v>
      </c>
    </row>
    <row r="3798" spans="1:6" s="167" customFormat="1" ht="20.25" x14ac:dyDescent="0.2">
      <c r="A3798" s="219">
        <v>411000</v>
      </c>
      <c r="B3798" s="203" t="s">
        <v>471</v>
      </c>
      <c r="C3798" s="220">
        <f t="shared" ref="C3798" si="1042">SUM(C3799:C3802)</f>
        <v>2756700</v>
      </c>
      <c r="D3798" s="220">
        <f t="shared" ref="D3798" si="1043">SUM(D3799:D3802)</f>
        <v>2766800</v>
      </c>
      <c r="E3798" s="220">
        <f t="shared" ref="E3798" si="1044">SUM(E3799:E3802)</f>
        <v>0</v>
      </c>
      <c r="F3798" s="205">
        <f t="shared" si="1041"/>
        <v>100.36638009213917</v>
      </c>
    </row>
    <row r="3799" spans="1:6" s="167" customFormat="1" ht="20.25" x14ac:dyDescent="0.2">
      <c r="A3799" s="197">
        <v>411100</v>
      </c>
      <c r="B3799" s="198" t="s">
        <v>358</v>
      </c>
      <c r="C3799" s="208">
        <v>2549800</v>
      </c>
      <c r="D3799" s="217">
        <v>2570000</v>
      </c>
      <c r="E3799" s="208">
        <v>0</v>
      </c>
      <c r="F3799" s="209">
        <f t="shared" si="1041"/>
        <v>100.79221899756843</v>
      </c>
    </row>
    <row r="3800" spans="1:6" s="167" customFormat="1" ht="20.25" x14ac:dyDescent="0.2">
      <c r="A3800" s="197">
        <v>411200</v>
      </c>
      <c r="B3800" s="198" t="s">
        <v>484</v>
      </c>
      <c r="C3800" s="208">
        <v>99800</v>
      </c>
      <c r="D3800" s="217">
        <v>100000</v>
      </c>
      <c r="E3800" s="208">
        <v>0</v>
      </c>
      <c r="F3800" s="209">
        <f t="shared" si="1041"/>
        <v>100.20040080160319</v>
      </c>
    </row>
    <row r="3801" spans="1:6" s="167" customFormat="1" ht="40.5" x14ac:dyDescent="0.2">
      <c r="A3801" s="197">
        <v>411300</v>
      </c>
      <c r="B3801" s="198" t="s">
        <v>359</v>
      </c>
      <c r="C3801" s="208">
        <v>90000</v>
      </c>
      <c r="D3801" s="217">
        <v>80000</v>
      </c>
      <c r="E3801" s="208">
        <v>0</v>
      </c>
      <c r="F3801" s="209">
        <f t="shared" si="1041"/>
        <v>88.888888888888886</v>
      </c>
    </row>
    <row r="3802" spans="1:6" s="167" customFormat="1" ht="20.25" x14ac:dyDescent="0.2">
      <c r="A3802" s="197">
        <v>411400</v>
      </c>
      <c r="B3802" s="198" t="s">
        <v>360</v>
      </c>
      <c r="C3802" s="208">
        <v>17100</v>
      </c>
      <c r="D3802" s="217">
        <v>16800</v>
      </c>
      <c r="E3802" s="208">
        <v>0</v>
      </c>
      <c r="F3802" s="209">
        <f t="shared" si="1041"/>
        <v>98.245614035087712</v>
      </c>
    </row>
    <row r="3803" spans="1:6" s="167" customFormat="1" ht="20.25" x14ac:dyDescent="0.2">
      <c r="A3803" s="219">
        <v>412000</v>
      </c>
      <c r="B3803" s="210" t="s">
        <v>476</v>
      </c>
      <c r="C3803" s="220">
        <f t="shared" ref="C3803" si="1045">SUM(C3804:C3814)</f>
        <v>571300</v>
      </c>
      <c r="D3803" s="220">
        <f t="shared" ref="D3803" si="1046">SUM(D3804:D3814)</f>
        <v>564300</v>
      </c>
      <c r="E3803" s="220">
        <f t="shared" ref="E3803" si="1047">SUM(E3804:E3814)</f>
        <v>0</v>
      </c>
      <c r="F3803" s="205">
        <f t="shared" si="1041"/>
        <v>98.77472431297042</v>
      </c>
    </row>
    <row r="3804" spans="1:6" s="167" customFormat="1" ht="20.25" x14ac:dyDescent="0.2">
      <c r="A3804" s="197">
        <v>412200</v>
      </c>
      <c r="B3804" s="198" t="s">
        <v>485</v>
      </c>
      <c r="C3804" s="208">
        <v>53000</v>
      </c>
      <c r="D3804" s="217">
        <v>54000</v>
      </c>
      <c r="E3804" s="208">
        <v>0</v>
      </c>
      <c r="F3804" s="209">
        <f t="shared" si="1041"/>
        <v>101.88679245283019</v>
      </c>
    </row>
    <row r="3805" spans="1:6" s="167" customFormat="1" ht="20.25" x14ac:dyDescent="0.2">
      <c r="A3805" s="197">
        <v>412300</v>
      </c>
      <c r="B3805" s="198" t="s">
        <v>362</v>
      </c>
      <c r="C3805" s="208">
        <v>45000</v>
      </c>
      <c r="D3805" s="217">
        <v>45000</v>
      </c>
      <c r="E3805" s="208">
        <v>0</v>
      </c>
      <c r="F3805" s="209">
        <f t="shared" si="1041"/>
        <v>100</v>
      </c>
    </row>
    <row r="3806" spans="1:6" s="167" customFormat="1" ht="20.25" x14ac:dyDescent="0.2">
      <c r="A3806" s="197">
        <v>412500</v>
      </c>
      <c r="B3806" s="198" t="s">
        <v>364</v>
      </c>
      <c r="C3806" s="208">
        <v>15000</v>
      </c>
      <c r="D3806" s="217">
        <v>15000</v>
      </c>
      <c r="E3806" s="208">
        <v>0</v>
      </c>
      <c r="F3806" s="209">
        <f t="shared" si="1041"/>
        <v>100</v>
      </c>
    </row>
    <row r="3807" spans="1:6" s="167" customFormat="1" ht="20.25" x14ac:dyDescent="0.2">
      <c r="A3807" s="197">
        <v>412600</v>
      </c>
      <c r="B3807" s="198" t="s">
        <v>486</v>
      </c>
      <c r="C3807" s="208">
        <v>47000</v>
      </c>
      <c r="D3807" s="217">
        <v>47000</v>
      </c>
      <c r="E3807" s="208">
        <v>0</v>
      </c>
      <c r="F3807" s="209">
        <f t="shared" si="1041"/>
        <v>100</v>
      </c>
    </row>
    <row r="3808" spans="1:6" s="167" customFormat="1" ht="20.25" x14ac:dyDescent="0.2">
      <c r="A3808" s="197">
        <v>412700</v>
      </c>
      <c r="B3808" s="198" t="s">
        <v>473</v>
      </c>
      <c r="C3808" s="208">
        <v>130000</v>
      </c>
      <c r="D3808" s="217">
        <v>130000</v>
      </c>
      <c r="E3808" s="208">
        <v>0</v>
      </c>
      <c r="F3808" s="209">
        <f t="shared" si="1041"/>
        <v>100</v>
      </c>
    </row>
    <row r="3809" spans="1:6" s="167" customFormat="1" ht="20.25" x14ac:dyDescent="0.2">
      <c r="A3809" s="197">
        <v>412900</v>
      </c>
      <c r="B3809" s="198" t="s">
        <v>797</v>
      </c>
      <c r="C3809" s="208">
        <v>1300</v>
      </c>
      <c r="D3809" s="217">
        <v>1300.0000000000002</v>
      </c>
      <c r="E3809" s="208">
        <v>0</v>
      </c>
      <c r="F3809" s="209">
        <f t="shared" si="1041"/>
        <v>100.00000000000003</v>
      </c>
    </row>
    <row r="3810" spans="1:6" s="167" customFormat="1" ht="20.25" x14ac:dyDescent="0.2">
      <c r="A3810" s="197">
        <v>412900</v>
      </c>
      <c r="B3810" s="198" t="s">
        <v>564</v>
      </c>
      <c r="C3810" s="208">
        <v>220000</v>
      </c>
      <c r="D3810" s="217">
        <v>220000</v>
      </c>
      <c r="E3810" s="208">
        <v>0</v>
      </c>
      <c r="F3810" s="209">
        <f t="shared" si="1041"/>
        <v>100</v>
      </c>
    </row>
    <row r="3811" spans="1:6" s="167" customFormat="1" ht="20.25" x14ac:dyDescent="0.2">
      <c r="A3811" s="197">
        <v>412900</v>
      </c>
      <c r="B3811" s="211" t="s">
        <v>582</v>
      </c>
      <c r="C3811" s="208">
        <v>4000</v>
      </c>
      <c r="D3811" s="217">
        <v>4000</v>
      </c>
      <c r="E3811" s="208">
        <v>0</v>
      </c>
      <c r="F3811" s="209">
        <f t="shared" si="1041"/>
        <v>100</v>
      </c>
    </row>
    <row r="3812" spans="1:6" s="167" customFormat="1" ht="20.25" x14ac:dyDescent="0.2">
      <c r="A3812" s="197">
        <v>412900</v>
      </c>
      <c r="B3812" s="211" t="s">
        <v>584</v>
      </c>
      <c r="C3812" s="208">
        <v>8000</v>
      </c>
      <c r="D3812" s="217">
        <v>8000</v>
      </c>
      <c r="E3812" s="208">
        <v>0</v>
      </c>
      <c r="F3812" s="209">
        <f t="shared" si="1041"/>
        <v>100</v>
      </c>
    </row>
    <row r="3813" spans="1:6" s="167" customFormat="1" ht="20.25" x14ac:dyDescent="0.2">
      <c r="A3813" s="197">
        <v>412900</v>
      </c>
      <c r="B3813" s="211" t="s">
        <v>700</v>
      </c>
      <c r="C3813" s="208">
        <v>30000</v>
      </c>
      <c r="D3813" s="217">
        <v>30000</v>
      </c>
      <c r="E3813" s="208">
        <v>0</v>
      </c>
      <c r="F3813" s="209">
        <f t="shared" si="1041"/>
        <v>100</v>
      </c>
    </row>
    <row r="3814" spans="1:6" s="167" customFormat="1" ht="20.25" x14ac:dyDescent="0.2">
      <c r="A3814" s="197">
        <v>412900</v>
      </c>
      <c r="B3814" s="198" t="s">
        <v>566</v>
      </c>
      <c r="C3814" s="208">
        <v>18000</v>
      </c>
      <c r="D3814" s="217">
        <v>10000</v>
      </c>
      <c r="E3814" s="208">
        <v>0</v>
      </c>
      <c r="F3814" s="209">
        <f t="shared" si="1041"/>
        <v>55.555555555555557</v>
      </c>
    </row>
    <row r="3815" spans="1:6" s="167" customFormat="1" ht="20.25" x14ac:dyDescent="0.2">
      <c r="A3815" s="219">
        <v>414000</v>
      </c>
      <c r="B3815" s="210" t="s">
        <v>374</v>
      </c>
      <c r="C3815" s="220">
        <f>SUM(C3816:C3816)</f>
        <v>900000</v>
      </c>
      <c r="D3815" s="220">
        <f>SUM(D3816:D3816)</f>
        <v>1900000</v>
      </c>
      <c r="E3815" s="220">
        <f>SUM(E3816:E3816)</f>
        <v>0</v>
      </c>
      <c r="F3815" s="205">
        <f t="shared" si="1041"/>
        <v>211.11111111111111</v>
      </c>
    </row>
    <row r="3816" spans="1:6" s="167" customFormat="1" ht="20.25" x14ac:dyDescent="0.2">
      <c r="A3816" s="197">
        <v>414100</v>
      </c>
      <c r="B3816" s="198" t="s">
        <v>701</v>
      </c>
      <c r="C3816" s="208">
        <v>900000</v>
      </c>
      <c r="D3816" s="217">
        <v>1900000</v>
      </c>
      <c r="E3816" s="208">
        <v>0</v>
      </c>
      <c r="F3816" s="209">
        <f t="shared" si="1041"/>
        <v>211.11111111111111</v>
      </c>
    </row>
    <row r="3817" spans="1:6" s="221" customFormat="1" ht="20.25" x14ac:dyDescent="0.2">
      <c r="A3817" s="219">
        <v>415000</v>
      </c>
      <c r="B3817" s="202" t="s">
        <v>319</v>
      </c>
      <c r="C3817" s="220">
        <f>SUM(C3818:C3823)</f>
        <v>74353300</v>
      </c>
      <c r="D3817" s="220">
        <f>SUM(D3818:D3823)</f>
        <v>83958500</v>
      </c>
      <c r="E3817" s="220">
        <f>SUM(E3818:E3823)</f>
        <v>0</v>
      </c>
      <c r="F3817" s="205">
        <f t="shared" si="1041"/>
        <v>112.91832373277313</v>
      </c>
    </row>
    <row r="3818" spans="1:6" s="167" customFormat="1" ht="20.25" x14ac:dyDescent="0.2">
      <c r="A3818" s="223">
        <v>415200</v>
      </c>
      <c r="B3818" s="198" t="s">
        <v>536</v>
      </c>
      <c r="C3818" s="208">
        <v>517800</v>
      </c>
      <c r="D3818" s="217">
        <v>1554000</v>
      </c>
      <c r="E3818" s="208">
        <v>0</v>
      </c>
      <c r="F3818" s="209">
        <f t="shared" si="1041"/>
        <v>300.11587485515645</v>
      </c>
    </row>
    <row r="3819" spans="1:6" s="167" customFormat="1" ht="20.25" x14ac:dyDescent="0.2">
      <c r="A3819" s="223">
        <v>415200</v>
      </c>
      <c r="B3819" s="198" t="s">
        <v>947</v>
      </c>
      <c r="C3819" s="208">
        <v>0</v>
      </c>
      <c r="D3819" s="217">
        <v>220000</v>
      </c>
      <c r="E3819" s="208">
        <v>0</v>
      </c>
      <c r="F3819" s="209">
        <v>0</v>
      </c>
    </row>
    <row r="3820" spans="1:6" s="167" customFormat="1" ht="20.25" x14ac:dyDescent="0.2">
      <c r="A3820" s="197">
        <v>415200</v>
      </c>
      <c r="B3820" s="198" t="s">
        <v>702</v>
      </c>
      <c r="C3820" s="208">
        <v>860000</v>
      </c>
      <c r="D3820" s="217">
        <v>860000</v>
      </c>
      <c r="E3820" s="208">
        <v>0</v>
      </c>
      <c r="F3820" s="209">
        <f t="shared" si="1041"/>
        <v>100</v>
      </c>
    </row>
    <row r="3821" spans="1:6" s="167" customFormat="1" ht="20.25" x14ac:dyDescent="0.2">
      <c r="A3821" s="197">
        <v>415200</v>
      </c>
      <c r="B3821" s="198" t="s">
        <v>535</v>
      </c>
      <c r="C3821" s="208">
        <v>264500</v>
      </c>
      <c r="D3821" s="217">
        <v>264500</v>
      </c>
      <c r="E3821" s="208">
        <v>0</v>
      </c>
      <c r="F3821" s="209">
        <f t="shared" ref="F3821:F3829" si="1048">D3821/C3821*100</f>
        <v>100</v>
      </c>
    </row>
    <row r="3822" spans="1:6" s="167" customFormat="1" ht="20.25" x14ac:dyDescent="0.2">
      <c r="A3822" s="197">
        <v>415200</v>
      </c>
      <c r="B3822" s="198" t="s">
        <v>703</v>
      </c>
      <c r="C3822" s="208">
        <v>3380000</v>
      </c>
      <c r="D3822" s="217">
        <v>4380000</v>
      </c>
      <c r="E3822" s="208">
        <v>0</v>
      </c>
      <c r="F3822" s="209">
        <f t="shared" si="1048"/>
        <v>129.58579881656803</v>
      </c>
    </row>
    <row r="3823" spans="1:6" s="167" customFormat="1" ht="20.25" x14ac:dyDescent="0.2">
      <c r="A3823" s="197">
        <v>415200</v>
      </c>
      <c r="B3823" s="198" t="s">
        <v>530</v>
      </c>
      <c r="C3823" s="208">
        <v>69331000</v>
      </c>
      <c r="D3823" s="217">
        <v>76680000</v>
      </c>
      <c r="E3823" s="208">
        <v>0</v>
      </c>
      <c r="F3823" s="209">
        <f t="shared" si="1048"/>
        <v>110.59987595736396</v>
      </c>
    </row>
    <row r="3824" spans="1:6" s="221" customFormat="1" ht="20.25" x14ac:dyDescent="0.2">
      <c r="A3824" s="219">
        <v>416000</v>
      </c>
      <c r="B3824" s="210" t="s">
        <v>478</v>
      </c>
      <c r="C3824" s="220">
        <f t="shared" ref="C3824:D3824" si="1049">SUM(C3825:C3825)</f>
        <v>7000000</v>
      </c>
      <c r="D3824" s="220">
        <f t="shared" si="1049"/>
        <v>7000000</v>
      </c>
      <c r="E3824" s="220">
        <f t="shared" ref="E3824" si="1050">SUM(E3825:E3825)</f>
        <v>0</v>
      </c>
      <c r="F3824" s="205">
        <f t="shared" si="1048"/>
        <v>100</v>
      </c>
    </row>
    <row r="3825" spans="1:7" s="167" customFormat="1" ht="20.25" x14ac:dyDescent="0.2">
      <c r="A3825" s="197">
        <v>416300</v>
      </c>
      <c r="B3825" s="198" t="s">
        <v>704</v>
      </c>
      <c r="C3825" s="208">
        <v>7000000</v>
      </c>
      <c r="D3825" s="217">
        <v>7000000</v>
      </c>
      <c r="E3825" s="208">
        <v>0</v>
      </c>
      <c r="F3825" s="209">
        <f t="shared" si="1048"/>
        <v>100</v>
      </c>
    </row>
    <row r="3826" spans="1:7" s="221" customFormat="1" ht="20.25" x14ac:dyDescent="0.2">
      <c r="A3826" s="219">
        <v>480000</v>
      </c>
      <c r="B3826" s="210" t="s">
        <v>418</v>
      </c>
      <c r="C3826" s="220">
        <f>C3827+C3838</f>
        <v>326460300</v>
      </c>
      <c r="D3826" s="220">
        <f>D3827+D3838</f>
        <v>326980800</v>
      </c>
      <c r="E3826" s="220">
        <f>E3827+E3838</f>
        <v>0</v>
      </c>
      <c r="F3826" s="205">
        <f t="shared" si="1048"/>
        <v>100.15943745686688</v>
      </c>
    </row>
    <row r="3827" spans="1:7" s="167" customFormat="1" ht="20.25" x14ac:dyDescent="0.2">
      <c r="A3827" s="219">
        <v>487000</v>
      </c>
      <c r="B3827" s="210" t="s">
        <v>470</v>
      </c>
      <c r="C3827" s="220">
        <f>SUM(C3828:C3837)</f>
        <v>325886400</v>
      </c>
      <c r="D3827" s="220">
        <f>SUM(D3828:D3837)</f>
        <v>326380800</v>
      </c>
      <c r="E3827" s="220">
        <f>SUM(E3828:E3837)</f>
        <v>0</v>
      </c>
      <c r="F3827" s="205">
        <f t="shared" si="1048"/>
        <v>100.15170930729236</v>
      </c>
    </row>
    <row r="3828" spans="1:7" s="167" customFormat="1" ht="20.25" x14ac:dyDescent="0.2">
      <c r="A3828" s="197">
        <v>487300</v>
      </c>
      <c r="B3828" s="198" t="s">
        <v>948</v>
      </c>
      <c r="C3828" s="208">
        <v>39650000</v>
      </c>
      <c r="D3828" s="217">
        <v>40000000</v>
      </c>
      <c r="E3828" s="208">
        <v>0</v>
      </c>
      <c r="F3828" s="209">
        <f t="shared" si="1048"/>
        <v>100.88272383354351</v>
      </c>
    </row>
    <row r="3829" spans="1:7" s="167" customFormat="1" ht="20.25" x14ac:dyDescent="0.2">
      <c r="A3829" s="197">
        <v>487300</v>
      </c>
      <c r="B3829" s="198" t="s">
        <v>949</v>
      </c>
      <c r="C3829" s="208">
        <v>14200000</v>
      </c>
      <c r="D3829" s="217">
        <v>14300000</v>
      </c>
      <c r="E3829" s="208">
        <v>0</v>
      </c>
      <c r="F3829" s="209">
        <f t="shared" si="1048"/>
        <v>100.70422535211267</v>
      </c>
    </row>
    <row r="3830" spans="1:7" s="167" customFormat="1" ht="20.25" x14ac:dyDescent="0.2">
      <c r="A3830" s="197">
        <v>487400</v>
      </c>
      <c r="B3830" s="198" t="s">
        <v>774</v>
      </c>
      <c r="C3830" s="208">
        <v>0</v>
      </c>
      <c r="D3830" s="217">
        <v>9000000</v>
      </c>
      <c r="E3830" s="208">
        <v>0</v>
      </c>
      <c r="F3830" s="209">
        <v>0</v>
      </c>
    </row>
    <row r="3831" spans="1:7" s="167" customFormat="1" ht="20.25" x14ac:dyDescent="0.2">
      <c r="A3831" s="223">
        <v>487400</v>
      </c>
      <c r="B3831" s="198" t="s">
        <v>950</v>
      </c>
      <c r="C3831" s="208">
        <v>1615300</v>
      </c>
      <c r="D3831" s="217">
        <v>1615300</v>
      </c>
      <c r="E3831" s="208">
        <v>0</v>
      </c>
      <c r="F3831" s="209">
        <f t="shared" ref="F3831:F3851" si="1051">D3831/C3831*100</f>
        <v>100</v>
      </c>
    </row>
    <row r="3832" spans="1:7" s="167" customFormat="1" ht="20.25" x14ac:dyDescent="0.2">
      <c r="A3832" s="223">
        <v>487400</v>
      </c>
      <c r="B3832" s="198" t="s">
        <v>557</v>
      </c>
      <c r="C3832" s="208">
        <v>3299999.9999999995</v>
      </c>
      <c r="D3832" s="217">
        <v>3500000</v>
      </c>
      <c r="E3832" s="208">
        <v>0</v>
      </c>
      <c r="F3832" s="209">
        <f t="shared" si="1051"/>
        <v>106.06060606060608</v>
      </c>
      <c r="G3832" s="165"/>
    </row>
    <row r="3833" spans="1:7" s="167" customFormat="1" ht="20.25" x14ac:dyDescent="0.2">
      <c r="A3833" s="223">
        <v>487400</v>
      </c>
      <c r="B3833" s="198" t="s">
        <v>558</v>
      </c>
      <c r="C3833" s="208">
        <v>145900000</v>
      </c>
      <c r="D3833" s="217">
        <v>132300000</v>
      </c>
      <c r="E3833" s="208">
        <v>0</v>
      </c>
      <c r="F3833" s="209">
        <f t="shared" si="1051"/>
        <v>90.678546949965735</v>
      </c>
    </row>
    <row r="3834" spans="1:7" s="167" customFormat="1" ht="20.25" x14ac:dyDescent="0.2">
      <c r="A3834" s="223">
        <v>487400</v>
      </c>
      <c r="B3834" s="198" t="s">
        <v>559</v>
      </c>
      <c r="C3834" s="208">
        <v>71600000</v>
      </c>
      <c r="D3834" s="217">
        <v>76000000</v>
      </c>
      <c r="E3834" s="208">
        <v>0</v>
      </c>
      <c r="F3834" s="209">
        <f t="shared" si="1051"/>
        <v>106.14525139664805</v>
      </c>
      <c r="G3834" s="165"/>
    </row>
    <row r="3835" spans="1:7" s="167" customFormat="1" ht="20.25" x14ac:dyDescent="0.2">
      <c r="A3835" s="223">
        <v>487400</v>
      </c>
      <c r="B3835" s="198" t="s">
        <v>705</v>
      </c>
      <c r="C3835" s="208">
        <v>9040000</v>
      </c>
      <c r="D3835" s="217">
        <v>9040000</v>
      </c>
      <c r="E3835" s="208">
        <v>0</v>
      </c>
      <c r="F3835" s="209">
        <f t="shared" si="1051"/>
        <v>100</v>
      </c>
    </row>
    <row r="3836" spans="1:7" s="167" customFormat="1" ht="40.5" x14ac:dyDescent="0.2">
      <c r="A3836" s="223">
        <v>487400</v>
      </c>
      <c r="B3836" s="198" t="s">
        <v>775</v>
      </c>
      <c r="C3836" s="208">
        <v>581100</v>
      </c>
      <c r="D3836" s="217">
        <v>625500</v>
      </c>
      <c r="E3836" s="208">
        <v>0</v>
      </c>
      <c r="F3836" s="209">
        <f t="shared" si="1051"/>
        <v>107.64068146618482</v>
      </c>
    </row>
    <row r="3837" spans="1:7" s="167" customFormat="1" ht="20.25" x14ac:dyDescent="0.2">
      <c r="A3837" s="223">
        <v>487400</v>
      </c>
      <c r="B3837" s="198" t="s">
        <v>951</v>
      </c>
      <c r="C3837" s="208">
        <v>40000000</v>
      </c>
      <c r="D3837" s="217">
        <v>40000000</v>
      </c>
      <c r="E3837" s="208">
        <v>0</v>
      </c>
      <c r="F3837" s="209">
        <f t="shared" si="1051"/>
        <v>100</v>
      </c>
    </row>
    <row r="3838" spans="1:7" s="167" customFormat="1" ht="20.25" x14ac:dyDescent="0.2">
      <c r="A3838" s="219">
        <v>488000</v>
      </c>
      <c r="B3838" s="210" t="s">
        <v>373</v>
      </c>
      <c r="C3838" s="220">
        <f>0+0+0+C3839</f>
        <v>573900</v>
      </c>
      <c r="D3838" s="220">
        <f>0+0+0+D3839</f>
        <v>600000</v>
      </c>
      <c r="E3838" s="220">
        <f>0+0+0+E3839</f>
        <v>0</v>
      </c>
      <c r="F3838" s="205">
        <f t="shared" si="1051"/>
        <v>104.54783063251438</v>
      </c>
    </row>
    <row r="3839" spans="1:7" s="167" customFormat="1" ht="20.25" x14ac:dyDescent="0.2">
      <c r="A3839" s="197">
        <v>488100</v>
      </c>
      <c r="B3839" s="198" t="s">
        <v>952</v>
      </c>
      <c r="C3839" s="208">
        <v>573900</v>
      </c>
      <c r="D3839" s="217">
        <v>600000</v>
      </c>
      <c r="E3839" s="208">
        <v>0</v>
      </c>
      <c r="F3839" s="209">
        <f t="shared" si="1051"/>
        <v>104.54783063251438</v>
      </c>
    </row>
    <row r="3840" spans="1:7" s="167" customFormat="1" ht="20.25" x14ac:dyDescent="0.2">
      <c r="A3840" s="219">
        <v>510000</v>
      </c>
      <c r="B3840" s="210" t="s">
        <v>422</v>
      </c>
      <c r="C3840" s="220">
        <f t="shared" ref="C3840" si="1052">C3841+C3844</f>
        <v>86645300</v>
      </c>
      <c r="D3840" s="220">
        <f t="shared" ref="D3840" si="1053">D3841+D3844</f>
        <v>68070300</v>
      </c>
      <c r="E3840" s="220">
        <f t="shared" ref="E3840" si="1054">E3841+E3844</f>
        <v>0</v>
      </c>
      <c r="F3840" s="205">
        <f t="shared" si="1051"/>
        <v>78.562022406293238</v>
      </c>
    </row>
    <row r="3841" spans="1:6" s="167" customFormat="1" ht="20.25" x14ac:dyDescent="0.2">
      <c r="A3841" s="219">
        <v>511000</v>
      </c>
      <c r="B3841" s="210" t="s">
        <v>423</v>
      </c>
      <c r="C3841" s="220">
        <f t="shared" ref="C3841" si="1055">SUM(C3842:C3843)</f>
        <v>86638300</v>
      </c>
      <c r="D3841" s="220">
        <f t="shared" ref="D3841" si="1056">SUM(D3842:D3843)</f>
        <v>68063300</v>
      </c>
      <c r="E3841" s="220">
        <f t="shared" ref="E3841" si="1057">SUM(E3842:E3843)</f>
        <v>0</v>
      </c>
      <c r="F3841" s="205">
        <f t="shared" si="1051"/>
        <v>78.560290310405449</v>
      </c>
    </row>
    <row r="3842" spans="1:6" s="167" customFormat="1" ht="20.25" x14ac:dyDescent="0.2">
      <c r="A3842" s="223">
        <v>511100</v>
      </c>
      <c r="B3842" s="198" t="s">
        <v>424</v>
      </c>
      <c r="C3842" s="208">
        <v>86633300</v>
      </c>
      <c r="D3842" s="217">
        <v>68058300</v>
      </c>
      <c r="E3842" s="208">
        <v>0</v>
      </c>
      <c r="F3842" s="209">
        <f t="shared" si="1051"/>
        <v>78.559052927684846</v>
      </c>
    </row>
    <row r="3843" spans="1:6" s="167" customFormat="1" ht="20.25" x14ac:dyDescent="0.2">
      <c r="A3843" s="197">
        <v>511300</v>
      </c>
      <c r="B3843" s="198" t="s">
        <v>426</v>
      </c>
      <c r="C3843" s="208">
        <v>5000</v>
      </c>
      <c r="D3843" s="217">
        <v>5000</v>
      </c>
      <c r="E3843" s="208">
        <v>0</v>
      </c>
      <c r="F3843" s="209">
        <f t="shared" si="1051"/>
        <v>100</v>
      </c>
    </row>
    <row r="3844" spans="1:6" s="221" customFormat="1" ht="20.25" x14ac:dyDescent="0.2">
      <c r="A3844" s="219">
        <v>516000</v>
      </c>
      <c r="B3844" s="210" t="s">
        <v>433</v>
      </c>
      <c r="C3844" s="220">
        <f t="shared" ref="C3844:D3844" si="1058">C3845</f>
        <v>7000</v>
      </c>
      <c r="D3844" s="220">
        <f t="shared" si="1058"/>
        <v>7000</v>
      </c>
      <c r="E3844" s="220">
        <f t="shared" ref="E3844" si="1059">E3845</f>
        <v>0</v>
      </c>
      <c r="F3844" s="205">
        <f t="shared" si="1051"/>
        <v>100</v>
      </c>
    </row>
    <row r="3845" spans="1:6" s="167" customFormat="1" ht="20.25" x14ac:dyDescent="0.2">
      <c r="A3845" s="197">
        <v>516100</v>
      </c>
      <c r="B3845" s="198" t="s">
        <v>433</v>
      </c>
      <c r="C3845" s="208">
        <v>7000</v>
      </c>
      <c r="D3845" s="217">
        <v>7000</v>
      </c>
      <c r="E3845" s="208">
        <v>0</v>
      </c>
      <c r="F3845" s="209">
        <f t="shared" si="1051"/>
        <v>100</v>
      </c>
    </row>
    <row r="3846" spans="1:6" s="221" customFormat="1" ht="20.25" x14ac:dyDescent="0.2">
      <c r="A3846" s="219">
        <v>630000</v>
      </c>
      <c r="B3846" s="210" t="s">
        <v>461</v>
      </c>
      <c r="C3846" s="220">
        <f>C3847+C3849</f>
        <v>155000</v>
      </c>
      <c r="D3846" s="220">
        <f>D3847+D3849</f>
        <v>155000</v>
      </c>
      <c r="E3846" s="220">
        <f>E3847+E3849</f>
        <v>0</v>
      </c>
      <c r="F3846" s="205">
        <f t="shared" si="1051"/>
        <v>100</v>
      </c>
    </row>
    <row r="3847" spans="1:6" s="221" customFormat="1" ht="20.25" x14ac:dyDescent="0.2">
      <c r="A3847" s="219">
        <v>631000</v>
      </c>
      <c r="B3847" s="210" t="s">
        <v>395</v>
      </c>
      <c r="C3847" s="220">
        <f>SUM(C3848:C3848)</f>
        <v>35000</v>
      </c>
      <c r="D3847" s="220">
        <f>SUM(D3848:D3848)</f>
        <v>35000</v>
      </c>
      <c r="E3847" s="220">
        <f>SUM(E3848:E3848)</f>
        <v>0</v>
      </c>
      <c r="F3847" s="205">
        <f t="shared" si="1051"/>
        <v>100</v>
      </c>
    </row>
    <row r="3848" spans="1:6" s="167" customFormat="1" ht="20.25" x14ac:dyDescent="0.2">
      <c r="A3848" s="197">
        <v>631100</v>
      </c>
      <c r="B3848" s="198" t="s">
        <v>463</v>
      </c>
      <c r="C3848" s="208">
        <v>35000</v>
      </c>
      <c r="D3848" s="217">
        <v>35000</v>
      </c>
      <c r="E3848" s="208">
        <v>0</v>
      </c>
      <c r="F3848" s="209">
        <f t="shared" si="1051"/>
        <v>100</v>
      </c>
    </row>
    <row r="3849" spans="1:6" s="221" customFormat="1" ht="20.25" x14ac:dyDescent="0.2">
      <c r="A3849" s="219">
        <v>638000</v>
      </c>
      <c r="B3849" s="210" t="s">
        <v>396</v>
      </c>
      <c r="C3849" s="220">
        <f>C3850+0</f>
        <v>120000</v>
      </c>
      <c r="D3849" s="220">
        <f>D3850+0</f>
        <v>120000</v>
      </c>
      <c r="E3849" s="220">
        <f>E3850+0</f>
        <v>0</v>
      </c>
      <c r="F3849" s="205">
        <f t="shared" si="1051"/>
        <v>100</v>
      </c>
    </row>
    <row r="3850" spans="1:6" s="167" customFormat="1" ht="20.25" x14ac:dyDescent="0.2">
      <c r="A3850" s="197">
        <v>638100</v>
      </c>
      <c r="B3850" s="198" t="s">
        <v>466</v>
      </c>
      <c r="C3850" s="208">
        <v>120000</v>
      </c>
      <c r="D3850" s="217">
        <v>120000</v>
      </c>
      <c r="E3850" s="208">
        <v>0</v>
      </c>
      <c r="F3850" s="209">
        <f t="shared" si="1051"/>
        <v>100</v>
      </c>
    </row>
    <row r="3851" spans="1:6" s="167" customFormat="1" ht="20.25" x14ac:dyDescent="0.2">
      <c r="A3851" s="225"/>
      <c r="B3851" s="214" t="s">
        <v>500</v>
      </c>
      <c r="C3851" s="222">
        <f>C3797+C3826+C3840+C3846+0+0</f>
        <v>498841900</v>
      </c>
      <c r="D3851" s="222">
        <f>D3797+D3826+D3840+D3846+0+0</f>
        <v>491395700</v>
      </c>
      <c r="E3851" s="222">
        <f>E3797+E3826+E3840+E3846+0+0</f>
        <v>0</v>
      </c>
      <c r="F3851" s="172">
        <f t="shared" si="1051"/>
        <v>98.507302614315279</v>
      </c>
    </row>
    <row r="3852" spans="1:6" s="250" customFormat="1" ht="20.25" x14ac:dyDescent="0.2">
      <c r="A3852" s="193"/>
      <c r="B3852" s="199"/>
      <c r="C3852" s="200"/>
      <c r="D3852" s="200"/>
      <c r="E3852" s="200"/>
      <c r="F3852" s="201"/>
    </row>
    <row r="3853" spans="1:6" s="250" customFormat="1" ht="20.25" x14ac:dyDescent="0.2">
      <c r="A3853" s="193"/>
      <c r="B3853" s="199"/>
      <c r="C3853" s="200"/>
      <c r="D3853" s="200"/>
      <c r="E3853" s="200"/>
      <c r="F3853" s="201"/>
    </row>
    <row r="3854" spans="1:6" s="250" customFormat="1" ht="20.25" x14ac:dyDescent="0.2">
      <c r="A3854" s="197" t="s">
        <v>953</v>
      </c>
      <c r="B3854" s="198"/>
      <c r="C3854" s="200"/>
      <c r="D3854" s="200"/>
      <c r="E3854" s="200"/>
      <c r="F3854" s="201"/>
    </row>
    <row r="3855" spans="1:6" s="250" customFormat="1" ht="20.25" x14ac:dyDescent="0.2">
      <c r="A3855" s="197" t="s">
        <v>517</v>
      </c>
      <c r="B3855" s="198"/>
      <c r="C3855" s="200"/>
      <c r="D3855" s="200"/>
      <c r="E3855" s="200"/>
      <c r="F3855" s="201"/>
    </row>
    <row r="3856" spans="1:6" s="250" customFormat="1" ht="20.25" x14ac:dyDescent="0.2">
      <c r="A3856" s="197" t="s">
        <v>663</v>
      </c>
      <c r="B3856" s="198"/>
      <c r="C3856" s="200"/>
      <c r="D3856" s="200"/>
      <c r="E3856" s="200"/>
      <c r="F3856" s="201"/>
    </row>
    <row r="3857" spans="1:6" s="250" customFormat="1" ht="20.25" x14ac:dyDescent="0.2">
      <c r="A3857" s="197" t="s">
        <v>954</v>
      </c>
      <c r="B3857" s="198"/>
      <c r="C3857" s="200"/>
      <c r="D3857" s="200"/>
      <c r="E3857" s="200"/>
      <c r="F3857" s="201"/>
    </row>
    <row r="3858" spans="1:6" s="250" customFormat="1" ht="20.25" x14ac:dyDescent="0.2">
      <c r="A3858" s="193"/>
      <c r="B3858" s="198"/>
      <c r="C3858" s="200"/>
      <c r="D3858" s="200"/>
      <c r="E3858" s="200"/>
      <c r="F3858" s="201"/>
    </row>
    <row r="3859" spans="1:6" s="251" customFormat="1" ht="20.25" x14ac:dyDescent="0.2">
      <c r="A3859" s="219">
        <v>410000</v>
      </c>
      <c r="B3859" s="203" t="s">
        <v>357</v>
      </c>
      <c r="C3859" s="220">
        <f t="shared" ref="C3859" si="1060">C3860+C3865+C3879</f>
        <v>6628100.0000000028</v>
      </c>
      <c r="D3859" s="220">
        <f t="shared" ref="D3859" si="1061">D3860+D3865+D3879</f>
        <v>6971700</v>
      </c>
      <c r="E3859" s="220">
        <f t="shared" ref="E3859" si="1062">E3860+E3865+E3879</f>
        <v>0</v>
      </c>
      <c r="F3859" s="205">
        <f t="shared" ref="F3859:F3872" si="1063">D3859/C3859*100</f>
        <v>105.18398937855488</v>
      </c>
    </row>
    <row r="3860" spans="1:6" s="251" customFormat="1" ht="20.25" x14ac:dyDescent="0.2">
      <c r="A3860" s="219">
        <v>411000</v>
      </c>
      <c r="B3860" s="203" t="s">
        <v>471</v>
      </c>
      <c r="C3860" s="220">
        <f>SUM(C3861:C3864)</f>
        <v>5845500.0000000028</v>
      </c>
      <c r="D3860" s="220">
        <f t="shared" ref="D3860" si="1064">SUM(D3861:D3864)</f>
        <v>6177100</v>
      </c>
      <c r="E3860" s="220">
        <f>SUM(E3861:E3864)</f>
        <v>0</v>
      </c>
      <c r="F3860" s="205">
        <f t="shared" si="1063"/>
        <v>105.6727397143101</v>
      </c>
    </row>
    <row r="3861" spans="1:6" s="250" customFormat="1" ht="20.25" x14ac:dyDescent="0.2">
      <c r="A3861" s="197">
        <v>411100</v>
      </c>
      <c r="B3861" s="198" t="s">
        <v>358</v>
      </c>
      <c r="C3861" s="208">
        <v>5405400.0000000028</v>
      </c>
      <c r="D3861" s="217">
        <f>5530600+197700</f>
        <v>5728300</v>
      </c>
      <c r="E3861" s="208">
        <v>0</v>
      </c>
      <c r="F3861" s="209">
        <f t="shared" si="1063"/>
        <v>105.97365597365591</v>
      </c>
    </row>
    <row r="3862" spans="1:6" s="250" customFormat="1" ht="20.25" x14ac:dyDescent="0.2">
      <c r="A3862" s="197">
        <v>411200</v>
      </c>
      <c r="B3862" s="198" t="s">
        <v>484</v>
      </c>
      <c r="C3862" s="208">
        <v>171300</v>
      </c>
      <c r="D3862" s="217">
        <v>189900</v>
      </c>
      <c r="E3862" s="208">
        <v>0</v>
      </c>
      <c r="F3862" s="209">
        <f t="shared" si="1063"/>
        <v>110.85814360770578</v>
      </c>
    </row>
    <row r="3863" spans="1:6" s="250" customFormat="1" ht="40.5" x14ac:dyDescent="0.2">
      <c r="A3863" s="197">
        <v>411300</v>
      </c>
      <c r="B3863" s="198" t="s">
        <v>359</v>
      </c>
      <c r="C3863" s="208">
        <v>184800</v>
      </c>
      <c r="D3863" s="217">
        <v>197500</v>
      </c>
      <c r="E3863" s="208">
        <v>0</v>
      </c>
      <c r="F3863" s="209">
        <f t="shared" si="1063"/>
        <v>106.87229437229438</v>
      </c>
    </row>
    <row r="3864" spans="1:6" s="250" customFormat="1" ht="20.25" x14ac:dyDescent="0.2">
      <c r="A3864" s="197">
        <v>411400</v>
      </c>
      <c r="B3864" s="198" t="s">
        <v>360</v>
      </c>
      <c r="C3864" s="208">
        <v>84000</v>
      </c>
      <c r="D3864" s="217">
        <v>61400</v>
      </c>
      <c r="E3864" s="208">
        <v>0</v>
      </c>
      <c r="F3864" s="209">
        <f t="shared" si="1063"/>
        <v>73.095238095238088</v>
      </c>
    </row>
    <row r="3865" spans="1:6" s="251" customFormat="1" ht="20.25" x14ac:dyDescent="0.2">
      <c r="A3865" s="219">
        <v>412000</v>
      </c>
      <c r="B3865" s="210" t="s">
        <v>476</v>
      </c>
      <c r="C3865" s="220">
        <f>SUM(C3866:C3878)</f>
        <v>777500</v>
      </c>
      <c r="D3865" s="220">
        <f>SUM(D3866:D3878)</f>
        <v>794600</v>
      </c>
      <c r="E3865" s="220">
        <f>SUM(E3866:E3878)</f>
        <v>0</v>
      </c>
      <c r="F3865" s="205">
        <f t="shared" si="1063"/>
        <v>102.19935691318327</v>
      </c>
    </row>
    <row r="3866" spans="1:6" s="250" customFormat="1" ht="20.25" x14ac:dyDescent="0.2">
      <c r="A3866" s="223">
        <v>412100</v>
      </c>
      <c r="B3866" s="198" t="s">
        <v>361</v>
      </c>
      <c r="C3866" s="208">
        <v>18000</v>
      </c>
      <c r="D3866" s="217">
        <v>19000</v>
      </c>
      <c r="E3866" s="208">
        <v>0</v>
      </c>
      <c r="F3866" s="209">
        <f t="shared" si="1063"/>
        <v>105.55555555555556</v>
      </c>
    </row>
    <row r="3867" spans="1:6" s="250" customFormat="1" ht="20.25" x14ac:dyDescent="0.2">
      <c r="A3867" s="197">
        <v>412200</v>
      </c>
      <c r="B3867" s="198" t="s">
        <v>485</v>
      </c>
      <c r="C3867" s="208">
        <v>355999.99999999994</v>
      </c>
      <c r="D3867" s="217">
        <v>350200</v>
      </c>
      <c r="E3867" s="208">
        <v>0</v>
      </c>
      <c r="F3867" s="209">
        <f t="shared" si="1063"/>
        <v>98.370786516853954</v>
      </c>
    </row>
    <row r="3868" spans="1:6" s="250" customFormat="1" ht="20.25" x14ac:dyDescent="0.2">
      <c r="A3868" s="197">
        <v>412300</v>
      </c>
      <c r="B3868" s="198" t="s">
        <v>362</v>
      </c>
      <c r="C3868" s="208">
        <v>87000.000000000015</v>
      </c>
      <c r="D3868" s="217">
        <v>87500</v>
      </c>
      <c r="E3868" s="208">
        <v>0</v>
      </c>
      <c r="F3868" s="209">
        <f t="shared" si="1063"/>
        <v>100.57471264367814</v>
      </c>
    </row>
    <row r="3869" spans="1:6" s="250" customFormat="1" ht="20.25" x14ac:dyDescent="0.2">
      <c r="A3869" s="197">
        <v>412400</v>
      </c>
      <c r="B3869" s="198" t="s">
        <v>363</v>
      </c>
      <c r="C3869" s="208">
        <v>1500</v>
      </c>
      <c r="D3869" s="217">
        <v>1000</v>
      </c>
      <c r="E3869" s="208">
        <v>0</v>
      </c>
      <c r="F3869" s="209">
        <f t="shared" si="1063"/>
        <v>66.666666666666657</v>
      </c>
    </row>
    <row r="3870" spans="1:6" s="250" customFormat="1" ht="20.25" x14ac:dyDescent="0.2">
      <c r="A3870" s="197">
        <v>412500</v>
      </c>
      <c r="B3870" s="198" t="s">
        <v>364</v>
      </c>
      <c r="C3870" s="208">
        <v>105000.00000000001</v>
      </c>
      <c r="D3870" s="217">
        <v>117000</v>
      </c>
      <c r="E3870" s="208">
        <v>0</v>
      </c>
      <c r="F3870" s="209">
        <f t="shared" si="1063"/>
        <v>111.42857142857142</v>
      </c>
    </row>
    <row r="3871" spans="1:6" s="250" customFormat="1" ht="20.25" x14ac:dyDescent="0.2">
      <c r="A3871" s="197">
        <v>412600</v>
      </c>
      <c r="B3871" s="198" t="s">
        <v>486</v>
      </c>
      <c r="C3871" s="208">
        <v>21900</v>
      </c>
      <c r="D3871" s="217">
        <v>16000</v>
      </c>
      <c r="E3871" s="208">
        <v>0</v>
      </c>
      <c r="F3871" s="209">
        <f t="shared" si="1063"/>
        <v>73.059360730593596</v>
      </c>
    </row>
    <row r="3872" spans="1:6" s="250" customFormat="1" ht="20.25" x14ac:dyDescent="0.2">
      <c r="A3872" s="197">
        <v>412700</v>
      </c>
      <c r="B3872" s="198" t="s">
        <v>473</v>
      </c>
      <c r="C3872" s="208">
        <v>111700</v>
      </c>
      <c r="D3872" s="217">
        <v>110100</v>
      </c>
      <c r="E3872" s="208">
        <v>0</v>
      </c>
      <c r="F3872" s="209">
        <f t="shared" si="1063"/>
        <v>98.567591763652644</v>
      </c>
    </row>
    <row r="3873" spans="1:6" s="250" customFormat="1" ht="20.25" x14ac:dyDescent="0.2">
      <c r="A3873" s="197">
        <v>412900</v>
      </c>
      <c r="B3873" s="211" t="s">
        <v>797</v>
      </c>
      <c r="C3873" s="208">
        <v>4900</v>
      </c>
      <c r="D3873" s="217">
        <v>15000</v>
      </c>
      <c r="E3873" s="208">
        <v>0</v>
      </c>
      <c r="F3873" s="209"/>
    </row>
    <row r="3874" spans="1:6" s="250" customFormat="1" ht="20.25" x14ac:dyDescent="0.2">
      <c r="A3874" s="197">
        <v>412900</v>
      </c>
      <c r="B3874" s="211" t="s">
        <v>564</v>
      </c>
      <c r="C3874" s="208">
        <v>50000</v>
      </c>
      <c r="D3874" s="217">
        <v>50000</v>
      </c>
      <c r="E3874" s="208">
        <v>0</v>
      </c>
      <c r="F3874" s="209">
        <f t="shared" ref="F3874:F3889" si="1065">D3874/C3874*100</f>
        <v>100</v>
      </c>
    </row>
    <row r="3875" spans="1:6" s="250" customFormat="1" ht="20.25" x14ac:dyDescent="0.2">
      <c r="A3875" s="197">
        <v>412900</v>
      </c>
      <c r="B3875" s="211" t="s">
        <v>582</v>
      </c>
      <c r="C3875" s="208">
        <v>5399.9999999999982</v>
      </c>
      <c r="D3875" s="217">
        <v>7500</v>
      </c>
      <c r="E3875" s="208">
        <v>0</v>
      </c>
      <c r="F3875" s="209">
        <f t="shared" si="1065"/>
        <v>138.88888888888891</v>
      </c>
    </row>
    <row r="3876" spans="1:6" s="250" customFormat="1" ht="20.25" x14ac:dyDescent="0.2">
      <c r="A3876" s="197">
        <v>412900</v>
      </c>
      <c r="B3876" s="211" t="s">
        <v>583</v>
      </c>
      <c r="C3876" s="208">
        <v>2600.0000000000005</v>
      </c>
      <c r="D3876" s="217">
        <v>800</v>
      </c>
      <c r="E3876" s="208">
        <v>0</v>
      </c>
      <c r="F3876" s="209">
        <f t="shared" si="1065"/>
        <v>30.769230769230766</v>
      </c>
    </row>
    <row r="3877" spans="1:6" s="250" customFormat="1" ht="20.25" x14ac:dyDescent="0.2">
      <c r="A3877" s="197">
        <v>412900</v>
      </c>
      <c r="B3877" s="211" t="s">
        <v>584</v>
      </c>
      <c r="C3877" s="208">
        <v>9500</v>
      </c>
      <c r="D3877" s="217">
        <v>10500</v>
      </c>
      <c r="E3877" s="208">
        <v>0</v>
      </c>
      <c r="F3877" s="209">
        <f t="shared" si="1065"/>
        <v>110.5263157894737</v>
      </c>
    </row>
    <row r="3878" spans="1:6" s="250" customFormat="1" ht="20.25" x14ac:dyDescent="0.2">
      <c r="A3878" s="197">
        <v>412900</v>
      </c>
      <c r="B3878" s="211" t="s">
        <v>566</v>
      </c>
      <c r="C3878" s="208">
        <v>4000</v>
      </c>
      <c r="D3878" s="217">
        <v>10000</v>
      </c>
      <c r="E3878" s="208">
        <v>0</v>
      </c>
      <c r="F3878" s="209">
        <f t="shared" si="1065"/>
        <v>250</v>
      </c>
    </row>
    <row r="3879" spans="1:6" s="251" customFormat="1" ht="40.5" x14ac:dyDescent="0.2">
      <c r="A3879" s="224">
        <v>418000</v>
      </c>
      <c r="B3879" s="203" t="s">
        <v>480</v>
      </c>
      <c r="C3879" s="220">
        <f>C3880</f>
        <v>5100</v>
      </c>
      <c r="D3879" s="220">
        <f t="shared" ref="D3879" si="1066">D3880</f>
        <v>0</v>
      </c>
      <c r="E3879" s="220">
        <f>E3880</f>
        <v>0</v>
      </c>
      <c r="F3879" s="205">
        <f t="shared" si="1065"/>
        <v>0</v>
      </c>
    </row>
    <row r="3880" spans="1:6" s="250" customFormat="1" ht="20.25" x14ac:dyDescent="0.2">
      <c r="A3880" s="223">
        <v>418400</v>
      </c>
      <c r="B3880" s="211" t="s">
        <v>417</v>
      </c>
      <c r="C3880" s="208">
        <v>5100</v>
      </c>
      <c r="D3880" s="217">
        <v>0</v>
      </c>
      <c r="E3880" s="208">
        <v>0</v>
      </c>
      <c r="F3880" s="209">
        <f t="shared" si="1065"/>
        <v>0</v>
      </c>
    </row>
    <row r="3881" spans="1:6" s="251" customFormat="1" ht="20.25" x14ac:dyDescent="0.2">
      <c r="A3881" s="219">
        <v>510000</v>
      </c>
      <c r="B3881" s="210" t="s">
        <v>422</v>
      </c>
      <c r="C3881" s="220">
        <f>C3882+C3884+0</f>
        <v>3250000</v>
      </c>
      <c r="D3881" s="220">
        <f>D3882+D3884+0</f>
        <v>3300000</v>
      </c>
      <c r="E3881" s="220">
        <f>E3882+E3884+0</f>
        <v>0</v>
      </c>
      <c r="F3881" s="205">
        <f t="shared" si="1065"/>
        <v>101.53846153846153</v>
      </c>
    </row>
    <row r="3882" spans="1:6" s="251" customFormat="1" ht="20.25" x14ac:dyDescent="0.2">
      <c r="A3882" s="219">
        <v>511000</v>
      </c>
      <c r="B3882" s="210" t="s">
        <v>423</v>
      </c>
      <c r="C3882" s="220">
        <f>C3883</f>
        <v>100000</v>
      </c>
      <c r="D3882" s="220">
        <f t="shared" ref="D3882" si="1067">D3883</f>
        <v>100000</v>
      </c>
      <c r="E3882" s="220">
        <f>E3883</f>
        <v>0</v>
      </c>
      <c r="F3882" s="205">
        <f t="shared" si="1065"/>
        <v>100</v>
      </c>
    </row>
    <row r="3883" spans="1:6" s="250" customFormat="1" ht="20.25" x14ac:dyDescent="0.2">
      <c r="A3883" s="197">
        <v>511300</v>
      </c>
      <c r="B3883" s="198" t="s">
        <v>426</v>
      </c>
      <c r="C3883" s="208">
        <v>100000</v>
      </c>
      <c r="D3883" s="217">
        <v>100000</v>
      </c>
      <c r="E3883" s="208">
        <v>0</v>
      </c>
      <c r="F3883" s="209">
        <f t="shared" si="1065"/>
        <v>100</v>
      </c>
    </row>
    <row r="3884" spans="1:6" s="251" customFormat="1" ht="20.25" x14ac:dyDescent="0.2">
      <c r="A3884" s="219">
        <v>516000</v>
      </c>
      <c r="B3884" s="210" t="s">
        <v>433</v>
      </c>
      <c r="C3884" s="220">
        <f>C3885</f>
        <v>3150000</v>
      </c>
      <c r="D3884" s="220">
        <f t="shared" ref="D3884" si="1068">D3885</f>
        <v>3200000</v>
      </c>
      <c r="E3884" s="220">
        <f>E3885</f>
        <v>0</v>
      </c>
      <c r="F3884" s="205">
        <f t="shared" si="1065"/>
        <v>101.58730158730158</v>
      </c>
    </row>
    <row r="3885" spans="1:6" s="250" customFormat="1" ht="20.25" x14ac:dyDescent="0.2">
      <c r="A3885" s="197">
        <v>516100</v>
      </c>
      <c r="B3885" s="198" t="s">
        <v>433</v>
      </c>
      <c r="C3885" s="208">
        <v>3150000</v>
      </c>
      <c r="D3885" s="217">
        <v>3200000</v>
      </c>
      <c r="E3885" s="208">
        <v>0</v>
      </c>
      <c r="F3885" s="209">
        <f t="shared" si="1065"/>
        <v>101.58730158730158</v>
      </c>
    </row>
    <row r="3886" spans="1:6" s="251" customFormat="1" ht="20.25" x14ac:dyDescent="0.2">
      <c r="A3886" s="219">
        <v>630000</v>
      </c>
      <c r="B3886" s="210" t="s">
        <v>461</v>
      </c>
      <c r="C3886" s="220">
        <f t="shared" ref="C3886:D3887" si="1069">C3887</f>
        <v>145000</v>
      </c>
      <c r="D3886" s="220">
        <f t="shared" si="1069"/>
        <v>92000</v>
      </c>
      <c r="E3886" s="220">
        <f t="shared" ref="E3886:E3887" si="1070">E3887</f>
        <v>0</v>
      </c>
      <c r="F3886" s="205">
        <f t="shared" si="1065"/>
        <v>63.448275862068968</v>
      </c>
    </row>
    <row r="3887" spans="1:6" s="251" customFormat="1" ht="20.25" x14ac:dyDescent="0.2">
      <c r="A3887" s="219">
        <v>638000</v>
      </c>
      <c r="B3887" s="210" t="s">
        <v>396</v>
      </c>
      <c r="C3887" s="220">
        <f t="shared" si="1069"/>
        <v>145000</v>
      </c>
      <c r="D3887" s="220">
        <f t="shared" si="1069"/>
        <v>92000</v>
      </c>
      <c r="E3887" s="220">
        <f t="shared" si="1070"/>
        <v>0</v>
      </c>
      <c r="F3887" s="205">
        <f t="shared" si="1065"/>
        <v>63.448275862068968</v>
      </c>
    </row>
    <row r="3888" spans="1:6" s="250" customFormat="1" ht="20.25" x14ac:dyDescent="0.2">
      <c r="A3888" s="197">
        <v>638100</v>
      </c>
      <c r="B3888" s="198" t="s">
        <v>466</v>
      </c>
      <c r="C3888" s="208">
        <v>145000</v>
      </c>
      <c r="D3888" s="217">
        <v>92000</v>
      </c>
      <c r="E3888" s="208">
        <v>0</v>
      </c>
      <c r="F3888" s="209">
        <f t="shared" si="1065"/>
        <v>63.448275862068968</v>
      </c>
    </row>
    <row r="3889" spans="1:6" s="252" customFormat="1" ht="20.25" x14ac:dyDescent="0.2">
      <c r="A3889" s="244"/>
      <c r="B3889" s="245" t="s">
        <v>500</v>
      </c>
      <c r="C3889" s="246">
        <f>C3859+C3881+C3886</f>
        <v>10023100.000000004</v>
      </c>
      <c r="D3889" s="246">
        <f>D3859+D3881+D3886</f>
        <v>10363700</v>
      </c>
      <c r="E3889" s="246">
        <f>E3859+E3881+E3886</f>
        <v>0</v>
      </c>
      <c r="F3889" s="172">
        <f t="shared" si="1065"/>
        <v>103.39815027286963</v>
      </c>
    </row>
    <row r="3890" spans="1:6" s="250" customFormat="1" ht="20.25" x14ac:dyDescent="0.2">
      <c r="A3890" s="193"/>
      <c r="B3890" s="199"/>
      <c r="C3890" s="200"/>
      <c r="D3890" s="200"/>
      <c r="E3890" s="200"/>
      <c r="F3890" s="201"/>
    </row>
    <row r="3891" spans="1:6" s="250" customFormat="1" ht="20.25" x14ac:dyDescent="0.2">
      <c r="A3891" s="193"/>
      <c r="B3891" s="199"/>
      <c r="C3891" s="200"/>
      <c r="D3891" s="200"/>
      <c r="E3891" s="200"/>
      <c r="F3891" s="201"/>
    </row>
    <row r="3892" spans="1:6" s="250" customFormat="1" ht="20.25" x14ac:dyDescent="0.2">
      <c r="A3892" s="197" t="s">
        <v>955</v>
      </c>
      <c r="B3892" s="198"/>
      <c r="C3892" s="200"/>
      <c r="D3892" s="200"/>
      <c r="E3892" s="200"/>
      <c r="F3892" s="201"/>
    </row>
    <row r="3893" spans="1:6" s="250" customFormat="1" ht="20.25" x14ac:dyDescent="0.2">
      <c r="A3893" s="197" t="s">
        <v>517</v>
      </c>
      <c r="B3893" s="198"/>
      <c r="C3893" s="200"/>
      <c r="D3893" s="200"/>
      <c r="E3893" s="200"/>
      <c r="F3893" s="201"/>
    </row>
    <row r="3894" spans="1:6" s="250" customFormat="1" ht="20.25" x14ac:dyDescent="0.2">
      <c r="A3894" s="197" t="s">
        <v>664</v>
      </c>
      <c r="B3894" s="198"/>
      <c r="C3894" s="200"/>
      <c r="D3894" s="200"/>
      <c r="E3894" s="200"/>
      <c r="F3894" s="201"/>
    </row>
    <row r="3895" spans="1:6" s="250" customFormat="1" ht="20.25" x14ac:dyDescent="0.2">
      <c r="A3895" s="197" t="s">
        <v>796</v>
      </c>
      <c r="B3895" s="198"/>
      <c r="C3895" s="200"/>
      <c r="D3895" s="200"/>
      <c r="E3895" s="200"/>
      <c r="F3895" s="201"/>
    </row>
    <row r="3896" spans="1:6" s="250" customFormat="1" ht="20.25" x14ac:dyDescent="0.2">
      <c r="A3896" s="193"/>
      <c r="B3896" s="198"/>
      <c r="C3896" s="200"/>
      <c r="D3896" s="200"/>
      <c r="E3896" s="200"/>
      <c r="F3896" s="201"/>
    </row>
    <row r="3897" spans="1:6" s="251" customFormat="1" ht="20.25" x14ac:dyDescent="0.2">
      <c r="A3897" s="219">
        <v>410000</v>
      </c>
      <c r="B3897" s="203" t="s">
        <v>357</v>
      </c>
      <c r="C3897" s="220">
        <f>C3898+C3903</f>
        <v>1427400</v>
      </c>
      <c r="D3897" s="220">
        <f t="shared" ref="D3897" si="1071">D3898+D3903</f>
        <v>1771200</v>
      </c>
      <c r="E3897" s="220">
        <f>E3898+E3903</f>
        <v>0</v>
      </c>
      <c r="F3897" s="205">
        <f t="shared" ref="F3897:F3922" si="1072">D3897/C3897*100</f>
        <v>124.08575031525851</v>
      </c>
    </row>
    <row r="3898" spans="1:6" s="251" customFormat="1" ht="20.25" x14ac:dyDescent="0.2">
      <c r="A3898" s="219">
        <v>411000</v>
      </c>
      <c r="B3898" s="203" t="s">
        <v>471</v>
      </c>
      <c r="C3898" s="220">
        <f>SUM(C3899:C3902)</f>
        <v>982000</v>
      </c>
      <c r="D3898" s="220">
        <f t="shared" ref="D3898" si="1073">SUM(D3899:D3902)</f>
        <v>1248400</v>
      </c>
      <c r="E3898" s="220">
        <f>SUM(E3899:E3902)</f>
        <v>0</v>
      </c>
      <c r="F3898" s="205">
        <f t="shared" si="1072"/>
        <v>127.12830957230143</v>
      </c>
    </row>
    <row r="3899" spans="1:6" s="250" customFormat="1" ht="20.25" x14ac:dyDescent="0.2">
      <c r="A3899" s="197">
        <v>411100</v>
      </c>
      <c r="B3899" s="198" t="s">
        <v>358</v>
      </c>
      <c r="C3899" s="208">
        <v>900000</v>
      </c>
      <c r="D3899" s="217">
        <f>1120000+29300</f>
        <v>1149300</v>
      </c>
      <c r="E3899" s="208">
        <v>0</v>
      </c>
      <c r="F3899" s="209">
        <f t="shared" si="1072"/>
        <v>127.69999999999999</v>
      </c>
    </row>
    <row r="3900" spans="1:6" s="250" customFormat="1" ht="20.25" x14ac:dyDescent="0.2">
      <c r="A3900" s="197">
        <v>411200</v>
      </c>
      <c r="B3900" s="198" t="s">
        <v>484</v>
      </c>
      <c r="C3900" s="208">
        <v>27499.999999999996</v>
      </c>
      <c r="D3900" s="217">
        <v>37100</v>
      </c>
      <c r="E3900" s="208">
        <v>0</v>
      </c>
      <c r="F3900" s="209">
        <f t="shared" si="1072"/>
        <v>134.90909090909093</v>
      </c>
    </row>
    <row r="3901" spans="1:6" s="250" customFormat="1" ht="40.5" x14ac:dyDescent="0.2">
      <c r="A3901" s="197">
        <v>411300</v>
      </c>
      <c r="B3901" s="198" t="s">
        <v>359</v>
      </c>
      <c r="C3901" s="208">
        <v>43000.000000000007</v>
      </c>
      <c r="D3901" s="217">
        <v>50000</v>
      </c>
      <c r="E3901" s="208">
        <v>0</v>
      </c>
      <c r="F3901" s="209">
        <f t="shared" si="1072"/>
        <v>116.27906976744184</v>
      </c>
    </row>
    <row r="3902" spans="1:6" s="250" customFormat="1" ht="20.25" x14ac:dyDescent="0.2">
      <c r="A3902" s="197">
        <v>411400</v>
      </c>
      <c r="B3902" s="198" t="s">
        <v>360</v>
      </c>
      <c r="C3902" s="208">
        <v>11500</v>
      </c>
      <c r="D3902" s="217">
        <v>12000</v>
      </c>
      <c r="E3902" s="208">
        <v>0</v>
      </c>
      <c r="F3902" s="209">
        <f t="shared" si="1072"/>
        <v>104.34782608695652</v>
      </c>
    </row>
    <row r="3903" spans="1:6" s="251" customFormat="1" ht="20.25" x14ac:dyDescent="0.2">
      <c r="A3903" s="219">
        <v>412000</v>
      </c>
      <c r="B3903" s="210" t="s">
        <v>476</v>
      </c>
      <c r="C3903" s="220">
        <f>SUM(C3904:C3915)</f>
        <v>445400</v>
      </c>
      <c r="D3903" s="220">
        <f t="shared" ref="D3903" si="1074">SUM(D3904:D3915)</f>
        <v>522800</v>
      </c>
      <c r="E3903" s="220">
        <f>SUM(E3904:E3915)</f>
        <v>0</v>
      </c>
      <c r="F3903" s="205">
        <f t="shared" si="1072"/>
        <v>117.37763807813202</v>
      </c>
    </row>
    <row r="3904" spans="1:6" s="250" customFormat="1" ht="20.25" x14ac:dyDescent="0.2">
      <c r="A3904" s="223">
        <v>412100</v>
      </c>
      <c r="B3904" s="198" t="s">
        <v>361</v>
      </c>
      <c r="C3904" s="208">
        <v>11500</v>
      </c>
      <c r="D3904" s="217">
        <v>22000</v>
      </c>
      <c r="E3904" s="208">
        <v>0</v>
      </c>
      <c r="F3904" s="209">
        <f t="shared" si="1072"/>
        <v>191.30434782608697</v>
      </c>
    </row>
    <row r="3905" spans="1:6" s="250" customFormat="1" ht="20.25" x14ac:dyDescent="0.2">
      <c r="A3905" s="197">
        <v>412200</v>
      </c>
      <c r="B3905" s="198" t="s">
        <v>485</v>
      </c>
      <c r="C3905" s="208">
        <v>46800</v>
      </c>
      <c r="D3905" s="217">
        <v>58300</v>
      </c>
      <c r="E3905" s="208">
        <v>0</v>
      </c>
      <c r="F3905" s="209">
        <f t="shared" si="1072"/>
        <v>124.57264957264957</v>
      </c>
    </row>
    <row r="3906" spans="1:6" s="250" customFormat="1" ht="20.25" x14ac:dyDescent="0.2">
      <c r="A3906" s="197">
        <v>412300</v>
      </c>
      <c r="B3906" s="198" t="s">
        <v>362</v>
      </c>
      <c r="C3906" s="208">
        <v>22000</v>
      </c>
      <c r="D3906" s="217">
        <v>27000</v>
      </c>
      <c r="E3906" s="208">
        <v>0</v>
      </c>
      <c r="F3906" s="209">
        <f t="shared" si="1072"/>
        <v>122.72727272727273</v>
      </c>
    </row>
    <row r="3907" spans="1:6" s="250" customFormat="1" ht="20.25" x14ac:dyDescent="0.2">
      <c r="A3907" s="197">
        <v>412400</v>
      </c>
      <c r="B3907" s="198" t="s">
        <v>363</v>
      </c>
      <c r="C3907" s="208">
        <v>300000</v>
      </c>
      <c r="D3907" s="217">
        <v>350000</v>
      </c>
      <c r="E3907" s="208">
        <v>0</v>
      </c>
      <c r="F3907" s="209">
        <f t="shared" si="1072"/>
        <v>116.66666666666667</v>
      </c>
    </row>
    <row r="3908" spans="1:6" s="250" customFormat="1" ht="20.25" x14ac:dyDescent="0.2">
      <c r="A3908" s="197">
        <v>412500</v>
      </c>
      <c r="B3908" s="198" t="s">
        <v>364</v>
      </c>
      <c r="C3908" s="208">
        <v>17000</v>
      </c>
      <c r="D3908" s="217">
        <v>17000</v>
      </c>
      <c r="E3908" s="208">
        <v>0</v>
      </c>
      <c r="F3908" s="209">
        <f t="shared" si="1072"/>
        <v>100</v>
      </c>
    </row>
    <row r="3909" spans="1:6" s="250" customFormat="1" ht="20.25" x14ac:dyDescent="0.2">
      <c r="A3909" s="197">
        <v>412600</v>
      </c>
      <c r="B3909" s="198" t="s">
        <v>486</v>
      </c>
      <c r="C3909" s="208">
        <v>8800</v>
      </c>
      <c r="D3909" s="217">
        <v>10000</v>
      </c>
      <c r="E3909" s="208">
        <v>0</v>
      </c>
      <c r="F3909" s="209">
        <f t="shared" si="1072"/>
        <v>113.63636363636364</v>
      </c>
    </row>
    <row r="3910" spans="1:6" s="250" customFormat="1" ht="20.25" x14ac:dyDescent="0.2">
      <c r="A3910" s="197">
        <v>412700</v>
      </c>
      <c r="B3910" s="198" t="s">
        <v>473</v>
      </c>
      <c r="C3910" s="208">
        <v>6800</v>
      </c>
      <c r="D3910" s="217">
        <v>7000</v>
      </c>
      <c r="E3910" s="208">
        <v>0</v>
      </c>
      <c r="F3910" s="209">
        <f t="shared" si="1072"/>
        <v>102.94117647058823</v>
      </c>
    </row>
    <row r="3911" spans="1:6" s="250" customFormat="1" ht="20.25" x14ac:dyDescent="0.2">
      <c r="A3911" s="197">
        <v>412900</v>
      </c>
      <c r="B3911" s="211" t="s">
        <v>797</v>
      </c>
      <c r="C3911" s="208">
        <v>2499.9999999999995</v>
      </c>
      <c r="D3911" s="217">
        <v>2500</v>
      </c>
      <c r="E3911" s="208">
        <v>0</v>
      </c>
      <c r="F3911" s="209">
        <f t="shared" si="1072"/>
        <v>100.00000000000003</v>
      </c>
    </row>
    <row r="3912" spans="1:6" s="250" customFormat="1" ht="20.25" x14ac:dyDescent="0.2">
      <c r="A3912" s="197">
        <v>412900</v>
      </c>
      <c r="B3912" s="211" t="s">
        <v>564</v>
      </c>
      <c r="C3912" s="208">
        <v>27000</v>
      </c>
      <c r="D3912" s="217">
        <v>25000</v>
      </c>
      <c r="E3912" s="208">
        <v>0</v>
      </c>
      <c r="F3912" s="209">
        <f t="shared" si="1072"/>
        <v>92.592592592592595</v>
      </c>
    </row>
    <row r="3913" spans="1:6" s="250" customFormat="1" ht="20.25" x14ac:dyDescent="0.2">
      <c r="A3913" s="197">
        <v>412900</v>
      </c>
      <c r="B3913" s="211" t="s">
        <v>582</v>
      </c>
      <c r="C3913" s="208">
        <v>1000</v>
      </c>
      <c r="D3913" s="217">
        <v>1500</v>
      </c>
      <c r="E3913" s="208">
        <v>0</v>
      </c>
      <c r="F3913" s="209">
        <f t="shared" si="1072"/>
        <v>150</v>
      </c>
    </row>
    <row r="3914" spans="1:6" s="250" customFormat="1" ht="20.25" x14ac:dyDescent="0.2">
      <c r="A3914" s="197">
        <v>412900</v>
      </c>
      <c r="B3914" s="211" t="s">
        <v>583</v>
      </c>
      <c r="C3914" s="208">
        <v>1500</v>
      </c>
      <c r="D3914" s="217">
        <v>1500</v>
      </c>
      <c r="E3914" s="208">
        <v>0</v>
      </c>
      <c r="F3914" s="209">
        <f t="shared" si="1072"/>
        <v>100</v>
      </c>
    </row>
    <row r="3915" spans="1:6" s="250" customFormat="1" ht="20.25" x14ac:dyDescent="0.2">
      <c r="A3915" s="197">
        <v>412900</v>
      </c>
      <c r="B3915" s="211" t="s">
        <v>566</v>
      </c>
      <c r="C3915" s="208">
        <v>500</v>
      </c>
      <c r="D3915" s="217">
        <v>1000</v>
      </c>
      <c r="E3915" s="208">
        <v>0</v>
      </c>
      <c r="F3915" s="209">
        <f t="shared" si="1072"/>
        <v>200</v>
      </c>
    </row>
    <row r="3916" spans="1:6" s="251" customFormat="1" ht="20.25" x14ac:dyDescent="0.2">
      <c r="A3916" s="219">
        <v>510000</v>
      </c>
      <c r="B3916" s="210" t="s">
        <v>422</v>
      </c>
      <c r="C3916" s="220">
        <f>C3917</f>
        <v>50000</v>
      </c>
      <c r="D3916" s="220">
        <f t="shared" ref="D3916" si="1075">D3917</f>
        <v>100000</v>
      </c>
      <c r="E3916" s="220">
        <f>E3917</f>
        <v>0</v>
      </c>
      <c r="F3916" s="205">
        <f t="shared" si="1072"/>
        <v>200</v>
      </c>
    </row>
    <row r="3917" spans="1:6" s="251" customFormat="1" ht="20.25" x14ac:dyDescent="0.2">
      <c r="A3917" s="219">
        <v>511000</v>
      </c>
      <c r="B3917" s="210" t="s">
        <v>423</v>
      </c>
      <c r="C3917" s="220">
        <f>C3918+0</f>
        <v>50000</v>
      </c>
      <c r="D3917" s="220">
        <f>D3918+0</f>
        <v>100000</v>
      </c>
      <c r="E3917" s="220">
        <f>E3918+0</f>
        <v>0</v>
      </c>
      <c r="F3917" s="205">
        <f t="shared" si="1072"/>
        <v>200</v>
      </c>
    </row>
    <row r="3918" spans="1:6" s="250" customFormat="1" ht="20.25" x14ac:dyDescent="0.2">
      <c r="A3918" s="197">
        <v>511300</v>
      </c>
      <c r="B3918" s="198" t="s">
        <v>426</v>
      </c>
      <c r="C3918" s="208">
        <v>50000</v>
      </c>
      <c r="D3918" s="217">
        <v>100000</v>
      </c>
      <c r="E3918" s="208">
        <v>0</v>
      </c>
      <c r="F3918" s="209">
        <f t="shared" si="1072"/>
        <v>200</v>
      </c>
    </row>
    <row r="3919" spans="1:6" s="251" customFormat="1" ht="20.25" x14ac:dyDescent="0.2">
      <c r="A3919" s="219">
        <v>630000</v>
      </c>
      <c r="B3919" s="210" t="s">
        <v>461</v>
      </c>
      <c r="C3919" s="220">
        <f t="shared" ref="C3919:D3920" si="1076">C3920</f>
        <v>81000</v>
      </c>
      <c r="D3919" s="220">
        <f t="shared" si="1076"/>
        <v>89400</v>
      </c>
      <c r="E3919" s="220">
        <f t="shared" ref="E3919:E3920" si="1077">E3920</f>
        <v>0</v>
      </c>
      <c r="F3919" s="205">
        <f t="shared" si="1072"/>
        <v>110.37037037037037</v>
      </c>
    </row>
    <row r="3920" spans="1:6" s="251" customFormat="1" ht="20.25" x14ac:dyDescent="0.2">
      <c r="A3920" s="219">
        <v>638000</v>
      </c>
      <c r="B3920" s="210" t="s">
        <v>396</v>
      </c>
      <c r="C3920" s="220">
        <f t="shared" si="1076"/>
        <v>81000</v>
      </c>
      <c r="D3920" s="220">
        <f t="shared" si="1076"/>
        <v>89400</v>
      </c>
      <c r="E3920" s="220">
        <f t="shared" si="1077"/>
        <v>0</v>
      </c>
      <c r="F3920" s="205">
        <f t="shared" si="1072"/>
        <v>110.37037037037037</v>
      </c>
    </row>
    <row r="3921" spans="1:6" s="250" customFormat="1" ht="20.25" x14ac:dyDescent="0.2">
      <c r="A3921" s="197">
        <v>638100</v>
      </c>
      <c r="B3921" s="198" t="s">
        <v>466</v>
      </c>
      <c r="C3921" s="208">
        <v>81000</v>
      </c>
      <c r="D3921" s="217">
        <v>89400</v>
      </c>
      <c r="E3921" s="208">
        <v>0</v>
      </c>
      <c r="F3921" s="209">
        <f t="shared" si="1072"/>
        <v>110.37037037037037</v>
      </c>
    </row>
    <row r="3922" spans="1:6" s="252" customFormat="1" ht="20.25" x14ac:dyDescent="0.2">
      <c r="A3922" s="244"/>
      <c r="B3922" s="245" t="s">
        <v>500</v>
      </c>
      <c r="C3922" s="246">
        <f>C3897+C3916+C3919</f>
        <v>1558400</v>
      </c>
      <c r="D3922" s="246">
        <f>D3897+D3916+D3919</f>
        <v>1960600</v>
      </c>
      <c r="E3922" s="246">
        <f>E3897+E3916+E3919</f>
        <v>0</v>
      </c>
      <c r="F3922" s="172">
        <f t="shared" si="1072"/>
        <v>125.80852156057496</v>
      </c>
    </row>
    <row r="3923" spans="1:6" s="250" customFormat="1" ht="20.25" x14ac:dyDescent="0.2">
      <c r="A3923" s="193"/>
      <c r="B3923" s="199"/>
      <c r="C3923" s="200"/>
      <c r="D3923" s="200"/>
      <c r="E3923" s="200"/>
      <c r="F3923" s="201"/>
    </row>
    <row r="3924" spans="1:6" s="250" customFormat="1" ht="20.25" x14ac:dyDescent="0.2">
      <c r="A3924" s="193"/>
      <c r="B3924" s="199"/>
      <c r="C3924" s="200"/>
      <c r="D3924" s="200"/>
      <c r="E3924" s="200"/>
      <c r="F3924" s="201"/>
    </row>
    <row r="3925" spans="1:6" s="250" customFormat="1" ht="20.25" x14ac:dyDescent="0.2">
      <c r="A3925" s="197" t="s">
        <v>956</v>
      </c>
      <c r="B3925" s="198"/>
      <c r="C3925" s="200"/>
      <c r="D3925" s="200"/>
      <c r="E3925" s="200"/>
      <c r="F3925" s="201"/>
    </row>
    <row r="3926" spans="1:6" s="250" customFormat="1" ht="20.25" x14ac:dyDescent="0.2">
      <c r="A3926" s="197" t="s">
        <v>517</v>
      </c>
      <c r="B3926" s="198"/>
      <c r="C3926" s="200"/>
      <c r="D3926" s="200"/>
      <c r="E3926" s="200"/>
      <c r="F3926" s="201"/>
    </row>
    <row r="3927" spans="1:6" s="250" customFormat="1" ht="20.25" x14ac:dyDescent="0.2">
      <c r="A3927" s="197" t="s">
        <v>666</v>
      </c>
      <c r="B3927" s="198"/>
      <c r="C3927" s="200"/>
      <c r="D3927" s="200"/>
      <c r="E3927" s="200"/>
      <c r="F3927" s="201"/>
    </row>
    <row r="3928" spans="1:6" s="250" customFormat="1" ht="20.25" x14ac:dyDescent="0.2">
      <c r="A3928" s="197" t="s">
        <v>796</v>
      </c>
      <c r="B3928" s="198"/>
      <c r="C3928" s="200"/>
      <c r="D3928" s="200"/>
      <c r="E3928" s="200"/>
      <c r="F3928" s="201"/>
    </row>
    <row r="3929" spans="1:6" s="250" customFormat="1" ht="20.25" x14ac:dyDescent="0.2">
      <c r="A3929" s="193"/>
      <c r="B3929" s="198"/>
      <c r="C3929" s="200"/>
      <c r="D3929" s="200"/>
      <c r="E3929" s="200"/>
      <c r="F3929" s="201"/>
    </row>
    <row r="3930" spans="1:6" s="251" customFormat="1" ht="20.25" x14ac:dyDescent="0.2">
      <c r="A3930" s="219">
        <v>410000</v>
      </c>
      <c r="B3930" s="203" t="s">
        <v>357</v>
      </c>
      <c r="C3930" s="220">
        <f>C3931+C3936+C3951+C3949+0</f>
        <v>3176200</v>
      </c>
      <c r="D3930" s="220">
        <f>D3931+D3936+D3951+D3949+0</f>
        <v>3523600</v>
      </c>
      <c r="E3930" s="220">
        <f>E3931+E3936+E3951+E3949+0</f>
        <v>0</v>
      </c>
      <c r="F3930" s="205">
        <f t="shared" ref="F3930:F3944" si="1078">D3930/C3930*100</f>
        <v>110.93759838801083</v>
      </c>
    </row>
    <row r="3931" spans="1:6" s="251" customFormat="1" ht="20.25" x14ac:dyDescent="0.2">
      <c r="A3931" s="219">
        <v>411000</v>
      </c>
      <c r="B3931" s="203" t="s">
        <v>471</v>
      </c>
      <c r="C3931" s="220">
        <f>SUM(C3932:C3935)</f>
        <v>2707500</v>
      </c>
      <c r="D3931" s="220">
        <f>SUM(D3932:D3935)</f>
        <v>2962600</v>
      </c>
      <c r="E3931" s="220">
        <f>SUM(E3932:E3935)</f>
        <v>0</v>
      </c>
      <c r="F3931" s="205">
        <f t="shared" si="1078"/>
        <v>109.42197599261311</v>
      </c>
    </row>
    <row r="3932" spans="1:6" s="250" customFormat="1" ht="20.25" x14ac:dyDescent="0.2">
      <c r="A3932" s="197">
        <v>411100</v>
      </c>
      <c r="B3932" s="198" t="s">
        <v>358</v>
      </c>
      <c r="C3932" s="208">
        <v>2480000</v>
      </c>
      <c r="D3932" s="217">
        <f>2615000+67100</f>
        <v>2682100</v>
      </c>
      <c r="E3932" s="208">
        <v>0</v>
      </c>
      <c r="F3932" s="209">
        <f t="shared" si="1078"/>
        <v>108.1491935483871</v>
      </c>
    </row>
    <row r="3933" spans="1:6" s="250" customFormat="1" ht="20.25" x14ac:dyDescent="0.2">
      <c r="A3933" s="197">
        <v>411200</v>
      </c>
      <c r="B3933" s="198" t="s">
        <v>484</v>
      </c>
      <c r="C3933" s="208">
        <v>59000</v>
      </c>
      <c r="D3933" s="217">
        <v>76000</v>
      </c>
      <c r="E3933" s="208">
        <v>0</v>
      </c>
      <c r="F3933" s="209">
        <f t="shared" si="1078"/>
        <v>128.81355932203388</v>
      </c>
    </row>
    <row r="3934" spans="1:6" s="250" customFormat="1" ht="40.5" x14ac:dyDescent="0.2">
      <c r="A3934" s="197">
        <v>411300</v>
      </c>
      <c r="B3934" s="198" t="s">
        <v>359</v>
      </c>
      <c r="C3934" s="208">
        <v>138000.00000000003</v>
      </c>
      <c r="D3934" s="217">
        <v>185000</v>
      </c>
      <c r="E3934" s="208">
        <v>0</v>
      </c>
      <c r="F3934" s="209">
        <f t="shared" si="1078"/>
        <v>134.05797101449272</v>
      </c>
    </row>
    <row r="3935" spans="1:6" s="250" customFormat="1" ht="20.25" x14ac:dyDescent="0.2">
      <c r="A3935" s="197">
        <v>411400</v>
      </c>
      <c r="B3935" s="198" t="s">
        <v>360</v>
      </c>
      <c r="C3935" s="208">
        <v>30500</v>
      </c>
      <c r="D3935" s="217">
        <v>19500</v>
      </c>
      <c r="E3935" s="208">
        <v>0</v>
      </c>
      <c r="F3935" s="209">
        <f t="shared" si="1078"/>
        <v>63.934426229508205</v>
      </c>
    </row>
    <row r="3936" spans="1:6" s="251" customFormat="1" ht="20.25" x14ac:dyDescent="0.2">
      <c r="A3936" s="219">
        <v>412000</v>
      </c>
      <c r="B3936" s="210" t="s">
        <v>476</v>
      </c>
      <c r="C3936" s="220">
        <f>SUM(C3937:C3948)</f>
        <v>455700</v>
      </c>
      <c r="D3936" s="220">
        <f>SUM(D3937:D3948)</f>
        <v>548000</v>
      </c>
      <c r="E3936" s="220">
        <f>SUM(E3937:E3948)</f>
        <v>0</v>
      </c>
      <c r="F3936" s="205">
        <f t="shared" si="1078"/>
        <v>120.25455343427693</v>
      </c>
    </row>
    <row r="3937" spans="1:6" s="250" customFormat="1" ht="20.25" x14ac:dyDescent="0.2">
      <c r="A3937" s="223">
        <v>412100</v>
      </c>
      <c r="B3937" s="198" t="s">
        <v>361</v>
      </c>
      <c r="C3937" s="208">
        <v>5500</v>
      </c>
      <c r="D3937" s="217">
        <v>8000</v>
      </c>
      <c r="E3937" s="208">
        <v>0</v>
      </c>
      <c r="F3937" s="209">
        <f t="shared" si="1078"/>
        <v>145.45454545454547</v>
      </c>
    </row>
    <row r="3938" spans="1:6" s="250" customFormat="1" ht="20.25" x14ac:dyDescent="0.2">
      <c r="A3938" s="197">
        <v>412200</v>
      </c>
      <c r="B3938" s="198" t="s">
        <v>485</v>
      </c>
      <c r="C3938" s="208">
        <v>78000</v>
      </c>
      <c r="D3938" s="217">
        <v>87500</v>
      </c>
      <c r="E3938" s="208">
        <v>0</v>
      </c>
      <c r="F3938" s="209">
        <f t="shared" si="1078"/>
        <v>112.17948717948718</v>
      </c>
    </row>
    <row r="3939" spans="1:6" s="250" customFormat="1" ht="20.25" x14ac:dyDescent="0.2">
      <c r="A3939" s="197">
        <v>412300</v>
      </c>
      <c r="B3939" s="198" t="s">
        <v>362</v>
      </c>
      <c r="C3939" s="208">
        <v>56500</v>
      </c>
      <c r="D3939" s="217">
        <v>73500</v>
      </c>
      <c r="E3939" s="208">
        <v>0</v>
      </c>
      <c r="F3939" s="209">
        <f t="shared" si="1078"/>
        <v>130.08849557522123</v>
      </c>
    </row>
    <row r="3940" spans="1:6" s="250" customFormat="1" ht="20.25" x14ac:dyDescent="0.2">
      <c r="A3940" s="197">
        <v>412500</v>
      </c>
      <c r="B3940" s="198" t="s">
        <v>364</v>
      </c>
      <c r="C3940" s="208">
        <v>33700</v>
      </c>
      <c r="D3940" s="217">
        <v>45000</v>
      </c>
      <c r="E3940" s="208">
        <v>0</v>
      </c>
      <c r="F3940" s="209">
        <f t="shared" si="1078"/>
        <v>133.53115727002967</v>
      </c>
    </row>
    <row r="3941" spans="1:6" s="250" customFormat="1" ht="20.25" x14ac:dyDescent="0.2">
      <c r="A3941" s="197">
        <v>412600</v>
      </c>
      <c r="B3941" s="198" t="s">
        <v>486</v>
      </c>
      <c r="C3941" s="208">
        <v>21000</v>
      </c>
      <c r="D3941" s="217">
        <v>21000</v>
      </c>
      <c r="E3941" s="208">
        <v>0</v>
      </c>
      <c r="F3941" s="209">
        <f t="shared" si="1078"/>
        <v>100</v>
      </c>
    </row>
    <row r="3942" spans="1:6" s="250" customFormat="1" ht="20.25" x14ac:dyDescent="0.2">
      <c r="A3942" s="197">
        <v>412700</v>
      </c>
      <c r="B3942" s="198" t="s">
        <v>473</v>
      </c>
      <c r="C3942" s="208">
        <v>183000</v>
      </c>
      <c r="D3942" s="217">
        <v>203000</v>
      </c>
      <c r="E3942" s="208">
        <v>0</v>
      </c>
      <c r="F3942" s="209">
        <f t="shared" si="1078"/>
        <v>110.92896174863387</v>
      </c>
    </row>
    <row r="3943" spans="1:6" s="250" customFormat="1" ht="20.25" x14ac:dyDescent="0.2">
      <c r="A3943" s="197">
        <v>412900</v>
      </c>
      <c r="B3943" s="211" t="s">
        <v>797</v>
      </c>
      <c r="C3943" s="208">
        <v>17000</v>
      </c>
      <c r="D3943" s="217">
        <v>25000</v>
      </c>
      <c r="E3943" s="208">
        <v>0</v>
      </c>
      <c r="F3943" s="209">
        <f t="shared" si="1078"/>
        <v>147.05882352941177</v>
      </c>
    </row>
    <row r="3944" spans="1:6" s="250" customFormat="1" ht="20.25" x14ac:dyDescent="0.2">
      <c r="A3944" s="197">
        <v>412900</v>
      </c>
      <c r="B3944" s="211" t="s">
        <v>564</v>
      </c>
      <c r="C3944" s="208">
        <v>39999.999999999993</v>
      </c>
      <c r="D3944" s="217">
        <v>46000</v>
      </c>
      <c r="E3944" s="208">
        <v>0</v>
      </c>
      <c r="F3944" s="209">
        <f t="shared" si="1078"/>
        <v>115.00000000000001</v>
      </c>
    </row>
    <row r="3945" spans="1:6" s="250" customFormat="1" ht="20.25" x14ac:dyDescent="0.2">
      <c r="A3945" s="197">
        <v>412900</v>
      </c>
      <c r="B3945" s="211" t="s">
        <v>582</v>
      </c>
      <c r="C3945" s="208">
        <v>2499.9999999999995</v>
      </c>
      <c r="D3945" s="217">
        <v>21500</v>
      </c>
      <c r="E3945" s="208">
        <v>0</v>
      </c>
      <c r="F3945" s="209"/>
    </row>
    <row r="3946" spans="1:6" s="250" customFormat="1" ht="20.25" x14ac:dyDescent="0.2">
      <c r="A3946" s="197">
        <v>412900</v>
      </c>
      <c r="B3946" s="211" t="s">
        <v>583</v>
      </c>
      <c r="C3946" s="208">
        <v>8000</v>
      </c>
      <c r="D3946" s="217">
        <v>4500</v>
      </c>
      <c r="E3946" s="208">
        <v>0</v>
      </c>
      <c r="F3946" s="209">
        <f>D3946/C3946*100</f>
        <v>56.25</v>
      </c>
    </row>
    <row r="3947" spans="1:6" s="250" customFormat="1" ht="20.25" x14ac:dyDescent="0.2">
      <c r="A3947" s="197">
        <v>412900</v>
      </c>
      <c r="B3947" s="211" t="s">
        <v>584</v>
      </c>
      <c r="C3947" s="208">
        <v>4999.9999999999991</v>
      </c>
      <c r="D3947" s="217">
        <v>6000</v>
      </c>
      <c r="E3947" s="208">
        <v>0</v>
      </c>
      <c r="F3947" s="209">
        <f>D3947/C3947*100</f>
        <v>120.00000000000001</v>
      </c>
    </row>
    <row r="3948" spans="1:6" s="250" customFormat="1" ht="20.25" x14ac:dyDescent="0.2">
      <c r="A3948" s="197">
        <v>412900</v>
      </c>
      <c r="B3948" s="211" t="s">
        <v>566</v>
      </c>
      <c r="C3948" s="208">
        <v>5500</v>
      </c>
      <c r="D3948" s="217">
        <v>7000</v>
      </c>
      <c r="E3948" s="208">
        <v>0</v>
      </c>
      <c r="F3948" s="209">
        <f>D3948/C3948*100</f>
        <v>127.27272727272727</v>
      </c>
    </row>
    <row r="3949" spans="1:6" s="251" customFormat="1" ht="20.25" x14ac:dyDescent="0.2">
      <c r="A3949" s="219">
        <v>415000</v>
      </c>
      <c r="B3949" s="202" t="s">
        <v>319</v>
      </c>
      <c r="C3949" s="220">
        <f>C3950</f>
        <v>0</v>
      </c>
      <c r="D3949" s="220">
        <f>D3950</f>
        <v>2000</v>
      </c>
      <c r="E3949" s="220">
        <f>E3950</f>
        <v>0</v>
      </c>
      <c r="F3949" s="209">
        <v>0</v>
      </c>
    </row>
    <row r="3950" spans="1:6" s="250" customFormat="1" ht="20.25" x14ac:dyDescent="0.2">
      <c r="A3950" s="197">
        <v>415200</v>
      </c>
      <c r="B3950" s="198" t="s">
        <v>336</v>
      </c>
      <c r="C3950" s="208">
        <v>0</v>
      </c>
      <c r="D3950" s="217">
        <v>2000</v>
      </c>
      <c r="E3950" s="208">
        <v>0</v>
      </c>
      <c r="F3950" s="209">
        <v>0</v>
      </c>
    </row>
    <row r="3951" spans="1:6" s="251" customFormat="1" ht="40.5" x14ac:dyDescent="0.2">
      <c r="A3951" s="219">
        <v>418000</v>
      </c>
      <c r="B3951" s="210" t="s">
        <v>480</v>
      </c>
      <c r="C3951" s="220">
        <f>C3952</f>
        <v>13000</v>
      </c>
      <c r="D3951" s="220">
        <f>D3952</f>
        <v>11000</v>
      </c>
      <c r="E3951" s="220">
        <f>E3952</f>
        <v>0</v>
      </c>
      <c r="F3951" s="205">
        <f t="shared" ref="F3951:F3968" si="1079">D3951/C3951*100</f>
        <v>84.615384615384613</v>
      </c>
    </row>
    <row r="3952" spans="1:6" s="250" customFormat="1" ht="20.25" x14ac:dyDescent="0.2">
      <c r="A3952" s="197">
        <v>418400</v>
      </c>
      <c r="B3952" s="198" t="s">
        <v>417</v>
      </c>
      <c r="C3952" s="208">
        <v>13000</v>
      </c>
      <c r="D3952" s="217">
        <v>11000</v>
      </c>
      <c r="E3952" s="208">
        <v>0</v>
      </c>
      <c r="F3952" s="209">
        <f t="shared" si="1079"/>
        <v>84.615384615384613</v>
      </c>
    </row>
    <row r="3953" spans="1:6" s="251" customFormat="1" ht="20.25" x14ac:dyDescent="0.2">
      <c r="A3953" s="219">
        <v>480000</v>
      </c>
      <c r="B3953" s="210" t="s">
        <v>418</v>
      </c>
      <c r="C3953" s="220">
        <f t="shared" ref="C3953:C3954" si="1080">C3954</f>
        <v>1000</v>
      </c>
      <c r="D3953" s="220">
        <f t="shared" ref="D3953:D3954" si="1081">D3954</f>
        <v>0</v>
      </c>
      <c r="E3953" s="220">
        <f t="shared" ref="E3953:E3954" si="1082">E3954</f>
        <v>0</v>
      </c>
      <c r="F3953" s="205">
        <f t="shared" si="1079"/>
        <v>0</v>
      </c>
    </row>
    <row r="3954" spans="1:6" s="251" customFormat="1" ht="20.25" x14ac:dyDescent="0.2">
      <c r="A3954" s="219">
        <v>488000</v>
      </c>
      <c r="B3954" s="210" t="s">
        <v>373</v>
      </c>
      <c r="C3954" s="220">
        <f t="shared" si="1080"/>
        <v>1000</v>
      </c>
      <c r="D3954" s="220">
        <f t="shared" si="1081"/>
        <v>0</v>
      </c>
      <c r="E3954" s="220">
        <f t="shared" si="1082"/>
        <v>0</v>
      </c>
      <c r="F3954" s="205">
        <f t="shared" si="1079"/>
        <v>0</v>
      </c>
    </row>
    <row r="3955" spans="1:6" s="250" customFormat="1" ht="20.25" x14ac:dyDescent="0.2">
      <c r="A3955" s="197">
        <v>488100</v>
      </c>
      <c r="B3955" s="198" t="s">
        <v>373</v>
      </c>
      <c r="C3955" s="208">
        <v>1000</v>
      </c>
      <c r="D3955" s="217">
        <v>0</v>
      </c>
      <c r="E3955" s="208">
        <v>0</v>
      </c>
      <c r="F3955" s="209">
        <f t="shared" si="1079"/>
        <v>0</v>
      </c>
    </row>
    <row r="3956" spans="1:6" s="251" customFormat="1" ht="20.25" x14ac:dyDescent="0.2">
      <c r="A3956" s="219">
        <v>510000</v>
      </c>
      <c r="B3956" s="210" t="s">
        <v>422</v>
      </c>
      <c r="C3956" s="220">
        <f>C3957+C3959+C3961</f>
        <v>379000</v>
      </c>
      <c r="D3956" s="220">
        <f>D3957+D3959+D3961</f>
        <v>493000</v>
      </c>
      <c r="E3956" s="220">
        <f>E3957+E3959+E3961</f>
        <v>0</v>
      </c>
      <c r="F3956" s="205">
        <f t="shared" si="1079"/>
        <v>130.07915567282322</v>
      </c>
    </row>
    <row r="3957" spans="1:6" s="251" customFormat="1" ht="20.25" x14ac:dyDescent="0.2">
      <c r="A3957" s="219">
        <v>511000</v>
      </c>
      <c r="B3957" s="210" t="s">
        <v>423</v>
      </c>
      <c r="C3957" s="220">
        <f>C3958+0</f>
        <v>159000</v>
      </c>
      <c r="D3957" s="220">
        <f>D3958+0</f>
        <v>166000</v>
      </c>
      <c r="E3957" s="220">
        <f>E3958+0</f>
        <v>0</v>
      </c>
      <c r="F3957" s="205">
        <f t="shared" si="1079"/>
        <v>104.40251572327044</v>
      </c>
    </row>
    <row r="3958" spans="1:6" s="250" customFormat="1" ht="20.25" x14ac:dyDescent="0.2">
      <c r="A3958" s="197">
        <v>511300</v>
      </c>
      <c r="B3958" s="198" t="s">
        <v>426</v>
      </c>
      <c r="C3958" s="208">
        <v>159000</v>
      </c>
      <c r="D3958" s="217">
        <v>166000</v>
      </c>
      <c r="E3958" s="208">
        <v>0</v>
      </c>
      <c r="F3958" s="209">
        <f t="shared" si="1079"/>
        <v>104.40251572327044</v>
      </c>
    </row>
    <row r="3959" spans="1:6" s="251" customFormat="1" ht="20.25" x14ac:dyDescent="0.2">
      <c r="A3959" s="219">
        <v>516000</v>
      </c>
      <c r="B3959" s="210" t="s">
        <v>433</v>
      </c>
      <c r="C3959" s="220">
        <f>C3960</f>
        <v>179000</v>
      </c>
      <c r="D3959" s="220">
        <f>D3960</f>
        <v>222000</v>
      </c>
      <c r="E3959" s="220">
        <f>E3960</f>
        <v>0</v>
      </c>
      <c r="F3959" s="205">
        <f t="shared" si="1079"/>
        <v>124.02234636871508</v>
      </c>
    </row>
    <row r="3960" spans="1:6" s="250" customFormat="1" ht="20.25" x14ac:dyDescent="0.2">
      <c r="A3960" s="197">
        <v>516100</v>
      </c>
      <c r="B3960" s="198" t="s">
        <v>433</v>
      </c>
      <c r="C3960" s="208">
        <v>179000</v>
      </c>
      <c r="D3960" s="217">
        <v>222000</v>
      </c>
      <c r="E3960" s="208">
        <v>0</v>
      </c>
      <c r="F3960" s="209">
        <f t="shared" si="1079"/>
        <v>124.02234636871508</v>
      </c>
    </row>
    <row r="3961" spans="1:6" s="251" customFormat="1" ht="20.25" x14ac:dyDescent="0.2">
      <c r="A3961" s="253">
        <v>518000</v>
      </c>
      <c r="B3961" s="210" t="s">
        <v>434</v>
      </c>
      <c r="C3961" s="220">
        <f>C3962</f>
        <v>41000</v>
      </c>
      <c r="D3961" s="220">
        <f>D3962</f>
        <v>105000</v>
      </c>
      <c r="E3961" s="220">
        <f>E3962</f>
        <v>0</v>
      </c>
      <c r="F3961" s="205">
        <f t="shared" si="1079"/>
        <v>256.09756097560978</v>
      </c>
    </row>
    <row r="3962" spans="1:6" s="250" customFormat="1" ht="20.25" x14ac:dyDescent="0.2">
      <c r="A3962" s="238">
        <v>518100</v>
      </c>
      <c r="B3962" s="198" t="s">
        <v>434</v>
      </c>
      <c r="C3962" s="208">
        <v>41000</v>
      </c>
      <c r="D3962" s="217">
        <v>105000</v>
      </c>
      <c r="E3962" s="208">
        <v>0</v>
      </c>
      <c r="F3962" s="209">
        <f t="shared" si="1079"/>
        <v>256.09756097560978</v>
      </c>
    </row>
    <row r="3963" spans="1:6" s="251" customFormat="1" ht="20.25" x14ac:dyDescent="0.2">
      <c r="A3963" s="219">
        <v>630000</v>
      </c>
      <c r="B3963" s="210" t="s">
        <v>461</v>
      </c>
      <c r="C3963" s="220">
        <f>C3966+C3964</f>
        <v>187000</v>
      </c>
      <c r="D3963" s="220">
        <f>D3966+D3964</f>
        <v>168000</v>
      </c>
      <c r="E3963" s="220">
        <f>E3966+E3964</f>
        <v>0</v>
      </c>
      <c r="F3963" s="205">
        <f t="shared" si="1079"/>
        <v>89.839572192513373</v>
      </c>
    </row>
    <row r="3964" spans="1:6" s="251" customFormat="1" ht="20.25" x14ac:dyDescent="0.2">
      <c r="A3964" s="219">
        <v>631000</v>
      </c>
      <c r="B3964" s="210" t="s">
        <v>395</v>
      </c>
      <c r="C3964" s="220">
        <f>C3965</f>
        <v>1999.9999999999995</v>
      </c>
      <c r="D3964" s="220">
        <f>D3965</f>
        <v>3000</v>
      </c>
      <c r="E3964" s="220">
        <f>E3965</f>
        <v>0</v>
      </c>
      <c r="F3964" s="205">
        <f t="shared" si="1079"/>
        <v>150.00000000000006</v>
      </c>
    </row>
    <row r="3965" spans="1:6" s="250" customFormat="1" ht="20.25" x14ac:dyDescent="0.2">
      <c r="A3965" s="197">
        <v>631900</v>
      </c>
      <c r="B3965" s="198" t="s">
        <v>604</v>
      </c>
      <c r="C3965" s="208">
        <v>1999.9999999999995</v>
      </c>
      <c r="D3965" s="217">
        <v>3000</v>
      </c>
      <c r="E3965" s="208">
        <v>0</v>
      </c>
      <c r="F3965" s="209">
        <f t="shared" si="1079"/>
        <v>150.00000000000006</v>
      </c>
    </row>
    <row r="3966" spans="1:6" s="251" customFormat="1" ht="20.25" x14ac:dyDescent="0.2">
      <c r="A3966" s="219">
        <v>638000</v>
      </c>
      <c r="B3966" s="210" t="s">
        <v>396</v>
      </c>
      <c r="C3966" s="220">
        <f>C3967</f>
        <v>185000</v>
      </c>
      <c r="D3966" s="220">
        <f>D3967</f>
        <v>165000</v>
      </c>
      <c r="E3966" s="220">
        <f>E3967</f>
        <v>0</v>
      </c>
      <c r="F3966" s="205">
        <f t="shared" si="1079"/>
        <v>89.189189189189193</v>
      </c>
    </row>
    <row r="3967" spans="1:6" s="250" customFormat="1" ht="20.25" x14ac:dyDescent="0.2">
      <c r="A3967" s="197">
        <v>638100</v>
      </c>
      <c r="B3967" s="198" t="s">
        <v>466</v>
      </c>
      <c r="C3967" s="208">
        <v>185000</v>
      </c>
      <c r="D3967" s="217">
        <v>165000</v>
      </c>
      <c r="E3967" s="208">
        <v>0</v>
      </c>
      <c r="F3967" s="209">
        <f t="shared" si="1079"/>
        <v>89.189189189189193</v>
      </c>
    </row>
    <row r="3968" spans="1:6" s="250" customFormat="1" ht="20.25" x14ac:dyDescent="0.2">
      <c r="A3968" s="225"/>
      <c r="B3968" s="214" t="s">
        <v>500</v>
      </c>
      <c r="C3968" s="222">
        <f>C3930+C3956+C3963+C3953</f>
        <v>3743200</v>
      </c>
      <c r="D3968" s="222">
        <f>D3930+D3956+D3963+D3953</f>
        <v>4184600</v>
      </c>
      <c r="E3968" s="222">
        <f>E3930+E3956+E3963+E3953</f>
        <v>0</v>
      </c>
      <c r="F3968" s="172">
        <f t="shared" si="1079"/>
        <v>111.79204958324429</v>
      </c>
    </row>
    <row r="3969" spans="1:6" s="250" customFormat="1" ht="20.25" x14ac:dyDescent="0.2">
      <c r="A3969" s="193"/>
      <c r="B3969" s="199"/>
      <c r="C3969" s="200"/>
      <c r="D3969" s="200"/>
      <c r="E3969" s="200"/>
      <c r="F3969" s="201"/>
    </row>
    <row r="3970" spans="1:6" s="250" customFormat="1" ht="20.25" x14ac:dyDescent="0.2">
      <c r="A3970" s="193"/>
      <c r="B3970" s="199"/>
      <c r="C3970" s="200"/>
      <c r="D3970" s="200"/>
      <c r="E3970" s="200"/>
      <c r="F3970" s="201"/>
    </row>
    <row r="3971" spans="1:6" s="250" customFormat="1" ht="20.25" x14ac:dyDescent="0.2">
      <c r="A3971" s="197" t="s">
        <v>957</v>
      </c>
      <c r="B3971" s="198"/>
      <c r="C3971" s="200"/>
      <c r="D3971" s="200"/>
      <c r="E3971" s="200"/>
      <c r="F3971" s="201"/>
    </row>
    <row r="3972" spans="1:6" s="250" customFormat="1" ht="20.25" x14ac:dyDescent="0.2">
      <c r="A3972" s="197" t="s">
        <v>517</v>
      </c>
      <c r="B3972" s="198"/>
      <c r="C3972" s="200"/>
      <c r="D3972" s="200"/>
      <c r="E3972" s="200"/>
      <c r="F3972" s="201"/>
    </row>
    <row r="3973" spans="1:6" s="250" customFormat="1" ht="20.25" x14ac:dyDescent="0.2">
      <c r="A3973" s="197" t="s">
        <v>667</v>
      </c>
      <c r="B3973" s="198"/>
      <c r="C3973" s="200"/>
      <c r="D3973" s="200"/>
      <c r="E3973" s="200"/>
      <c r="F3973" s="201"/>
    </row>
    <row r="3974" spans="1:6" s="250" customFormat="1" ht="20.25" x14ac:dyDescent="0.2">
      <c r="A3974" s="197" t="s">
        <v>796</v>
      </c>
      <c r="B3974" s="198"/>
      <c r="C3974" s="200"/>
      <c r="D3974" s="200"/>
      <c r="E3974" s="200"/>
      <c r="F3974" s="201"/>
    </row>
    <row r="3975" spans="1:6" s="250" customFormat="1" ht="20.25" x14ac:dyDescent="0.2">
      <c r="A3975" s="193"/>
      <c r="B3975" s="198"/>
      <c r="C3975" s="200"/>
      <c r="D3975" s="200"/>
      <c r="E3975" s="200"/>
      <c r="F3975" s="201"/>
    </row>
    <row r="3976" spans="1:6" s="251" customFormat="1" ht="20.25" x14ac:dyDescent="0.2">
      <c r="A3976" s="219">
        <v>410000</v>
      </c>
      <c r="B3976" s="203" t="s">
        <v>357</v>
      </c>
      <c r="C3976" s="220">
        <f>C3977+C3982+C3995</f>
        <v>6799300</v>
      </c>
      <c r="D3976" s="220">
        <f t="shared" ref="D3976" si="1083">D3977+D3982+D3995</f>
        <v>7196500</v>
      </c>
      <c r="E3976" s="220">
        <f t="shared" ref="E3976" si="1084">E3977+E3982+E3995</f>
        <v>0</v>
      </c>
      <c r="F3976" s="205">
        <f t="shared" ref="F3976:F4006" si="1085">D3976/C3976*100</f>
        <v>105.84177783007074</v>
      </c>
    </row>
    <row r="3977" spans="1:6" s="251" customFormat="1" ht="20.25" x14ac:dyDescent="0.2">
      <c r="A3977" s="219">
        <v>411000</v>
      </c>
      <c r="B3977" s="203" t="s">
        <v>471</v>
      </c>
      <c r="C3977" s="220">
        <f>SUM(C3978:C3981)</f>
        <v>6015200</v>
      </c>
      <c r="D3977" s="220">
        <f t="shared" ref="D3977" si="1086">SUM(D3978:D3981)</f>
        <v>6275400</v>
      </c>
      <c r="E3977" s="220">
        <f t="shared" ref="E3977" si="1087">SUM(E3978:E3981)</f>
        <v>0</v>
      </c>
      <c r="F3977" s="205">
        <f t="shared" si="1085"/>
        <v>104.32570820587843</v>
      </c>
    </row>
    <row r="3978" spans="1:6" s="250" customFormat="1" ht="20.25" x14ac:dyDescent="0.2">
      <c r="A3978" s="197">
        <v>411100</v>
      </c>
      <c r="B3978" s="198" t="s">
        <v>358</v>
      </c>
      <c r="C3978" s="208">
        <v>5751100</v>
      </c>
      <c r="D3978" s="217">
        <v>6003000</v>
      </c>
      <c r="E3978" s="208">
        <v>0</v>
      </c>
      <c r="F3978" s="209">
        <f t="shared" si="1085"/>
        <v>104.38003164611986</v>
      </c>
    </row>
    <row r="3979" spans="1:6" s="250" customFormat="1" ht="20.25" x14ac:dyDescent="0.2">
      <c r="A3979" s="197">
        <v>411200</v>
      </c>
      <c r="B3979" s="198" t="s">
        <v>484</v>
      </c>
      <c r="C3979" s="208">
        <v>74100</v>
      </c>
      <c r="D3979" s="217">
        <v>92400</v>
      </c>
      <c r="E3979" s="208">
        <v>0</v>
      </c>
      <c r="F3979" s="209">
        <f t="shared" si="1085"/>
        <v>124.69635627530364</v>
      </c>
    </row>
    <row r="3980" spans="1:6" s="250" customFormat="1" ht="40.5" x14ac:dyDescent="0.2">
      <c r="A3980" s="223">
        <v>411300</v>
      </c>
      <c r="B3980" s="198" t="s">
        <v>359</v>
      </c>
      <c r="C3980" s="208">
        <v>150000</v>
      </c>
      <c r="D3980" s="217">
        <v>120000</v>
      </c>
      <c r="E3980" s="208">
        <v>0</v>
      </c>
      <c r="F3980" s="209">
        <f t="shared" si="1085"/>
        <v>80</v>
      </c>
    </row>
    <row r="3981" spans="1:6" s="250" customFormat="1" ht="20.25" x14ac:dyDescent="0.2">
      <c r="A3981" s="197">
        <v>411400</v>
      </c>
      <c r="B3981" s="198" t="s">
        <v>360</v>
      </c>
      <c r="C3981" s="208">
        <v>39999.999999999993</v>
      </c>
      <c r="D3981" s="217">
        <v>60000</v>
      </c>
      <c r="E3981" s="208">
        <v>0</v>
      </c>
      <c r="F3981" s="209">
        <f t="shared" si="1085"/>
        <v>150.00000000000003</v>
      </c>
    </row>
    <row r="3982" spans="1:6" s="251" customFormat="1" ht="20.25" x14ac:dyDescent="0.2">
      <c r="A3982" s="219">
        <v>412000</v>
      </c>
      <c r="B3982" s="210" t="s">
        <v>476</v>
      </c>
      <c r="C3982" s="220">
        <f>SUM(C3983:C3994)</f>
        <v>782100</v>
      </c>
      <c r="D3982" s="220">
        <f t="shared" ref="D3982" si="1088">SUM(D3983:D3994)</f>
        <v>919100</v>
      </c>
      <c r="E3982" s="220">
        <f t="shared" ref="E3982" si="1089">SUM(E3983:E3994)</f>
        <v>0</v>
      </c>
      <c r="F3982" s="205">
        <f t="shared" si="1085"/>
        <v>117.51694156757449</v>
      </c>
    </row>
    <row r="3983" spans="1:6" s="250" customFormat="1" ht="20.25" x14ac:dyDescent="0.2">
      <c r="A3983" s="197">
        <v>412200</v>
      </c>
      <c r="B3983" s="198" t="s">
        <v>485</v>
      </c>
      <c r="C3983" s="208">
        <v>301400</v>
      </c>
      <c r="D3983" s="217">
        <v>400000</v>
      </c>
      <c r="E3983" s="208">
        <v>0</v>
      </c>
      <c r="F3983" s="209">
        <f t="shared" si="1085"/>
        <v>132.71400132714001</v>
      </c>
    </row>
    <row r="3984" spans="1:6" s="250" customFormat="1" ht="20.25" x14ac:dyDescent="0.2">
      <c r="A3984" s="197">
        <v>412300</v>
      </c>
      <c r="B3984" s="198" t="s">
        <v>362</v>
      </c>
      <c r="C3984" s="208">
        <v>51500</v>
      </c>
      <c r="D3984" s="217">
        <v>55000</v>
      </c>
      <c r="E3984" s="208">
        <v>0</v>
      </c>
      <c r="F3984" s="209">
        <f t="shared" si="1085"/>
        <v>106.79611650485437</v>
      </c>
    </row>
    <row r="3985" spans="1:6" s="250" customFormat="1" ht="20.25" x14ac:dyDescent="0.2">
      <c r="A3985" s="197">
        <v>412400</v>
      </c>
      <c r="B3985" s="198" t="s">
        <v>363</v>
      </c>
      <c r="C3985" s="208">
        <v>150500</v>
      </c>
      <c r="D3985" s="217">
        <v>150500</v>
      </c>
      <c r="E3985" s="208">
        <v>0</v>
      </c>
      <c r="F3985" s="209">
        <f t="shared" si="1085"/>
        <v>100</v>
      </c>
    </row>
    <row r="3986" spans="1:6" s="250" customFormat="1" ht="20.25" x14ac:dyDescent="0.2">
      <c r="A3986" s="197">
        <v>412500</v>
      </c>
      <c r="B3986" s="198" t="s">
        <v>364</v>
      </c>
      <c r="C3986" s="208">
        <v>22400</v>
      </c>
      <c r="D3986" s="217">
        <v>34500</v>
      </c>
      <c r="E3986" s="208">
        <v>0</v>
      </c>
      <c r="F3986" s="209">
        <f t="shared" si="1085"/>
        <v>154.01785714285714</v>
      </c>
    </row>
    <row r="3987" spans="1:6" s="250" customFormat="1" ht="20.25" x14ac:dyDescent="0.2">
      <c r="A3987" s="197">
        <v>412600</v>
      </c>
      <c r="B3987" s="198" t="s">
        <v>486</v>
      </c>
      <c r="C3987" s="208">
        <v>48100</v>
      </c>
      <c r="D3987" s="217">
        <v>44700</v>
      </c>
      <c r="E3987" s="208">
        <v>0</v>
      </c>
      <c r="F3987" s="209">
        <f t="shared" si="1085"/>
        <v>92.931392931392935</v>
      </c>
    </row>
    <row r="3988" spans="1:6" s="250" customFormat="1" ht="20.25" x14ac:dyDescent="0.2">
      <c r="A3988" s="197">
        <v>412700</v>
      </c>
      <c r="B3988" s="198" t="s">
        <v>473</v>
      </c>
      <c r="C3988" s="208">
        <v>27000</v>
      </c>
      <c r="D3988" s="217">
        <v>30000</v>
      </c>
      <c r="E3988" s="208">
        <v>0</v>
      </c>
      <c r="F3988" s="209">
        <f t="shared" si="1085"/>
        <v>111.11111111111111</v>
      </c>
    </row>
    <row r="3989" spans="1:6" s="250" customFormat="1" ht="20.25" x14ac:dyDescent="0.2">
      <c r="A3989" s="197">
        <v>412800</v>
      </c>
      <c r="B3989" s="198" t="s">
        <v>487</v>
      </c>
      <c r="C3989" s="208">
        <v>10500</v>
      </c>
      <c r="D3989" s="217">
        <v>9800</v>
      </c>
      <c r="E3989" s="208">
        <v>0</v>
      </c>
      <c r="F3989" s="209">
        <f t="shared" si="1085"/>
        <v>93.333333333333329</v>
      </c>
    </row>
    <row r="3990" spans="1:6" s="250" customFormat="1" ht="20.25" x14ac:dyDescent="0.2">
      <c r="A3990" s="197">
        <v>412900</v>
      </c>
      <c r="B3990" s="211" t="s">
        <v>797</v>
      </c>
      <c r="C3990" s="208">
        <v>16000</v>
      </c>
      <c r="D3990" s="217">
        <v>16000</v>
      </c>
      <c r="E3990" s="208">
        <v>0</v>
      </c>
      <c r="F3990" s="209">
        <f t="shared" si="1085"/>
        <v>100</v>
      </c>
    </row>
    <row r="3991" spans="1:6" s="250" customFormat="1" ht="20.25" x14ac:dyDescent="0.2">
      <c r="A3991" s="197">
        <v>412900</v>
      </c>
      <c r="B3991" s="211" t="s">
        <v>564</v>
      </c>
      <c r="C3991" s="208">
        <v>79999.999999999985</v>
      </c>
      <c r="D3991" s="217">
        <v>90000</v>
      </c>
      <c r="E3991" s="208">
        <v>0</v>
      </c>
      <c r="F3991" s="209">
        <f t="shared" si="1085"/>
        <v>112.50000000000003</v>
      </c>
    </row>
    <row r="3992" spans="1:6" s="250" customFormat="1" ht="20.25" x14ac:dyDescent="0.2">
      <c r="A3992" s="197">
        <v>412900</v>
      </c>
      <c r="B3992" s="211" t="s">
        <v>582</v>
      </c>
      <c r="C3992" s="208">
        <v>2000</v>
      </c>
      <c r="D3992" s="217">
        <v>2000</v>
      </c>
      <c r="E3992" s="208">
        <v>0</v>
      </c>
      <c r="F3992" s="209">
        <f t="shared" si="1085"/>
        <v>100</v>
      </c>
    </row>
    <row r="3993" spans="1:6" s="250" customFormat="1" ht="20.25" x14ac:dyDescent="0.2">
      <c r="A3993" s="197">
        <v>412900</v>
      </c>
      <c r="B3993" s="211" t="s">
        <v>583</v>
      </c>
      <c r="C3993" s="208">
        <v>4300</v>
      </c>
      <c r="D3993" s="217">
        <v>4800</v>
      </c>
      <c r="E3993" s="208">
        <v>0</v>
      </c>
      <c r="F3993" s="209">
        <f t="shared" si="1085"/>
        <v>111.62790697674419</v>
      </c>
    </row>
    <row r="3994" spans="1:6" s="250" customFormat="1" ht="20.25" x14ac:dyDescent="0.2">
      <c r="A3994" s="197">
        <v>412900</v>
      </c>
      <c r="B3994" s="211" t="s">
        <v>566</v>
      </c>
      <c r="C3994" s="208">
        <v>68400</v>
      </c>
      <c r="D3994" s="217">
        <v>81800</v>
      </c>
      <c r="E3994" s="208">
        <v>0</v>
      </c>
      <c r="F3994" s="209">
        <f t="shared" si="1085"/>
        <v>119.5906432748538</v>
      </c>
    </row>
    <row r="3995" spans="1:6" s="251" customFormat="1" ht="20.25" x14ac:dyDescent="0.2">
      <c r="A3995" s="219">
        <v>419000</v>
      </c>
      <c r="B3995" s="210" t="s">
        <v>481</v>
      </c>
      <c r="C3995" s="220">
        <f>C3996</f>
        <v>2000</v>
      </c>
      <c r="D3995" s="220">
        <f t="shared" ref="D3995" si="1090">D3996</f>
        <v>2000</v>
      </c>
      <c r="E3995" s="220">
        <f t="shared" ref="E3995" si="1091">E3996</f>
        <v>0</v>
      </c>
      <c r="F3995" s="205">
        <f t="shared" si="1085"/>
        <v>100</v>
      </c>
    </row>
    <row r="3996" spans="1:6" s="250" customFormat="1" ht="20.25" x14ac:dyDescent="0.2">
      <c r="A3996" s="223">
        <v>419100</v>
      </c>
      <c r="B3996" s="198" t="s">
        <v>481</v>
      </c>
      <c r="C3996" s="208">
        <v>2000</v>
      </c>
      <c r="D3996" s="217">
        <v>2000</v>
      </c>
      <c r="E3996" s="208">
        <v>0</v>
      </c>
      <c r="F3996" s="209">
        <f t="shared" si="1085"/>
        <v>100</v>
      </c>
    </row>
    <row r="3997" spans="1:6" s="251" customFormat="1" ht="20.25" x14ac:dyDescent="0.2">
      <c r="A3997" s="219">
        <v>510000</v>
      </c>
      <c r="B3997" s="210" t="s">
        <v>422</v>
      </c>
      <c r="C3997" s="220">
        <f>C3998+C4001</f>
        <v>363500</v>
      </c>
      <c r="D3997" s="220">
        <f>D3998+D4001</f>
        <v>375800</v>
      </c>
      <c r="E3997" s="220">
        <f>E3998+E4001</f>
        <v>0</v>
      </c>
      <c r="F3997" s="205">
        <f t="shared" si="1085"/>
        <v>103.38376891334251</v>
      </c>
    </row>
    <row r="3998" spans="1:6" s="251" customFormat="1" ht="20.25" x14ac:dyDescent="0.2">
      <c r="A3998" s="219">
        <v>511000</v>
      </c>
      <c r="B3998" s="210" t="s">
        <v>423</v>
      </c>
      <c r="C3998" s="220">
        <f>C3999+C4000+0</f>
        <v>15800</v>
      </c>
      <c r="D3998" s="220">
        <f>D3999+D4000+0</f>
        <v>15800</v>
      </c>
      <c r="E3998" s="220">
        <f>E3999+E4000+0</f>
        <v>0</v>
      </c>
      <c r="F3998" s="205">
        <f t="shared" si="1085"/>
        <v>100</v>
      </c>
    </row>
    <row r="3999" spans="1:6" s="250" customFormat="1" ht="20.25" x14ac:dyDescent="0.2">
      <c r="A3999" s="197">
        <v>511300</v>
      </c>
      <c r="B3999" s="198" t="s">
        <v>426</v>
      </c>
      <c r="C3999" s="208">
        <v>12300</v>
      </c>
      <c r="D3999" s="217">
        <v>12300</v>
      </c>
      <c r="E3999" s="208">
        <v>0</v>
      </c>
      <c r="F3999" s="209">
        <f t="shared" si="1085"/>
        <v>100</v>
      </c>
    </row>
    <row r="4000" spans="1:6" s="250" customFormat="1" ht="20.25" x14ac:dyDescent="0.2">
      <c r="A4000" s="197">
        <v>511400</v>
      </c>
      <c r="B4000" s="198" t="s">
        <v>427</v>
      </c>
      <c r="C4000" s="208">
        <v>3500</v>
      </c>
      <c r="D4000" s="217">
        <v>3500</v>
      </c>
      <c r="E4000" s="208">
        <v>0</v>
      </c>
      <c r="F4000" s="209">
        <f t="shared" si="1085"/>
        <v>100</v>
      </c>
    </row>
    <row r="4001" spans="1:6" s="251" customFormat="1" ht="20.25" x14ac:dyDescent="0.2">
      <c r="A4001" s="219">
        <v>516000</v>
      </c>
      <c r="B4001" s="210" t="s">
        <v>433</v>
      </c>
      <c r="C4001" s="220">
        <f>C4002</f>
        <v>347700</v>
      </c>
      <c r="D4001" s="220">
        <f t="shared" ref="D4001" si="1092">D4002</f>
        <v>360000</v>
      </c>
      <c r="E4001" s="220">
        <f t="shared" ref="E4001" si="1093">E4002</f>
        <v>0</v>
      </c>
      <c r="F4001" s="205">
        <f t="shared" si="1085"/>
        <v>103.53753235547887</v>
      </c>
    </row>
    <row r="4002" spans="1:6" s="250" customFormat="1" ht="20.25" x14ac:dyDescent="0.2">
      <c r="A4002" s="197">
        <v>516100</v>
      </c>
      <c r="B4002" s="198" t="s">
        <v>433</v>
      </c>
      <c r="C4002" s="208">
        <v>347700</v>
      </c>
      <c r="D4002" s="217">
        <v>360000</v>
      </c>
      <c r="E4002" s="208">
        <v>0</v>
      </c>
      <c r="F4002" s="209">
        <f t="shared" si="1085"/>
        <v>103.53753235547887</v>
      </c>
    </row>
    <row r="4003" spans="1:6" s="250" customFormat="1" ht="20.25" x14ac:dyDescent="0.2">
      <c r="A4003" s="219">
        <v>630000</v>
      </c>
      <c r="B4003" s="210" t="s">
        <v>461</v>
      </c>
      <c r="C4003" s="220">
        <f>0+C4004</f>
        <v>183000</v>
      </c>
      <c r="D4003" s="220">
        <f>0+D4004</f>
        <v>167999.99</v>
      </c>
      <c r="E4003" s="220">
        <f>0+E4004</f>
        <v>0</v>
      </c>
      <c r="F4003" s="205">
        <f t="shared" si="1085"/>
        <v>91.803273224043707</v>
      </c>
    </row>
    <row r="4004" spans="1:6" s="251" customFormat="1" ht="20.25" x14ac:dyDescent="0.2">
      <c r="A4004" s="219">
        <v>638000</v>
      </c>
      <c r="B4004" s="210" t="s">
        <v>396</v>
      </c>
      <c r="C4004" s="220">
        <f>C4005</f>
        <v>183000</v>
      </c>
      <c r="D4004" s="220">
        <f t="shared" ref="D4004" si="1094">+D4005</f>
        <v>167999.99</v>
      </c>
      <c r="E4004" s="220">
        <f>E4005</f>
        <v>0</v>
      </c>
      <c r="F4004" s="205">
        <f t="shared" si="1085"/>
        <v>91.803273224043707</v>
      </c>
    </row>
    <row r="4005" spans="1:6" s="250" customFormat="1" ht="20.25" x14ac:dyDescent="0.2">
      <c r="A4005" s="197">
        <v>638100</v>
      </c>
      <c r="B4005" s="198" t="s">
        <v>466</v>
      </c>
      <c r="C4005" s="208">
        <v>183000</v>
      </c>
      <c r="D4005" s="217">
        <v>167999.99</v>
      </c>
      <c r="E4005" s="208">
        <v>0</v>
      </c>
      <c r="F4005" s="209">
        <f t="shared" si="1085"/>
        <v>91.803273224043707</v>
      </c>
    </row>
    <row r="4006" spans="1:6" s="254" customFormat="1" ht="20.25" x14ac:dyDescent="0.2">
      <c r="A4006" s="244"/>
      <c r="B4006" s="245" t="s">
        <v>500</v>
      </c>
      <c r="C4006" s="246">
        <f>C3976+C3997+C4003</f>
        <v>7345800</v>
      </c>
      <c r="D4006" s="246">
        <f>D3976+D3997+D4003</f>
        <v>7740299.9900000002</v>
      </c>
      <c r="E4006" s="246">
        <f>E3976+E3997+E4003</f>
        <v>0</v>
      </c>
      <c r="F4006" s="172">
        <f t="shared" si="1085"/>
        <v>105.37041561164202</v>
      </c>
    </row>
    <row r="4007" spans="1:6" s="250" customFormat="1" ht="20.25" x14ac:dyDescent="0.2">
      <c r="A4007" s="193"/>
      <c r="B4007" s="199"/>
      <c r="C4007" s="200"/>
      <c r="D4007" s="200"/>
      <c r="E4007" s="200"/>
      <c r="F4007" s="201"/>
    </row>
    <row r="4008" spans="1:6" s="250" customFormat="1" ht="20.25" x14ac:dyDescent="0.2">
      <c r="A4008" s="193"/>
      <c r="B4008" s="199"/>
      <c r="C4008" s="200"/>
      <c r="D4008" s="200"/>
      <c r="E4008" s="200"/>
      <c r="F4008" s="201"/>
    </row>
    <row r="4009" spans="1:6" s="167" customFormat="1" ht="20.25" x14ac:dyDescent="0.2">
      <c r="A4009" s="197" t="s">
        <v>958</v>
      </c>
      <c r="B4009" s="210"/>
      <c r="C4009" s="217"/>
      <c r="D4009" s="217"/>
      <c r="E4009" s="217"/>
      <c r="F4009" s="218"/>
    </row>
    <row r="4010" spans="1:6" s="167" customFormat="1" ht="20.25" x14ac:dyDescent="0.2">
      <c r="A4010" s="197" t="s">
        <v>518</v>
      </c>
      <c r="B4010" s="210"/>
      <c r="C4010" s="217"/>
      <c r="D4010" s="217"/>
      <c r="E4010" s="217"/>
      <c r="F4010" s="218"/>
    </row>
    <row r="4011" spans="1:6" s="167" customFormat="1" ht="20.25" x14ac:dyDescent="0.2">
      <c r="A4011" s="197" t="s">
        <v>643</v>
      </c>
      <c r="B4011" s="210"/>
      <c r="C4011" s="217"/>
      <c r="D4011" s="217"/>
      <c r="E4011" s="217"/>
      <c r="F4011" s="218"/>
    </row>
    <row r="4012" spans="1:6" s="167" customFormat="1" ht="20.25" x14ac:dyDescent="0.2">
      <c r="A4012" s="197" t="s">
        <v>796</v>
      </c>
      <c r="B4012" s="210"/>
      <c r="C4012" s="217"/>
      <c r="D4012" s="217"/>
      <c r="E4012" s="217"/>
      <c r="F4012" s="218"/>
    </row>
    <row r="4013" spans="1:6" s="167" customFormat="1" ht="20.25" x14ac:dyDescent="0.2">
      <c r="A4013" s="197"/>
      <c r="B4013" s="199"/>
      <c r="C4013" s="200"/>
      <c r="D4013" s="200"/>
      <c r="E4013" s="200"/>
      <c r="F4013" s="201"/>
    </row>
    <row r="4014" spans="1:6" s="167" customFormat="1" ht="20.25" x14ac:dyDescent="0.2">
      <c r="A4014" s="219">
        <v>410000</v>
      </c>
      <c r="B4014" s="203" t="s">
        <v>357</v>
      </c>
      <c r="C4014" s="220">
        <f>C4015+C4020+C4034+C4037+0+0+C4039+C4041</f>
        <v>5298100</v>
      </c>
      <c r="D4014" s="220">
        <f>D4015+D4020+D4034+D4037+0+0+D4039+D4041</f>
        <v>5410000</v>
      </c>
      <c r="E4014" s="220">
        <f>E4015+E4020+E4034+E4037+0+0+E4039+E4041</f>
        <v>0</v>
      </c>
      <c r="F4014" s="205">
        <f t="shared" ref="F4014:F4054" si="1095">D4014/C4014*100</f>
        <v>102.11207791472414</v>
      </c>
    </row>
    <row r="4015" spans="1:6" s="167" customFormat="1" ht="20.25" x14ac:dyDescent="0.2">
      <c r="A4015" s="219">
        <v>411000</v>
      </c>
      <c r="B4015" s="203" t="s">
        <v>471</v>
      </c>
      <c r="C4015" s="220">
        <f>SUM(C4016:C4019)</f>
        <v>2404000</v>
      </c>
      <c r="D4015" s="220">
        <f t="shared" ref="D4015" si="1096">SUM(D4016:D4019)</f>
        <v>2385000</v>
      </c>
      <c r="E4015" s="220">
        <f>SUM(E4016:E4019)</f>
        <v>0</v>
      </c>
      <c r="F4015" s="205">
        <f t="shared" si="1095"/>
        <v>99.209650582362727</v>
      </c>
    </row>
    <row r="4016" spans="1:6" s="167" customFormat="1" ht="20.25" x14ac:dyDescent="0.2">
      <c r="A4016" s="197">
        <v>411100</v>
      </c>
      <c r="B4016" s="198" t="s">
        <v>358</v>
      </c>
      <c r="C4016" s="208">
        <v>2250000</v>
      </c>
      <c r="D4016" s="217">
        <v>2250000</v>
      </c>
      <c r="E4016" s="208">
        <v>0</v>
      </c>
      <c r="F4016" s="209">
        <f t="shared" si="1095"/>
        <v>100</v>
      </c>
    </row>
    <row r="4017" spans="1:6" s="167" customFormat="1" ht="20.25" x14ac:dyDescent="0.2">
      <c r="A4017" s="197">
        <v>411200</v>
      </c>
      <c r="B4017" s="198" t="s">
        <v>484</v>
      </c>
      <c r="C4017" s="208">
        <v>69000</v>
      </c>
      <c r="D4017" s="217">
        <v>70000</v>
      </c>
      <c r="E4017" s="208">
        <v>0</v>
      </c>
      <c r="F4017" s="209">
        <f t="shared" si="1095"/>
        <v>101.44927536231884</v>
      </c>
    </row>
    <row r="4018" spans="1:6" s="167" customFormat="1" ht="40.5" x14ac:dyDescent="0.2">
      <c r="A4018" s="197">
        <v>411300</v>
      </c>
      <c r="B4018" s="198" t="s">
        <v>359</v>
      </c>
      <c r="C4018" s="208">
        <v>55000</v>
      </c>
      <c r="D4018" s="217">
        <v>35000</v>
      </c>
      <c r="E4018" s="208">
        <v>0</v>
      </c>
      <c r="F4018" s="209">
        <f t="shared" si="1095"/>
        <v>63.636363636363633</v>
      </c>
    </row>
    <row r="4019" spans="1:6" s="167" customFormat="1" ht="20.25" x14ac:dyDescent="0.2">
      <c r="A4019" s="197">
        <v>411400</v>
      </c>
      <c r="B4019" s="198" t="s">
        <v>360</v>
      </c>
      <c r="C4019" s="208">
        <v>30000</v>
      </c>
      <c r="D4019" s="217">
        <v>30000</v>
      </c>
      <c r="E4019" s="208">
        <v>0</v>
      </c>
      <c r="F4019" s="209">
        <f t="shared" si="1095"/>
        <v>100</v>
      </c>
    </row>
    <row r="4020" spans="1:6" s="167" customFormat="1" ht="20.25" x14ac:dyDescent="0.2">
      <c r="A4020" s="219">
        <v>412000</v>
      </c>
      <c r="B4020" s="210" t="s">
        <v>476</v>
      </c>
      <c r="C4020" s="220">
        <f>SUM(C4021:C4033)</f>
        <v>870800</v>
      </c>
      <c r="D4020" s="220">
        <f t="shared" ref="D4020" si="1097">SUM(D4021:D4033)</f>
        <v>1002000</v>
      </c>
      <c r="E4020" s="220">
        <f>SUM(E4021:E4033)</f>
        <v>0</v>
      </c>
      <c r="F4020" s="205">
        <f t="shared" si="1095"/>
        <v>115.06660542030316</v>
      </c>
    </row>
    <row r="4021" spans="1:6" s="167" customFormat="1" ht="20.25" x14ac:dyDescent="0.2">
      <c r="A4021" s="197">
        <v>412200</v>
      </c>
      <c r="B4021" s="198" t="s">
        <v>485</v>
      </c>
      <c r="C4021" s="208">
        <v>37400</v>
      </c>
      <c r="D4021" s="217">
        <v>38000</v>
      </c>
      <c r="E4021" s="208">
        <v>0</v>
      </c>
      <c r="F4021" s="209">
        <f t="shared" si="1095"/>
        <v>101.60427807486631</v>
      </c>
    </row>
    <row r="4022" spans="1:6" s="167" customFormat="1" ht="20.25" x14ac:dyDescent="0.2">
      <c r="A4022" s="197">
        <v>412300</v>
      </c>
      <c r="B4022" s="198" t="s">
        <v>362</v>
      </c>
      <c r="C4022" s="208">
        <v>22000</v>
      </c>
      <c r="D4022" s="217">
        <v>22000</v>
      </c>
      <c r="E4022" s="208">
        <v>0</v>
      </c>
      <c r="F4022" s="209">
        <f t="shared" si="1095"/>
        <v>100</v>
      </c>
    </row>
    <row r="4023" spans="1:6" s="167" customFormat="1" ht="20.25" x14ac:dyDescent="0.2">
      <c r="A4023" s="197">
        <v>412500</v>
      </c>
      <c r="B4023" s="198" t="s">
        <v>364</v>
      </c>
      <c r="C4023" s="208">
        <v>45000</v>
      </c>
      <c r="D4023" s="217">
        <v>50000</v>
      </c>
      <c r="E4023" s="208">
        <v>0</v>
      </c>
      <c r="F4023" s="209">
        <f t="shared" si="1095"/>
        <v>111.11111111111111</v>
      </c>
    </row>
    <row r="4024" spans="1:6" s="167" customFormat="1" ht="20.25" x14ac:dyDescent="0.2">
      <c r="A4024" s="197">
        <v>412600</v>
      </c>
      <c r="B4024" s="198" t="s">
        <v>486</v>
      </c>
      <c r="C4024" s="208">
        <v>113000</v>
      </c>
      <c r="D4024" s="217">
        <v>115000</v>
      </c>
      <c r="E4024" s="208">
        <v>0</v>
      </c>
      <c r="F4024" s="209">
        <f t="shared" si="1095"/>
        <v>101.76991150442478</v>
      </c>
    </row>
    <row r="4025" spans="1:6" s="167" customFormat="1" ht="20.25" x14ac:dyDescent="0.2">
      <c r="A4025" s="197">
        <v>412700</v>
      </c>
      <c r="B4025" s="198" t="s">
        <v>473</v>
      </c>
      <c r="C4025" s="208">
        <v>79700.000000000044</v>
      </c>
      <c r="D4025" s="217">
        <v>80000</v>
      </c>
      <c r="E4025" s="208">
        <v>0</v>
      </c>
      <c r="F4025" s="209">
        <f t="shared" si="1095"/>
        <v>100.37641154328728</v>
      </c>
    </row>
    <row r="4026" spans="1:6" s="167" customFormat="1" ht="20.25" x14ac:dyDescent="0.2">
      <c r="A4026" s="197">
        <v>412700</v>
      </c>
      <c r="B4026" s="198" t="s">
        <v>776</v>
      </c>
      <c r="C4026" s="208">
        <v>380000</v>
      </c>
      <c r="D4026" s="217">
        <v>500000</v>
      </c>
      <c r="E4026" s="208">
        <v>0</v>
      </c>
      <c r="F4026" s="209">
        <f t="shared" si="1095"/>
        <v>131.57894736842107</v>
      </c>
    </row>
    <row r="4027" spans="1:6" s="167" customFormat="1" ht="20.25" x14ac:dyDescent="0.2">
      <c r="A4027" s="197">
        <v>412900</v>
      </c>
      <c r="B4027" s="211" t="s">
        <v>797</v>
      </c>
      <c r="C4027" s="208">
        <v>1700</v>
      </c>
      <c r="D4027" s="217">
        <v>1000</v>
      </c>
      <c r="E4027" s="208">
        <v>0</v>
      </c>
      <c r="F4027" s="209">
        <f t="shared" si="1095"/>
        <v>58.82352941176471</v>
      </c>
    </row>
    <row r="4028" spans="1:6" s="167" customFormat="1" ht="20.25" x14ac:dyDescent="0.2">
      <c r="A4028" s="197">
        <v>412900</v>
      </c>
      <c r="B4028" s="211" t="s">
        <v>564</v>
      </c>
      <c r="C4028" s="208">
        <v>121000</v>
      </c>
      <c r="D4028" s="217">
        <v>125000</v>
      </c>
      <c r="E4028" s="208">
        <v>0</v>
      </c>
      <c r="F4028" s="209">
        <f t="shared" si="1095"/>
        <v>103.30578512396693</v>
      </c>
    </row>
    <row r="4029" spans="1:6" s="167" customFormat="1" ht="20.25" x14ac:dyDescent="0.2">
      <c r="A4029" s="197">
        <v>412900</v>
      </c>
      <c r="B4029" s="211" t="s">
        <v>582</v>
      </c>
      <c r="C4029" s="208">
        <v>3999.9999999999991</v>
      </c>
      <c r="D4029" s="217">
        <v>3999.9999999999995</v>
      </c>
      <c r="E4029" s="208">
        <v>0</v>
      </c>
      <c r="F4029" s="209">
        <f t="shared" si="1095"/>
        <v>100.00000000000003</v>
      </c>
    </row>
    <row r="4030" spans="1:6" s="167" customFormat="1" ht="20.25" x14ac:dyDescent="0.2">
      <c r="A4030" s="197">
        <v>412900</v>
      </c>
      <c r="B4030" s="211" t="s">
        <v>583</v>
      </c>
      <c r="C4030" s="208">
        <v>5000</v>
      </c>
      <c r="D4030" s="217">
        <v>5000</v>
      </c>
      <c r="E4030" s="208">
        <v>0</v>
      </c>
      <c r="F4030" s="209">
        <f t="shared" si="1095"/>
        <v>100</v>
      </c>
    </row>
    <row r="4031" spans="1:6" s="167" customFormat="1" ht="20.25" x14ac:dyDescent="0.2">
      <c r="A4031" s="197">
        <v>412900</v>
      </c>
      <c r="B4031" s="198" t="s">
        <v>584</v>
      </c>
      <c r="C4031" s="208">
        <v>6000</v>
      </c>
      <c r="D4031" s="217">
        <v>6000</v>
      </c>
      <c r="E4031" s="208">
        <v>0</v>
      </c>
      <c r="F4031" s="209">
        <f t="shared" si="1095"/>
        <v>100</v>
      </c>
    </row>
    <row r="4032" spans="1:6" s="167" customFormat="1" ht="40.5" x14ac:dyDescent="0.2">
      <c r="A4032" s="197">
        <v>412900</v>
      </c>
      <c r="B4032" s="198" t="s">
        <v>959</v>
      </c>
      <c r="C4032" s="208">
        <v>50000</v>
      </c>
      <c r="D4032" s="217">
        <v>50000</v>
      </c>
      <c r="E4032" s="208">
        <v>0</v>
      </c>
      <c r="F4032" s="209">
        <f t="shared" si="1095"/>
        <v>100</v>
      </c>
    </row>
    <row r="4033" spans="1:6" s="167" customFormat="1" ht="20.25" x14ac:dyDescent="0.2">
      <c r="A4033" s="197">
        <v>412900</v>
      </c>
      <c r="B4033" s="198" t="s">
        <v>566</v>
      </c>
      <c r="C4033" s="208">
        <v>6000</v>
      </c>
      <c r="D4033" s="217">
        <v>6000</v>
      </c>
      <c r="E4033" s="208">
        <v>0</v>
      </c>
      <c r="F4033" s="209">
        <f t="shared" si="1095"/>
        <v>100</v>
      </c>
    </row>
    <row r="4034" spans="1:6" s="227" customFormat="1" ht="20.25" x14ac:dyDescent="0.2">
      <c r="A4034" s="219">
        <v>415000</v>
      </c>
      <c r="B4034" s="210" t="s">
        <v>319</v>
      </c>
      <c r="C4034" s="220">
        <f>SUM(C4035:C4036)</f>
        <v>2020000</v>
      </c>
      <c r="D4034" s="220">
        <f>SUM(D4035:D4036)</f>
        <v>2020000</v>
      </c>
      <c r="E4034" s="220">
        <f>SUM(E4035:E4036)</f>
        <v>0</v>
      </c>
      <c r="F4034" s="205">
        <f t="shared" si="1095"/>
        <v>100</v>
      </c>
    </row>
    <row r="4035" spans="1:6" s="167" customFormat="1" ht="40.5" x14ac:dyDescent="0.2">
      <c r="A4035" s="197">
        <v>415200</v>
      </c>
      <c r="B4035" s="233" t="s">
        <v>960</v>
      </c>
      <c r="C4035" s="208">
        <v>2000000</v>
      </c>
      <c r="D4035" s="217">
        <v>2000000</v>
      </c>
      <c r="E4035" s="208">
        <v>0</v>
      </c>
      <c r="F4035" s="209">
        <f t="shared" si="1095"/>
        <v>100</v>
      </c>
    </row>
    <row r="4036" spans="1:6" s="167" customFormat="1" ht="20.25" x14ac:dyDescent="0.2">
      <c r="A4036" s="197">
        <v>415200</v>
      </c>
      <c r="B4036" s="198" t="s">
        <v>777</v>
      </c>
      <c r="C4036" s="208">
        <v>20000</v>
      </c>
      <c r="D4036" s="217">
        <v>20000</v>
      </c>
      <c r="E4036" s="208">
        <v>0</v>
      </c>
      <c r="F4036" s="209">
        <f t="shared" si="1095"/>
        <v>100</v>
      </c>
    </row>
    <row r="4037" spans="1:6" s="227" customFormat="1" ht="20.25" x14ac:dyDescent="0.2">
      <c r="A4037" s="219">
        <v>416000</v>
      </c>
      <c r="B4037" s="210" t="s">
        <v>478</v>
      </c>
      <c r="C4037" s="220">
        <f t="shared" ref="C4037" si="1098">C4038</f>
        <v>999.99999999999977</v>
      </c>
      <c r="D4037" s="220">
        <f t="shared" ref="D4037" si="1099">D4038</f>
        <v>999.99999999999989</v>
      </c>
      <c r="E4037" s="220">
        <f t="shared" ref="E4037" si="1100">E4038</f>
        <v>0</v>
      </c>
      <c r="F4037" s="205">
        <f t="shared" si="1095"/>
        <v>100.00000000000003</v>
      </c>
    </row>
    <row r="4038" spans="1:6" s="167" customFormat="1" ht="20.25" x14ac:dyDescent="0.2">
      <c r="A4038" s="223">
        <v>416100</v>
      </c>
      <c r="B4038" s="198" t="s">
        <v>502</v>
      </c>
      <c r="C4038" s="208">
        <v>999.99999999999977</v>
      </c>
      <c r="D4038" s="217">
        <v>999.99999999999989</v>
      </c>
      <c r="E4038" s="208">
        <v>0</v>
      </c>
      <c r="F4038" s="209">
        <f t="shared" si="1095"/>
        <v>100.00000000000003</v>
      </c>
    </row>
    <row r="4039" spans="1:6" s="221" customFormat="1" ht="40.5" x14ac:dyDescent="0.2">
      <c r="A4039" s="219">
        <v>418000</v>
      </c>
      <c r="B4039" s="210" t="s">
        <v>480</v>
      </c>
      <c r="C4039" s="220">
        <f t="shared" ref="C4039" si="1101">C4040</f>
        <v>2100.0000000000005</v>
      </c>
      <c r="D4039" s="220">
        <f t="shared" ref="D4039" si="1102">D4040</f>
        <v>1999.9999999999998</v>
      </c>
      <c r="E4039" s="220">
        <f t="shared" ref="E4039" si="1103">E4040</f>
        <v>0</v>
      </c>
      <c r="F4039" s="205">
        <f t="shared" si="1095"/>
        <v>95.238095238095212</v>
      </c>
    </row>
    <row r="4040" spans="1:6" s="167" customFormat="1" ht="20.25" x14ac:dyDescent="0.2">
      <c r="A4040" s="223">
        <v>418400</v>
      </c>
      <c r="B4040" s="198" t="s">
        <v>417</v>
      </c>
      <c r="C4040" s="208">
        <v>2100.0000000000005</v>
      </c>
      <c r="D4040" s="217">
        <v>1999.9999999999998</v>
      </c>
      <c r="E4040" s="208">
        <v>0</v>
      </c>
      <c r="F4040" s="209">
        <f t="shared" si="1095"/>
        <v>95.238095238095212</v>
      </c>
    </row>
    <row r="4041" spans="1:6" s="221" customFormat="1" ht="20.25" x14ac:dyDescent="0.2">
      <c r="A4041" s="219">
        <v>419000</v>
      </c>
      <c r="B4041" s="210" t="s">
        <v>481</v>
      </c>
      <c r="C4041" s="220">
        <f t="shared" ref="C4041" si="1104">C4042</f>
        <v>200</v>
      </c>
      <c r="D4041" s="220">
        <f t="shared" ref="D4041" si="1105">D4042</f>
        <v>0</v>
      </c>
      <c r="E4041" s="220">
        <f t="shared" ref="E4041" si="1106">E4042</f>
        <v>0</v>
      </c>
      <c r="F4041" s="205">
        <f t="shared" si="1095"/>
        <v>0</v>
      </c>
    </row>
    <row r="4042" spans="1:6" s="167" customFormat="1" ht="20.25" x14ac:dyDescent="0.2">
      <c r="A4042" s="223">
        <v>419100</v>
      </c>
      <c r="B4042" s="198" t="s">
        <v>481</v>
      </c>
      <c r="C4042" s="208">
        <v>200</v>
      </c>
      <c r="D4042" s="217">
        <v>0</v>
      </c>
      <c r="E4042" s="208">
        <v>0</v>
      </c>
      <c r="F4042" s="209">
        <f t="shared" si="1095"/>
        <v>0</v>
      </c>
    </row>
    <row r="4043" spans="1:6" s="167" customFormat="1" ht="20.25" x14ac:dyDescent="0.2">
      <c r="A4043" s="219">
        <v>510000</v>
      </c>
      <c r="B4043" s="210" t="s">
        <v>422</v>
      </c>
      <c r="C4043" s="220">
        <f>C4044+C4046</f>
        <v>28000</v>
      </c>
      <c r="D4043" s="220">
        <f>D4044+D4046</f>
        <v>28000</v>
      </c>
      <c r="E4043" s="220">
        <f>E4044+E4046</f>
        <v>0</v>
      </c>
      <c r="F4043" s="205">
        <f t="shared" si="1095"/>
        <v>100</v>
      </c>
    </row>
    <row r="4044" spans="1:6" s="167" customFormat="1" ht="20.25" x14ac:dyDescent="0.2">
      <c r="A4044" s="219">
        <v>511000</v>
      </c>
      <c r="B4044" s="210" t="s">
        <v>423</v>
      </c>
      <c r="C4044" s="220">
        <f>SUM(C4045:C4045)</f>
        <v>10000</v>
      </c>
      <c r="D4044" s="220">
        <f>SUM(D4045:D4045)</f>
        <v>10000</v>
      </c>
      <c r="E4044" s="220">
        <f>SUM(E4045:E4045)</f>
        <v>0</v>
      </c>
      <c r="F4044" s="205">
        <f t="shared" si="1095"/>
        <v>100</v>
      </c>
    </row>
    <row r="4045" spans="1:6" s="167" customFormat="1" ht="20.25" x14ac:dyDescent="0.2">
      <c r="A4045" s="197">
        <v>511300</v>
      </c>
      <c r="B4045" s="198" t="s">
        <v>426</v>
      </c>
      <c r="C4045" s="208">
        <v>10000</v>
      </c>
      <c r="D4045" s="217">
        <v>10000</v>
      </c>
      <c r="E4045" s="208">
        <v>0</v>
      </c>
      <c r="F4045" s="209">
        <f t="shared" si="1095"/>
        <v>100</v>
      </c>
    </row>
    <row r="4046" spans="1:6" s="221" customFormat="1" ht="20.25" x14ac:dyDescent="0.2">
      <c r="A4046" s="219">
        <v>516000</v>
      </c>
      <c r="B4046" s="210" t="s">
        <v>433</v>
      </c>
      <c r="C4046" s="220">
        <f t="shared" ref="C4046" si="1107">C4047</f>
        <v>18000</v>
      </c>
      <c r="D4046" s="220">
        <f t="shared" ref="D4046" si="1108">D4047</f>
        <v>18000</v>
      </c>
      <c r="E4046" s="220">
        <f t="shared" ref="E4046" si="1109">E4047</f>
        <v>0</v>
      </c>
      <c r="F4046" s="205">
        <f t="shared" si="1095"/>
        <v>100</v>
      </c>
    </row>
    <row r="4047" spans="1:6" s="167" customFormat="1" ht="20.25" x14ac:dyDescent="0.2">
      <c r="A4047" s="197">
        <v>516100</v>
      </c>
      <c r="B4047" s="198" t="s">
        <v>433</v>
      </c>
      <c r="C4047" s="208">
        <v>18000</v>
      </c>
      <c r="D4047" s="217">
        <v>18000</v>
      </c>
      <c r="E4047" s="208">
        <v>0</v>
      </c>
      <c r="F4047" s="209">
        <f t="shared" si="1095"/>
        <v>100</v>
      </c>
    </row>
    <row r="4048" spans="1:6" s="221" customFormat="1" ht="20.25" x14ac:dyDescent="0.2">
      <c r="A4048" s="219">
        <v>630000</v>
      </c>
      <c r="B4048" s="210" t="s">
        <v>461</v>
      </c>
      <c r="C4048" s="220">
        <f>C4049+C4052</f>
        <v>5775000</v>
      </c>
      <c r="D4048" s="220">
        <f>D4049+D4052</f>
        <v>4047000</v>
      </c>
      <c r="E4048" s="220">
        <f>E4049+E4052</f>
        <v>0</v>
      </c>
      <c r="F4048" s="205">
        <f t="shared" si="1095"/>
        <v>70.077922077922068</v>
      </c>
    </row>
    <row r="4049" spans="1:6" s="221" customFormat="1" ht="20.25" x14ac:dyDescent="0.2">
      <c r="A4049" s="219">
        <v>631000</v>
      </c>
      <c r="B4049" s="210" t="s">
        <v>395</v>
      </c>
      <c r="C4049" s="220">
        <f>0+C4050+C4051</f>
        <v>5715000</v>
      </c>
      <c r="D4049" s="220">
        <f>0+D4050+D4051</f>
        <v>4005000</v>
      </c>
      <c r="E4049" s="220">
        <f>0+E4050+E4051</f>
        <v>0</v>
      </c>
      <c r="F4049" s="205">
        <f t="shared" si="1095"/>
        <v>70.078740157480311</v>
      </c>
    </row>
    <row r="4050" spans="1:6" s="167" customFormat="1" ht="20.25" x14ac:dyDescent="0.2">
      <c r="A4050" s="223">
        <v>631200</v>
      </c>
      <c r="B4050" s="198" t="s">
        <v>464</v>
      </c>
      <c r="C4050" s="208">
        <v>5710000</v>
      </c>
      <c r="D4050" s="217">
        <v>4000000</v>
      </c>
      <c r="E4050" s="208">
        <v>0</v>
      </c>
      <c r="F4050" s="209">
        <f t="shared" si="1095"/>
        <v>70.052539404553414</v>
      </c>
    </row>
    <row r="4051" spans="1:6" s="167" customFormat="1" ht="20.25" x14ac:dyDescent="0.2">
      <c r="A4051" s="223">
        <v>631300</v>
      </c>
      <c r="B4051" s="198" t="s">
        <v>465</v>
      </c>
      <c r="C4051" s="208">
        <v>5000</v>
      </c>
      <c r="D4051" s="217">
        <v>5000</v>
      </c>
      <c r="E4051" s="208">
        <v>0</v>
      </c>
      <c r="F4051" s="209">
        <f t="shared" si="1095"/>
        <v>100</v>
      </c>
    </row>
    <row r="4052" spans="1:6" s="221" customFormat="1" ht="20.25" x14ac:dyDescent="0.2">
      <c r="A4052" s="219">
        <v>638000</v>
      </c>
      <c r="B4052" s="210" t="s">
        <v>396</v>
      </c>
      <c r="C4052" s="220">
        <f t="shared" ref="C4052" si="1110">C4053</f>
        <v>60000</v>
      </c>
      <c r="D4052" s="220">
        <f t="shared" ref="D4052" si="1111">D4053</f>
        <v>42000</v>
      </c>
      <c r="E4052" s="220">
        <f t="shared" ref="E4052" si="1112">E4053</f>
        <v>0</v>
      </c>
      <c r="F4052" s="205">
        <f t="shared" si="1095"/>
        <v>70</v>
      </c>
    </row>
    <row r="4053" spans="1:6" s="167" customFormat="1" ht="20.25" x14ac:dyDescent="0.2">
      <c r="A4053" s="197">
        <v>638100</v>
      </c>
      <c r="B4053" s="198" t="s">
        <v>466</v>
      </c>
      <c r="C4053" s="208">
        <v>60000</v>
      </c>
      <c r="D4053" s="217">
        <v>42000</v>
      </c>
      <c r="E4053" s="208">
        <v>0</v>
      </c>
      <c r="F4053" s="209">
        <f t="shared" si="1095"/>
        <v>70</v>
      </c>
    </row>
    <row r="4054" spans="1:6" s="167" customFormat="1" ht="20.25" x14ac:dyDescent="0.2">
      <c r="A4054" s="225"/>
      <c r="B4054" s="214" t="s">
        <v>500</v>
      </c>
      <c r="C4054" s="222">
        <f>C4014+0+C4043+C4048+0</f>
        <v>11101100</v>
      </c>
      <c r="D4054" s="222">
        <f>D4014+0+D4043+D4048+0</f>
        <v>9485000</v>
      </c>
      <c r="E4054" s="222">
        <f>E4014+0+E4043+E4048+0</f>
        <v>0</v>
      </c>
      <c r="F4054" s="172">
        <f t="shared" si="1095"/>
        <v>85.44198322688743</v>
      </c>
    </row>
    <row r="4055" spans="1:6" s="167" customFormat="1" ht="20.25" x14ac:dyDescent="0.2">
      <c r="A4055" s="226"/>
      <c r="B4055" s="190"/>
      <c r="C4055" s="200"/>
      <c r="D4055" s="200"/>
      <c r="E4055" s="200"/>
      <c r="F4055" s="201"/>
    </row>
    <row r="4056" spans="1:6" s="167" customFormat="1" ht="20.25" x14ac:dyDescent="0.2">
      <c r="A4056" s="193"/>
      <c r="B4056" s="190"/>
      <c r="C4056" s="217"/>
      <c r="D4056" s="217"/>
      <c r="E4056" s="217"/>
      <c r="F4056" s="218"/>
    </row>
    <row r="4057" spans="1:6" s="167" customFormat="1" ht="20.25" x14ac:dyDescent="0.2">
      <c r="A4057" s="197" t="s">
        <v>961</v>
      </c>
      <c r="B4057" s="255"/>
      <c r="C4057" s="217"/>
      <c r="D4057" s="217"/>
      <c r="E4057" s="217"/>
      <c r="F4057" s="218"/>
    </row>
    <row r="4058" spans="1:6" s="167" customFormat="1" ht="20.25" x14ac:dyDescent="0.2">
      <c r="A4058" s="197" t="s">
        <v>518</v>
      </c>
      <c r="B4058" s="210"/>
      <c r="C4058" s="217"/>
      <c r="D4058" s="217"/>
      <c r="E4058" s="217"/>
      <c r="F4058" s="218"/>
    </row>
    <row r="4059" spans="1:6" s="167" customFormat="1" ht="20.25" x14ac:dyDescent="0.2">
      <c r="A4059" s="197" t="s">
        <v>646</v>
      </c>
      <c r="B4059" s="210"/>
      <c r="C4059" s="217"/>
      <c r="D4059" s="217"/>
      <c r="E4059" s="217"/>
      <c r="F4059" s="218"/>
    </row>
    <row r="4060" spans="1:6" s="167" customFormat="1" ht="20.25" x14ac:dyDescent="0.2">
      <c r="A4060" s="197" t="s">
        <v>796</v>
      </c>
      <c r="B4060" s="210"/>
      <c r="C4060" s="217"/>
      <c r="D4060" s="217"/>
      <c r="E4060" s="217"/>
      <c r="F4060" s="218"/>
    </row>
    <row r="4061" spans="1:6" s="167" customFormat="1" ht="20.25" x14ac:dyDescent="0.2">
      <c r="A4061" s="197"/>
      <c r="B4061" s="199"/>
      <c r="C4061" s="200"/>
      <c r="D4061" s="200"/>
      <c r="E4061" s="200"/>
      <c r="F4061" s="201"/>
    </row>
    <row r="4062" spans="1:6" s="167" customFormat="1" ht="20.25" x14ac:dyDescent="0.2">
      <c r="A4062" s="219">
        <v>410000</v>
      </c>
      <c r="B4062" s="203" t="s">
        <v>357</v>
      </c>
      <c r="C4062" s="220">
        <f>C4063+C4068</f>
        <v>1834500</v>
      </c>
      <c r="D4062" s="220">
        <f t="shared" ref="D4062" si="1113">D4063+D4068</f>
        <v>1828100</v>
      </c>
      <c r="E4062" s="220">
        <f>E4063+E4068</f>
        <v>0</v>
      </c>
      <c r="F4062" s="205">
        <f t="shared" ref="F4062:F4076" si="1114">D4062/C4062*100</f>
        <v>99.651131098391929</v>
      </c>
    </row>
    <row r="4063" spans="1:6" s="167" customFormat="1" ht="20.25" x14ac:dyDescent="0.2">
      <c r="A4063" s="219">
        <v>411000</v>
      </c>
      <c r="B4063" s="203" t="s">
        <v>471</v>
      </c>
      <c r="C4063" s="220">
        <f>SUM(C4064:C4067)</f>
        <v>642200</v>
      </c>
      <c r="D4063" s="220">
        <f t="shared" ref="D4063" si="1115">SUM(D4064:D4067)</f>
        <v>687500</v>
      </c>
      <c r="E4063" s="220">
        <f>SUM(E4064:E4067)</f>
        <v>0</v>
      </c>
      <c r="F4063" s="205">
        <f t="shared" si="1114"/>
        <v>107.05387729679228</v>
      </c>
    </row>
    <row r="4064" spans="1:6" s="167" customFormat="1" ht="20.25" x14ac:dyDescent="0.2">
      <c r="A4064" s="197">
        <v>411100</v>
      </c>
      <c r="B4064" s="198" t="s">
        <v>358</v>
      </c>
      <c r="C4064" s="208">
        <v>601400</v>
      </c>
      <c r="D4064" s="217">
        <v>646000</v>
      </c>
      <c r="E4064" s="208">
        <v>0</v>
      </c>
      <c r="F4064" s="209">
        <f t="shared" si="1114"/>
        <v>107.41602926504822</v>
      </c>
    </row>
    <row r="4065" spans="1:6" s="167" customFormat="1" ht="20.25" x14ac:dyDescent="0.2">
      <c r="A4065" s="197">
        <v>411200</v>
      </c>
      <c r="B4065" s="198" t="s">
        <v>484</v>
      </c>
      <c r="C4065" s="208">
        <v>29300</v>
      </c>
      <c r="D4065" s="217">
        <v>30000</v>
      </c>
      <c r="E4065" s="208">
        <v>0</v>
      </c>
      <c r="F4065" s="209">
        <f t="shared" si="1114"/>
        <v>102.3890784982935</v>
      </c>
    </row>
    <row r="4066" spans="1:6" s="167" customFormat="1" ht="40.5" x14ac:dyDescent="0.2">
      <c r="A4066" s="197">
        <v>411300</v>
      </c>
      <c r="B4066" s="198" t="s">
        <v>359</v>
      </c>
      <c r="C4066" s="208">
        <v>9500</v>
      </c>
      <c r="D4066" s="217">
        <v>9500</v>
      </c>
      <c r="E4066" s="208">
        <v>0</v>
      </c>
      <c r="F4066" s="209">
        <f t="shared" si="1114"/>
        <v>100</v>
      </c>
    </row>
    <row r="4067" spans="1:6" s="167" customFormat="1" ht="20.25" x14ac:dyDescent="0.2">
      <c r="A4067" s="197">
        <v>411400</v>
      </c>
      <c r="B4067" s="198" t="s">
        <v>360</v>
      </c>
      <c r="C4067" s="208">
        <v>2000</v>
      </c>
      <c r="D4067" s="217">
        <v>2000</v>
      </c>
      <c r="E4067" s="208">
        <v>0</v>
      </c>
      <c r="F4067" s="209">
        <f t="shared" si="1114"/>
        <v>100</v>
      </c>
    </row>
    <row r="4068" spans="1:6" s="167" customFormat="1" ht="20.25" x14ac:dyDescent="0.2">
      <c r="A4068" s="219">
        <v>412000</v>
      </c>
      <c r="B4068" s="210" t="s">
        <v>476</v>
      </c>
      <c r="C4068" s="220">
        <f>SUM(C4069:C4079)</f>
        <v>1192300</v>
      </c>
      <c r="D4068" s="220">
        <f t="shared" ref="D4068" si="1116">SUM(D4069:D4079)</f>
        <v>1140600</v>
      </c>
      <c r="E4068" s="220">
        <f>SUM(E4069:E4079)</f>
        <v>0</v>
      </c>
      <c r="F4068" s="205">
        <f t="shared" si="1114"/>
        <v>95.663842992535436</v>
      </c>
    </row>
    <row r="4069" spans="1:6" s="167" customFormat="1" ht="20.25" x14ac:dyDescent="0.2">
      <c r="A4069" s="197">
        <v>412200</v>
      </c>
      <c r="B4069" s="198" t="s">
        <v>485</v>
      </c>
      <c r="C4069" s="208">
        <v>38500</v>
      </c>
      <c r="D4069" s="217">
        <v>40000</v>
      </c>
      <c r="E4069" s="208">
        <v>0</v>
      </c>
      <c r="F4069" s="209">
        <f t="shared" si="1114"/>
        <v>103.89610389610388</v>
      </c>
    </row>
    <row r="4070" spans="1:6" s="167" customFormat="1" ht="20.25" x14ac:dyDescent="0.2">
      <c r="A4070" s="197">
        <v>412300</v>
      </c>
      <c r="B4070" s="198" t="s">
        <v>362</v>
      </c>
      <c r="C4070" s="208">
        <v>10000</v>
      </c>
      <c r="D4070" s="217">
        <v>10000</v>
      </c>
      <c r="E4070" s="208">
        <v>0</v>
      </c>
      <c r="F4070" s="209">
        <f t="shared" si="1114"/>
        <v>100</v>
      </c>
    </row>
    <row r="4071" spans="1:6" s="167" customFormat="1" ht="20.25" x14ac:dyDescent="0.2">
      <c r="A4071" s="197">
        <v>412500</v>
      </c>
      <c r="B4071" s="198" t="s">
        <v>364</v>
      </c>
      <c r="C4071" s="208">
        <v>10000</v>
      </c>
      <c r="D4071" s="217">
        <v>10000</v>
      </c>
      <c r="E4071" s="208">
        <v>0</v>
      </c>
      <c r="F4071" s="209">
        <f t="shared" si="1114"/>
        <v>100</v>
      </c>
    </row>
    <row r="4072" spans="1:6" s="167" customFormat="1" ht="20.25" x14ac:dyDescent="0.2">
      <c r="A4072" s="197">
        <v>412600</v>
      </c>
      <c r="B4072" s="198" t="s">
        <v>486</v>
      </c>
      <c r="C4072" s="208">
        <v>24000</v>
      </c>
      <c r="D4072" s="217">
        <v>24000</v>
      </c>
      <c r="E4072" s="208">
        <v>0</v>
      </c>
      <c r="F4072" s="209">
        <f t="shared" si="1114"/>
        <v>100</v>
      </c>
    </row>
    <row r="4073" spans="1:6" s="167" customFormat="1" ht="20.25" x14ac:dyDescent="0.2">
      <c r="A4073" s="197">
        <v>412700</v>
      </c>
      <c r="B4073" s="198" t="s">
        <v>473</v>
      </c>
      <c r="C4073" s="208">
        <v>83000</v>
      </c>
      <c r="D4073" s="217">
        <v>90000</v>
      </c>
      <c r="E4073" s="208">
        <v>0</v>
      </c>
      <c r="F4073" s="209">
        <f t="shared" si="1114"/>
        <v>108.43373493975903</v>
      </c>
    </row>
    <row r="4074" spans="1:6" s="167" customFormat="1" ht="20.25" x14ac:dyDescent="0.2">
      <c r="A4074" s="197">
        <v>412900</v>
      </c>
      <c r="B4074" s="211" t="s">
        <v>797</v>
      </c>
      <c r="C4074" s="208">
        <v>1999.9999999999995</v>
      </c>
      <c r="D4074" s="217">
        <v>1999.9999999999998</v>
      </c>
      <c r="E4074" s="208">
        <v>0</v>
      </c>
      <c r="F4074" s="209">
        <f t="shared" si="1114"/>
        <v>100.00000000000003</v>
      </c>
    </row>
    <row r="4075" spans="1:6" s="167" customFormat="1" ht="20.25" x14ac:dyDescent="0.2">
      <c r="A4075" s="197">
        <v>412900</v>
      </c>
      <c r="B4075" s="211" t="s">
        <v>564</v>
      </c>
      <c r="C4075" s="208">
        <v>79000</v>
      </c>
      <c r="D4075" s="217">
        <v>72000</v>
      </c>
      <c r="E4075" s="208">
        <v>0</v>
      </c>
      <c r="F4075" s="209">
        <f t="shared" si="1114"/>
        <v>91.139240506329116</v>
      </c>
    </row>
    <row r="4076" spans="1:6" s="167" customFormat="1" ht="20.25" x14ac:dyDescent="0.2">
      <c r="A4076" s="197">
        <v>412900</v>
      </c>
      <c r="B4076" s="211" t="s">
        <v>582</v>
      </c>
      <c r="C4076" s="208">
        <v>3000</v>
      </c>
      <c r="D4076" s="217">
        <v>1000</v>
      </c>
      <c r="E4076" s="208">
        <v>0</v>
      </c>
      <c r="F4076" s="209">
        <f t="shared" si="1114"/>
        <v>33.333333333333329</v>
      </c>
    </row>
    <row r="4077" spans="1:6" s="167" customFormat="1" ht="20.25" x14ac:dyDescent="0.2">
      <c r="A4077" s="197">
        <v>412900</v>
      </c>
      <c r="B4077" s="211" t="s">
        <v>583</v>
      </c>
      <c r="C4077" s="208">
        <v>2500</v>
      </c>
      <c r="D4077" s="217">
        <v>40000</v>
      </c>
      <c r="E4077" s="208">
        <v>0</v>
      </c>
      <c r="F4077" s="209"/>
    </row>
    <row r="4078" spans="1:6" s="167" customFormat="1" ht="20.25" x14ac:dyDescent="0.2">
      <c r="A4078" s="197">
        <v>412900</v>
      </c>
      <c r="B4078" s="211" t="s">
        <v>584</v>
      </c>
      <c r="C4078" s="208">
        <v>1500</v>
      </c>
      <c r="D4078" s="217">
        <v>2000</v>
      </c>
      <c r="E4078" s="208">
        <v>0</v>
      </c>
      <c r="F4078" s="209">
        <f t="shared" ref="F4078:F4090" si="1117">D4078/C4078*100</f>
        <v>133.33333333333331</v>
      </c>
    </row>
    <row r="4079" spans="1:6" s="167" customFormat="1" ht="20.25" x14ac:dyDescent="0.2">
      <c r="A4079" s="197">
        <v>412900</v>
      </c>
      <c r="B4079" s="198" t="s">
        <v>566</v>
      </c>
      <c r="C4079" s="208">
        <v>938800</v>
      </c>
      <c r="D4079" s="217">
        <v>849600</v>
      </c>
      <c r="E4079" s="208">
        <v>0</v>
      </c>
      <c r="F4079" s="209">
        <f t="shared" si="1117"/>
        <v>90.498508734554747</v>
      </c>
    </row>
    <row r="4080" spans="1:6" s="167" customFormat="1" ht="20.25" x14ac:dyDescent="0.2">
      <c r="A4080" s="219">
        <v>510000</v>
      </c>
      <c r="B4080" s="210" t="s">
        <v>422</v>
      </c>
      <c r="C4080" s="220">
        <f>C4085+C4083+C4081</f>
        <v>20000</v>
      </c>
      <c r="D4080" s="220">
        <f>D4085+D4083+D4081</f>
        <v>6000</v>
      </c>
      <c r="E4080" s="220">
        <f>E4085+E4083+E4081</f>
        <v>0</v>
      </c>
      <c r="F4080" s="205">
        <f t="shared" si="1117"/>
        <v>30</v>
      </c>
    </row>
    <row r="4081" spans="1:6" s="221" customFormat="1" ht="20.25" x14ac:dyDescent="0.2">
      <c r="A4081" s="219">
        <v>511000</v>
      </c>
      <c r="B4081" s="210" t="s">
        <v>423</v>
      </c>
      <c r="C4081" s="220">
        <f>SUM(C4082:C4082)</f>
        <v>11000</v>
      </c>
      <c r="D4081" s="220">
        <f>SUM(D4082:D4082)</f>
        <v>4000</v>
      </c>
      <c r="E4081" s="220">
        <f>SUM(E4082:E4082)</f>
        <v>0</v>
      </c>
      <c r="F4081" s="205">
        <f t="shared" si="1117"/>
        <v>36.363636363636367</v>
      </c>
    </row>
    <row r="4082" spans="1:6" s="167" customFormat="1" ht="20.25" x14ac:dyDescent="0.2">
      <c r="A4082" s="197">
        <v>511300</v>
      </c>
      <c r="B4082" s="198" t="s">
        <v>426</v>
      </c>
      <c r="C4082" s="208">
        <v>11000</v>
      </c>
      <c r="D4082" s="217">
        <v>4000</v>
      </c>
      <c r="E4082" s="208">
        <v>0</v>
      </c>
      <c r="F4082" s="209">
        <f t="shared" si="1117"/>
        <v>36.363636363636367</v>
      </c>
    </row>
    <row r="4083" spans="1:6" s="221" customFormat="1" ht="20.25" x14ac:dyDescent="0.2">
      <c r="A4083" s="219">
        <v>513000</v>
      </c>
      <c r="B4083" s="210" t="s">
        <v>431</v>
      </c>
      <c r="C4083" s="220">
        <f t="shared" ref="C4083" si="1118">C4084</f>
        <v>7000</v>
      </c>
      <c r="D4083" s="220">
        <f t="shared" ref="D4083" si="1119">D4084</f>
        <v>0</v>
      </c>
      <c r="E4083" s="220">
        <f t="shared" ref="E4083" si="1120">E4084</f>
        <v>0</v>
      </c>
      <c r="F4083" s="205">
        <f t="shared" si="1117"/>
        <v>0</v>
      </c>
    </row>
    <row r="4084" spans="1:6" s="167" customFormat="1" ht="20.25" x14ac:dyDescent="0.2">
      <c r="A4084" s="223">
        <v>513700</v>
      </c>
      <c r="B4084" s="198" t="s">
        <v>432</v>
      </c>
      <c r="C4084" s="208">
        <v>7000</v>
      </c>
      <c r="D4084" s="217">
        <v>0</v>
      </c>
      <c r="E4084" s="208">
        <v>0</v>
      </c>
      <c r="F4084" s="209">
        <f t="shared" si="1117"/>
        <v>0</v>
      </c>
    </row>
    <row r="4085" spans="1:6" s="221" customFormat="1" ht="20.25" x14ac:dyDescent="0.2">
      <c r="A4085" s="219">
        <v>516000</v>
      </c>
      <c r="B4085" s="210" t="s">
        <v>433</v>
      </c>
      <c r="C4085" s="220">
        <f t="shared" ref="C4085" si="1121">C4086</f>
        <v>2000</v>
      </c>
      <c r="D4085" s="220">
        <f t="shared" ref="D4085" si="1122">D4086</f>
        <v>2000</v>
      </c>
      <c r="E4085" s="220">
        <f t="shared" ref="E4085" si="1123">E4086</f>
        <v>0</v>
      </c>
      <c r="F4085" s="205">
        <f t="shared" si="1117"/>
        <v>100</v>
      </c>
    </row>
    <row r="4086" spans="1:6" s="167" customFormat="1" ht="20.25" x14ac:dyDescent="0.2">
      <c r="A4086" s="197">
        <v>516100</v>
      </c>
      <c r="B4086" s="198" t="s">
        <v>433</v>
      </c>
      <c r="C4086" s="208">
        <v>2000</v>
      </c>
      <c r="D4086" s="217">
        <v>2000</v>
      </c>
      <c r="E4086" s="208">
        <v>0</v>
      </c>
      <c r="F4086" s="209">
        <f t="shared" si="1117"/>
        <v>100</v>
      </c>
    </row>
    <row r="4087" spans="1:6" s="221" customFormat="1" ht="20.25" x14ac:dyDescent="0.2">
      <c r="A4087" s="219">
        <v>630000</v>
      </c>
      <c r="B4087" s="210" t="s">
        <v>461</v>
      </c>
      <c r="C4087" s="220">
        <f>0+C4088</f>
        <v>28000</v>
      </c>
      <c r="D4087" s="220">
        <f>0+D4088</f>
        <v>20200</v>
      </c>
      <c r="E4087" s="220">
        <f>0+E4088</f>
        <v>0</v>
      </c>
      <c r="F4087" s="205">
        <f t="shared" si="1117"/>
        <v>72.142857142857139</v>
      </c>
    </row>
    <row r="4088" spans="1:6" s="221" customFormat="1" ht="20.25" x14ac:dyDescent="0.2">
      <c r="A4088" s="219">
        <v>638000</v>
      </c>
      <c r="B4088" s="210" t="s">
        <v>396</v>
      </c>
      <c r="C4088" s="220">
        <f t="shared" ref="C4088" si="1124">C4089</f>
        <v>28000</v>
      </c>
      <c r="D4088" s="220">
        <f t="shared" ref="D4088" si="1125">D4089</f>
        <v>20200</v>
      </c>
      <c r="E4088" s="220">
        <f t="shared" ref="E4088" si="1126">E4089</f>
        <v>0</v>
      </c>
      <c r="F4088" s="205">
        <f t="shared" si="1117"/>
        <v>72.142857142857139</v>
      </c>
    </row>
    <row r="4089" spans="1:6" s="167" customFormat="1" ht="20.25" x14ac:dyDescent="0.2">
      <c r="A4089" s="197">
        <v>638100</v>
      </c>
      <c r="B4089" s="198" t="s">
        <v>466</v>
      </c>
      <c r="C4089" s="208">
        <v>28000</v>
      </c>
      <c r="D4089" s="217">
        <v>20200</v>
      </c>
      <c r="E4089" s="208">
        <v>0</v>
      </c>
      <c r="F4089" s="209">
        <f t="shared" si="1117"/>
        <v>72.142857142857139</v>
      </c>
    </row>
    <row r="4090" spans="1:6" s="167" customFormat="1" ht="20.25" x14ac:dyDescent="0.2">
      <c r="A4090" s="225"/>
      <c r="B4090" s="214" t="s">
        <v>500</v>
      </c>
      <c r="C4090" s="222">
        <f>C4062+C4080+C4087</f>
        <v>1882500</v>
      </c>
      <c r="D4090" s="222">
        <f>D4062+D4080+D4087</f>
        <v>1854300</v>
      </c>
      <c r="E4090" s="222">
        <f>E4062+E4080+E4087</f>
        <v>0</v>
      </c>
      <c r="F4090" s="172">
        <f t="shared" si="1117"/>
        <v>98.501992031872504</v>
      </c>
    </row>
    <row r="4091" spans="1:6" s="167" customFormat="1" ht="20.25" x14ac:dyDescent="0.2">
      <c r="A4091" s="226"/>
      <c r="B4091" s="190"/>
      <c r="C4091" s="200"/>
      <c r="D4091" s="200"/>
      <c r="E4091" s="200"/>
      <c r="F4091" s="201"/>
    </row>
    <row r="4092" spans="1:6" s="167" customFormat="1" ht="20.25" x14ac:dyDescent="0.2">
      <c r="A4092" s="193"/>
      <c r="B4092" s="190"/>
      <c r="C4092" s="217"/>
      <c r="D4092" s="217"/>
      <c r="E4092" s="217"/>
      <c r="F4092" s="218"/>
    </row>
    <row r="4093" spans="1:6" s="167" customFormat="1" ht="20.25" x14ac:dyDescent="0.2">
      <c r="A4093" s="197" t="s">
        <v>962</v>
      </c>
      <c r="B4093" s="210"/>
      <c r="C4093" s="217"/>
      <c r="D4093" s="217"/>
      <c r="E4093" s="217"/>
      <c r="F4093" s="218"/>
    </row>
    <row r="4094" spans="1:6" s="167" customFormat="1" ht="20.25" x14ac:dyDescent="0.2">
      <c r="A4094" s="197" t="s">
        <v>519</v>
      </c>
      <c r="B4094" s="210"/>
      <c r="C4094" s="217"/>
      <c r="D4094" s="217"/>
      <c r="E4094" s="217"/>
      <c r="F4094" s="218"/>
    </row>
    <row r="4095" spans="1:6" s="167" customFormat="1" ht="20.25" x14ac:dyDescent="0.2">
      <c r="A4095" s="197" t="s">
        <v>644</v>
      </c>
      <c r="B4095" s="210"/>
      <c r="C4095" s="217"/>
      <c r="D4095" s="217"/>
      <c r="E4095" s="217"/>
      <c r="F4095" s="218"/>
    </row>
    <row r="4096" spans="1:6" s="167" customFormat="1" ht="20.25" x14ac:dyDescent="0.2">
      <c r="A4096" s="197" t="s">
        <v>945</v>
      </c>
      <c r="B4096" s="210"/>
      <c r="C4096" s="217"/>
      <c r="D4096" s="217"/>
      <c r="E4096" s="217"/>
      <c r="F4096" s="218"/>
    </row>
    <row r="4097" spans="1:6" s="167" customFormat="1" ht="20.25" x14ac:dyDescent="0.2">
      <c r="A4097" s="197"/>
      <c r="B4097" s="199"/>
      <c r="C4097" s="200"/>
      <c r="D4097" s="200"/>
      <c r="E4097" s="200"/>
      <c r="F4097" s="201"/>
    </row>
    <row r="4098" spans="1:6" s="167" customFormat="1" ht="20.25" x14ac:dyDescent="0.2">
      <c r="A4098" s="219">
        <v>410000</v>
      </c>
      <c r="B4098" s="203" t="s">
        <v>357</v>
      </c>
      <c r="C4098" s="220">
        <f>C4099+C4104+C4124+C4120+C4118+C4129</f>
        <v>11622100</v>
      </c>
      <c r="D4098" s="220">
        <f>D4099+D4104+D4124+D4120+D4118+D4129</f>
        <v>12272000</v>
      </c>
      <c r="E4098" s="220">
        <f>E4099+E4104+E4124+E4120+E4118+E4129</f>
        <v>0</v>
      </c>
      <c r="F4098" s="205">
        <f t="shared" ref="F4098:F4126" si="1127">D4098/C4098*100</f>
        <v>105.59193261114601</v>
      </c>
    </row>
    <row r="4099" spans="1:6" s="167" customFormat="1" ht="20.25" x14ac:dyDescent="0.2">
      <c r="A4099" s="219">
        <v>411000</v>
      </c>
      <c r="B4099" s="203" t="s">
        <v>471</v>
      </c>
      <c r="C4099" s="220">
        <f>SUM(C4100:C4103)</f>
        <v>6400000</v>
      </c>
      <c r="D4099" s="220">
        <f t="shared" ref="D4099" si="1128">SUM(D4100:D4103)</f>
        <v>6555000</v>
      </c>
      <c r="E4099" s="220">
        <f>SUM(E4100:E4103)</f>
        <v>0</v>
      </c>
      <c r="F4099" s="205">
        <f t="shared" si="1127"/>
        <v>102.421875</v>
      </c>
    </row>
    <row r="4100" spans="1:6" s="167" customFormat="1" ht="20.25" x14ac:dyDescent="0.2">
      <c r="A4100" s="197">
        <v>411100</v>
      </c>
      <c r="B4100" s="198" t="s">
        <v>358</v>
      </c>
      <c r="C4100" s="208">
        <v>6035000</v>
      </c>
      <c r="D4100" s="217">
        <v>6185000</v>
      </c>
      <c r="E4100" s="208">
        <v>0</v>
      </c>
      <c r="F4100" s="209">
        <f t="shared" si="1127"/>
        <v>102.48550124275062</v>
      </c>
    </row>
    <row r="4101" spans="1:6" s="167" customFormat="1" ht="20.25" x14ac:dyDescent="0.2">
      <c r="A4101" s="197">
        <v>411200</v>
      </c>
      <c r="B4101" s="198" t="s">
        <v>484</v>
      </c>
      <c r="C4101" s="208">
        <v>210000</v>
      </c>
      <c r="D4101" s="217">
        <v>210000</v>
      </c>
      <c r="E4101" s="208">
        <v>0</v>
      </c>
      <c r="F4101" s="209">
        <f t="shared" si="1127"/>
        <v>100</v>
      </c>
    </row>
    <row r="4102" spans="1:6" s="167" customFormat="1" ht="40.5" x14ac:dyDescent="0.2">
      <c r="A4102" s="197">
        <v>411300</v>
      </c>
      <c r="B4102" s="198" t="s">
        <v>359</v>
      </c>
      <c r="C4102" s="208">
        <v>120000</v>
      </c>
      <c r="D4102" s="217">
        <v>120000</v>
      </c>
      <c r="E4102" s="208">
        <v>0</v>
      </c>
      <c r="F4102" s="209">
        <f t="shared" si="1127"/>
        <v>100</v>
      </c>
    </row>
    <row r="4103" spans="1:6" s="167" customFormat="1" ht="20.25" x14ac:dyDescent="0.2">
      <c r="A4103" s="197">
        <v>411400</v>
      </c>
      <c r="B4103" s="198" t="s">
        <v>360</v>
      </c>
      <c r="C4103" s="208">
        <v>35000</v>
      </c>
      <c r="D4103" s="217">
        <v>40000</v>
      </c>
      <c r="E4103" s="208">
        <v>0</v>
      </c>
      <c r="F4103" s="209">
        <f t="shared" si="1127"/>
        <v>114.28571428571428</v>
      </c>
    </row>
    <row r="4104" spans="1:6" s="167" customFormat="1" ht="20.25" x14ac:dyDescent="0.2">
      <c r="A4104" s="219">
        <v>412000</v>
      </c>
      <c r="B4104" s="210" t="s">
        <v>476</v>
      </c>
      <c r="C4104" s="220">
        <f>SUM(C4105:C4117)</f>
        <v>832400</v>
      </c>
      <c r="D4104" s="220">
        <f>SUM(D4105:D4117)</f>
        <v>837000</v>
      </c>
      <c r="E4104" s="220">
        <f>SUM(E4105:E4117)</f>
        <v>0</v>
      </c>
      <c r="F4104" s="205">
        <f t="shared" si="1127"/>
        <v>100.5526189332052</v>
      </c>
    </row>
    <row r="4105" spans="1:6" s="167" customFormat="1" ht="20.25" x14ac:dyDescent="0.2">
      <c r="A4105" s="197">
        <v>412100</v>
      </c>
      <c r="B4105" s="198" t="s">
        <v>361</v>
      </c>
      <c r="C4105" s="208">
        <v>39999.999999999993</v>
      </c>
      <c r="D4105" s="217">
        <v>40000</v>
      </c>
      <c r="E4105" s="208">
        <v>0</v>
      </c>
      <c r="F4105" s="209">
        <f t="shared" si="1127"/>
        <v>100.00000000000003</v>
      </c>
    </row>
    <row r="4106" spans="1:6" s="167" customFormat="1" ht="20.25" x14ac:dyDescent="0.2">
      <c r="A4106" s="197">
        <v>412200</v>
      </c>
      <c r="B4106" s="198" t="s">
        <v>485</v>
      </c>
      <c r="C4106" s="208">
        <v>112800</v>
      </c>
      <c r="D4106" s="217">
        <v>115000</v>
      </c>
      <c r="E4106" s="208">
        <v>0</v>
      </c>
      <c r="F4106" s="209">
        <f t="shared" si="1127"/>
        <v>101.95035460992908</v>
      </c>
    </row>
    <row r="4107" spans="1:6" s="167" customFormat="1" ht="20.25" x14ac:dyDescent="0.2">
      <c r="A4107" s="197">
        <v>412300</v>
      </c>
      <c r="B4107" s="198" t="s">
        <v>362</v>
      </c>
      <c r="C4107" s="208">
        <v>80000</v>
      </c>
      <c r="D4107" s="217">
        <v>80000</v>
      </c>
      <c r="E4107" s="208">
        <v>0</v>
      </c>
      <c r="F4107" s="209">
        <f t="shared" si="1127"/>
        <v>100</v>
      </c>
    </row>
    <row r="4108" spans="1:6" s="167" customFormat="1" ht="20.25" x14ac:dyDescent="0.2">
      <c r="A4108" s="197">
        <v>412500</v>
      </c>
      <c r="B4108" s="198" t="s">
        <v>364</v>
      </c>
      <c r="C4108" s="208">
        <v>109999.99999999999</v>
      </c>
      <c r="D4108" s="217">
        <v>110000</v>
      </c>
      <c r="E4108" s="208">
        <v>0</v>
      </c>
      <c r="F4108" s="209">
        <f t="shared" si="1127"/>
        <v>100.00000000000003</v>
      </c>
    </row>
    <row r="4109" spans="1:6" s="167" customFormat="1" ht="20.25" x14ac:dyDescent="0.2">
      <c r="A4109" s="197">
        <v>412600</v>
      </c>
      <c r="B4109" s="198" t="s">
        <v>486</v>
      </c>
      <c r="C4109" s="208">
        <v>199999.99999999997</v>
      </c>
      <c r="D4109" s="217">
        <v>200000</v>
      </c>
      <c r="E4109" s="208">
        <v>0</v>
      </c>
      <c r="F4109" s="209">
        <f t="shared" si="1127"/>
        <v>100.00000000000003</v>
      </c>
    </row>
    <row r="4110" spans="1:6" s="167" customFormat="1" ht="20.25" x14ac:dyDescent="0.2">
      <c r="A4110" s="197">
        <v>412700</v>
      </c>
      <c r="B4110" s="198" t="s">
        <v>473</v>
      </c>
      <c r="C4110" s="208">
        <v>145000</v>
      </c>
      <c r="D4110" s="217">
        <v>145000</v>
      </c>
      <c r="E4110" s="208">
        <v>0</v>
      </c>
      <c r="F4110" s="209">
        <f t="shared" si="1127"/>
        <v>100</v>
      </c>
    </row>
    <row r="4111" spans="1:6" s="167" customFormat="1" ht="20.25" x14ac:dyDescent="0.2">
      <c r="A4111" s="197">
        <v>412700</v>
      </c>
      <c r="B4111" s="198" t="s">
        <v>574</v>
      </c>
      <c r="C4111" s="208">
        <v>3000.0000000000009</v>
      </c>
      <c r="D4111" s="217">
        <v>3000</v>
      </c>
      <c r="E4111" s="208">
        <v>0</v>
      </c>
      <c r="F4111" s="209">
        <f t="shared" si="1127"/>
        <v>99.999999999999972</v>
      </c>
    </row>
    <row r="4112" spans="1:6" s="167" customFormat="1" ht="20.25" x14ac:dyDescent="0.2">
      <c r="A4112" s="197">
        <v>412900</v>
      </c>
      <c r="B4112" s="211" t="s">
        <v>797</v>
      </c>
      <c r="C4112" s="208">
        <v>1999.9999999999998</v>
      </c>
      <c r="D4112" s="217">
        <v>1999.9999999999998</v>
      </c>
      <c r="E4112" s="208">
        <v>0</v>
      </c>
      <c r="F4112" s="209">
        <f t="shared" si="1127"/>
        <v>100</v>
      </c>
    </row>
    <row r="4113" spans="1:6" s="167" customFormat="1" ht="20.25" x14ac:dyDescent="0.2">
      <c r="A4113" s="197">
        <v>412900</v>
      </c>
      <c r="B4113" s="211" t="s">
        <v>564</v>
      </c>
      <c r="C4113" s="208">
        <v>111500.00000000003</v>
      </c>
      <c r="D4113" s="217">
        <v>115000</v>
      </c>
      <c r="E4113" s="208">
        <v>0</v>
      </c>
      <c r="F4113" s="209">
        <f t="shared" si="1127"/>
        <v>103.13901345291477</v>
      </c>
    </row>
    <row r="4114" spans="1:6" s="167" customFormat="1" ht="20.25" x14ac:dyDescent="0.2">
      <c r="A4114" s="197">
        <v>412900</v>
      </c>
      <c r="B4114" s="211" t="s">
        <v>582</v>
      </c>
      <c r="C4114" s="208">
        <v>3999.9999999999995</v>
      </c>
      <c r="D4114" s="217">
        <v>3999.9999999999995</v>
      </c>
      <c r="E4114" s="208">
        <v>0</v>
      </c>
      <c r="F4114" s="209">
        <f t="shared" si="1127"/>
        <v>100</v>
      </c>
    </row>
    <row r="4115" spans="1:6" s="167" customFormat="1" ht="20.25" x14ac:dyDescent="0.2">
      <c r="A4115" s="197">
        <v>412900</v>
      </c>
      <c r="B4115" s="211" t="s">
        <v>583</v>
      </c>
      <c r="C4115" s="208">
        <v>10500</v>
      </c>
      <c r="D4115" s="217">
        <v>10000</v>
      </c>
      <c r="E4115" s="208">
        <v>0</v>
      </c>
      <c r="F4115" s="209">
        <f t="shared" si="1127"/>
        <v>95.238095238095227</v>
      </c>
    </row>
    <row r="4116" spans="1:6" s="167" customFormat="1" ht="20.25" x14ac:dyDescent="0.2">
      <c r="A4116" s="197">
        <v>412900</v>
      </c>
      <c r="B4116" s="198" t="s">
        <v>584</v>
      </c>
      <c r="C4116" s="208">
        <v>12600</v>
      </c>
      <c r="D4116" s="217">
        <v>12000</v>
      </c>
      <c r="E4116" s="208">
        <v>0</v>
      </c>
      <c r="F4116" s="209">
        <f t="shared" si="1127"/>
        <v>95.238095238095227</v>
      </c>
    </row>
    <row r="4117" spans="1:6" s="167" customFormat="1" ht="20.25" x14ac:dyDescent="0.2">
      <c r="A4117" s="197">
        <v>412900</v>
      </c>
      <c r="B4117" s="198" t="s">
        <v>566</v>
      </c>
      <c r="C4117" s="208">
        <v>999.99999999999977</v>
      </c>
      <c r="D4117" s="217">
        <v>1000</v>
      </c>
      <c r="E4117" s="208">
        <v>0</v>
      </c>
      <c r="F4117" s="209">
        <f t="shared" si="1127"/>
        <v>100.00000000000003</v>
      </c>
    </row>
    <row r="4118" spans="1:6" s="221" customFormat="1" ht="20.25" x14ac:dyDescent="0.2">
      <c r="A4118" s="219">
        <v>413000</v>
      </c>
      <c r="B4118" s="210" t="s">
        <v>477</v>
      </c>
      <c r="C4118" s="220">
        <f t="shared" ref="C4118" si="1129">C4119</f>
        <v>700</v>
      </c>
      <c r="D4118" s="220">
        <f t="shared" ref="D4118" si="1130">D4119</f>
        <v>1000</v>
      </c>
      <c r="E4118" s="220">
        <f t="shared" ref="E4118" si="1131">E4119</f>
        <v>0</v>
      </c>
      <c r="F4118" s="205">
        <f t="shared" si="1127"/>
        <v>142.85714285714286</v>
      </c>
    </row>
    <row r="4119" spans="1:6" s="167" customFormat="1" ht="20.25" x14ac:dyDescent="0.2">
      <c r="A4119" s="197">
        <v>413900</v>
      </c>
      <c r="B4119" s="198" t="s">
        <v>369</v>
      </c>
      <c r="C4119" s="208">
        <v>700</v>
      </c>
      <c r="D4119" s="217">
        <v>1000</v>
      </c>
      <c r="E4119" s="208">
        <v>0</v>
      </c>
      <c r="F4119" s="209">
        <f t="shared" si="1127"/>
        <v>142.85714285714286</v>
      </c>
    </row>
    <row r="4120" spans="1:6" s="221" customFormat="1" ht="20.25" x14ac:dyDescent="0.2">
      <c r="A4120" s="219">
        <v>414000</v>
      </c>
      <c r="B4120" s="210" t="s">
        <v>374</v>
      </c>
      <c r="C4120" s="220">
        <f t="shared" ref="C4120" si="1132">SUM(C4121:C4123)</f>
        <v>4115000</v>
      </c>
      <c r="D4120" s="220">
        <f t="shared" ref="D4120" si="1133">SUM(D4121:D4123)</f>
        <v>4115000</v>
      </c>
      <c r="E4120" s="220">
        <f t="shared" ref="E4120" si="1134">SUM(E4121:E4123)</f>
        <v>0</v>
      </c>
      <c r="F4120" s="205">
        <f t="shared" si="1127"/>
        <v>100</v>
      </c>
    </row>
    <row r="4121" spans="1:6" s="167" customFormat="1" ht="20.25" x14ac:dyDescent="0.2">
      <c r="A4121" s="197">
        <v>414100</v>
      </c>
      <c r="B4121" s="198" t="s">
        <v>963</v>
      </c>
      <c r="C4121" s="208">
        <v>4000000</v>
      </c>
      <c r="D4121" s="217">
        <v>4000000</v>
      </c>
      <c r="E4121" s="208">
        <v>0</v>
      </c>
      <c r="F4121" s="209">
        <f t="shared" si="1127"/>
        <v>100</v>
      </c>
    </row>
    <row r="4122" spans="1:6" s="167" customFormat="1" ht="20.25" x14ac:dyDescent="0.2">
      <c r="A4122" s="197">
        <v>414100</v>
      </c>
      <c r="B4122" s="198" t="s">
        <v>706</v>
      </c>
      <c r="C4122" s="208">
        <v>100000</v>
      </c>
      <c r="D4122" s="217">
        <v>100000</v>
      </c>
      <c r="E4122" s="208">
        <v>0</v>
      </c>
      <c r="F4122" s="209">
        <f t="shared" si="1127"/>
        <v>100</v>
      </c>
    </row>
    <row r="4123" spans="1:6" s="167" customFormat="1" ht="20.25" x14ac:dyDescent="0.2">
      <c r="A4123" s="197">
        <v>414100</v>
      </c>
      <c r="B4123" s="198" t="s">
        <v>707</v>
      </c>
      <c r="C4123" s="208">
        <v>15000</v>
      </c>
      <c r="D4123" s="217">
        <v>15000</v>
      </c>
      <c r="E4123" s="208">
        <v>0</v>
      </c>
      <c r="F4123" s="209">
        <f t="shared" si="1127"/>
        <v>100</v>
      </c>
    </row>
    <row r="4124" spans="1:6" s="227" customFormat="1" ht="20.25" x14ac:dyDescent="0.2">
      <c r="A4124" s="219">
        <v>415000</v>
      </c>
      <c r="B4124" s="210" t="s">
        <v>319</v>
      </c>
      <c r="C4124" s="220">
        <f>SUM(C4125:C4128)</f>
        <v>260000</v>
      </c>
      <c r="D4124" s="220">
        <f>SUM(D4125:D4128)</f>
        <v>750000</v>
      </c>
      <c r="E4124" s="220">
        <f>SUM(E4125:E4128)</f>
        <v>0</v>
      </c>
      <c r="F4124" s="205">
        <f t="shared" si="1127"/>
        <v>288.46153846153845</v>
      </c>
    </row>
    <row r="4125" spans="1:6" s="167" customFormat="1" ht="20.25" x14ac:dyDescent="0.2">
      <c r="A4125" s="223">
        <v>415100</v>
      </c>
      <c r="B4125" s="198" t="s">
        <v>529</v>
      </c>
      <c r="C4125" s="208">
        <v>60000</v>
      </c>
      <c r="D4125" s="217">
        <v>50000</v>
      </c>
      <c r="E4125" s="208">
        <v>0</v>
      </c>
      <c r="F4125" s="209">
        <f t="shared" si="1127"/>
        <v>83.333333333333343</v>
      </c>
    </row>
    <row r="4126" spans="1:6" s="167" customFormat="1" ht="20.25" x14ac:dyDescent="0.2">
      <c r="A4126" s="197">
        <v>415200</v>
      </c>
      <c r="B4126" s="198" t="s">
        <v>543</v>
      </c>
      <c r="C4126" s="208">
        <v>100000</v>
      </c>
      <c r="D4126" s="217">
        <v>100000</v>
      </c>
      <c r="E4126" s="208">
        <v>0</v>
      </c>
      <c r="F4126" s="209">
        <f t="shared" si="1127"/>
        <v>100</v>
      </c>
    </row>
    <row r="4127" spans="1:6" s="167" customFormat="1" ht="20.25" x14ac:dyDescent="0.2">
      <c r="A4127" s="197">
        <v>415200</v>
      </c>
      <c r="B4127" s="198" t="s">
        <v>778</v>
      </c>
      <c r="C4127" s="208">
        <v>0</v>
      </c>
      <c r="D4127" s="217">
        <v>500000</v>
      </c>
      <c r="E4127" s="208">
        <v>0</v>
      </c>
      <c r="F4127" s="209">
        <v>0</v>
      </c>
    </row>
    <row r="4128" spans="1:6" s="167" customFormat="1" ht="20.25" x14ac:dyDescent="0.2">
      <c r="A4128" s="197">
        <v>415200</v>
      </c>
      <c r="B4128" s="198" t="s">
        <v>544</v>
      </c>
      <c r="C4128" s="208">
        <v>100000</v>
      </c>
      <c r="D4128" s="217">
        <v>100000</v>
      </c>
      <c r="E4128" s="208">
        <v>0</v>
      </c>
      <c r="F4128" s="209">
        <f t="shared" ref="F4128:F4133" si="1135">D4128/C4128*100</f>
        <v>100</v>
      </c>
    </row>
    <row r="4129" spans="1:6" s="221" customFormat="1" ht="40.5" x14ac:dyDescent="0.2">
      <c r="A4129" s="219">
        <v>418000</v>
      </c>
      <c r="B4129" s="210" t="s">
        <v>480</v>
      </c>
      <c r="C4129" s="220">
        <f>C4130+C4131</f>
        <v>14000</v>
      </c>
      <c r="D4129" s="220">
        <f t="shared" ref="D4129" si="1136">D4130+D4131</f>
        <v>14000</v>
      </c>
      <c r="E4129" s="220">
        <f>E4130+E4131</f>
        <v>0</v>
      </c>
      <c r="F4129" s="205">
        <f t="shared" si="1135"/>
        <v>100</v>
      </c>
    </row>
    <row r="4130" spans="1:6" s="167" customFormat="1" ht="20.25" x14ac:dyDescent="0.2">
      <c r="A4130" s="197">
        <v>418200</v>
      </c>
      <c r="B4130" s="198" t="s">
        <v>416</v>
      </c>
      <c r="C4130" s="208">
        <v>10000</v>
      </c>
      <c r="D4130" s="217">
        <v>10000</v>
      </c>
      <c r="E4130" s="208">
        <v>0</v>
      </c>
      <c r="F4130" s="209">
        <f t="shared" si="1135"/>
        <v>100</v>
      </c>
    </row>
    <row r="4131" spans="1:6" s="167" customFormat="1" ht="20.25" x14ac:dyDescent="0.2">
      <c r="A4131" s="197">
        <v>418400</v>
      </c>
      <c r="B4131" s="198" t="s">
        <v>417</v>
      </c>
      <c r="C4131" s="208">
        <v>4000</v>
      </c>
      <c r="D4131" s="217">
        <v>4000</v>
      </c>
      <c r="E4131" s="208">
        <v>0</v>
      </c>
      <c r="F4131" s="209">
        <f t="shared" si="1135"/>
        <v>100</v>
      </c>
    </row>
    <row r="4132" spans="1:6" s="227" customFormat="1" ht="20.25" x14ac:dyDescent="0.2">
      <c r="A4132" s="219">
        <v>480000</v>
      </c>
      <c r="B4132" s="210" t="s">
        <v>418</v>
      </c>
      <c r="C4132" s="220">
        <f t="shared" ref="C4132" si="1137">C4133</f>
        <v>15201200</v>
      </c>
      <c r="D4132" s="220">
        <f t="shared" ref="D4132" si="1138">D4133</f>
        <v>12100000</v>
      </c>
      <c r="E4132" s="220">
        <f t="shared" ref="E4132" si="1139">E4133</f>
        <v>0</v>
      </c>
      <c r="F4132" s="205">
        <f t="shared" si="1135"/>
        <v>79.598979027971467</v>
      </c>
    </row>
    <row r="4133" spans="1:6" s="227" customFormat="1" ht="20.25" x14ac:dyDescent="0.2">
      <c r="A4133" s="219">
        <v>488000</v>
      </c>
      <c r="B4133" s="210" t="s">
        <v>373</v>
      </c>
      <c r="C4133" s="220">
        <f t="shared" ref="C4133" si="1140">SUM(C4134:C4138)</f>
        <v>15201200</v>
      </c>
      <c r="D4133" s="220">
        <f t="shared" ref="D4133" si="1141">SUM(D4134:D4138)</f>
        <v>12100000</v>
      </c>
      <c r="E4133" s="220">
        <f t="shared" ref="E4133" si="1142">SUM(E4134:E4138)</f>
        <v>0</v>
      </c>
      <c r="F4133" s="205">
        <f t="shared" si="1135"/>
        <v>79.598979027971467</v>
      </c>
    </row>
    <row r="4134" spans="1:6" s="167" customFormat="1" ht="40.5" x14ac:dyDescent="0.2">
      <c r="A4134" s="197">
        <v>488100</v>
      </c>
      <c r="B4134" s="198" t="s">
        <v>708</v>
      </c>
      <c r="C4134" s="208">
        <v>100000</v>
      </c>
      <c r="D4134" s="217">
        <v>400000</v>
      </c>
      <c r="E4134" s="208">
        <v>0</v>
      </c>
      <c r="F4134" s="209"/>
    </row>
    <row r="4135" spans="1:6" s="167" customFormat="1" ht="20.25" x14ac:dyDescent="0.2">
      <c r="A4135" s="197">
        <v>488100</v>
      </c>
      <c r="B4135" s="198" t="s">
        <v>709</v>
      </c>
      <c r="C4135" s="208">
        <v>3400200</v>
      </c>
      <c r="D4135" s="217">
        <v>0</v>
      </c>
      <c r="E4135" s="208">
        <v>0</v>
      </c>
      <c r="F4135" s="209">
        <f>D4135/C4135*100</f>
        <v>0</v>
      </c>
    </row>
    <row r="4136" spans="1:6" s="167" customFormat="1" ht="20.25" x14ac:dyDescent="0.2">
      <c r="A4136" s="197">
        <v>488100</v>
      </c>
      <c r="B4136" s="198" t="s">
        <v>560</v>
      </c>
      <c r="C4136" s="208">
        <v>11250000</v>
      </c>
      <c r="D4136" s="217">
        <v>11250000</v>
      </c>
      <c r="E4136" s="208">
        <v>0</v>
      </c>
      <c r="F4136" s="209">
        <f>D4136/C4136*100</f>
        <v>100</v>
      </c>
    </row>
    <row r="4137" spans="1:6" s="167" customFormat="1" ht="20.25" x14ac:dyDescent="0.2">
      <c r="A4137" s="197">
        <v>488100</v>
      </c>
      <c r="B4137" s="198" t="s">
        <v>779</v>
      </c>
      <c r="C4137" s="208">
        <v>450000</v>
      </c>
      <c r="D4137" s="217">
        <v>450000</v>
      </c>
      <c r="E4137" s="208">
        <v>0</v>
      </c>
      <c r="F4137" s="209">
        <f>D4137/C4137*100</f>
        <v>100</v>
      </c>
    </row>
    <row r="4138" spans="1:6" s="167" customFormat="1" ht="20.25" x14ac:dyDescent="0.2">
      <c r="A4138" s="197">
        <v>488100</v>
      </c>
      <c r="B4138" s="198" t="s">
        <v>373</v>
      </c>
      <c r="C4138" s="208">
        <v>1000</v>
      </c>
      <c r="D4138" s="217">
        <v>0</v>
      </c>
      <c r="E4138" s="208">
        <v>0</v>
      </c>
      <c r="F4138" s="209">
        <f>D4138/C4138*100</f>
        <v>0</v>
      </c>
    </row>
    <row r="4139" spans="1:6" s="167" customFormat="1" ht="20.25" x14ac:dyDescent="0.2">
      <c r="A4139" s="219">
        <v>510000</v>
      </c>
      <c r="B4139" s="210" t="s">
        <v>422</v>
      </c>
      <c r="C4139" s="220">
        <f>C4140+C4143+0</f>
        <v>1038200</v>
      </c>
      <c r="D4139" s="220">
        <f>D4140+D4143+0</f>
        <v>48000</v>
      </c>
      <c r="E4139" s="220">
        <f>E4140+E4143+0</f>
        <v>0</v>
      </c>
      <c r="F4139" s="205"/>
    </row>
    <row r="4140" spans="1:6" s="167" customFormat="1" ht="20.25" x14ac:dyDescent="0.2">
      <c r="A4140" s="219">
        <v>511000</v>
      </c>
      <c r="B4140" s="210" t="s">
        <v>423</v>
      </c>
      <c r="C4140" s="220">
        <f>SUM(C4141:C4142)</f>
        <v>1010200</v>
      </c>
      <c r="D4140" s="220">
        <f t="shared" ref="D4140" si="1143">SUM(D4141:D4142)</f>
        <v>20000</v>
      </c>
      <c r="E4140" s="220">
        <f>SUM(E4141:E4142)</f>
        <v>0</v>
      </c>
      <c r="F4140" s="205"/>
    </row>
    <row r="4141" spans="1:6" s="167" customFormat="1" ht="20.25" x14ac:dyDescent="0.2">
      <c r="A4141" s="197">
        <v>511300</v>
      </c>
      <c r="B4141" s="198" t="s">
        <v>426</v>
      </c>
      <c r="C4141" s="208">
        <v>237400</v>
      </c>
      <c r="D4141" s="217">
        <v>20000</v>
      </c>
      <c r="E4141" s="208">
        <v>0</v>
      </c>
      <c r="F4141" s="209"/>
    </row>
    <row r="4142" spans="1:6" s="167" customFormat="1" ht="20.25" x14ac:dyDescent="0.2">
      <c r="A4142" s="197">
        <v>511700</v>
      </c>
      <c r="B4142" s="198" t="s">
        <v>429</v>
      </c>
      <c r="C4142" s="208">
        <v>772800</v>
      </c>
      <c r="D4142" s="217">
        <v>0</v>
      </c>
      <c r="E4142" s="208">
        <v>0</v>
      </c>
      <c r="F4142" s="209">
        <f t="shared" ref="F4142:F4148" si="1144">D4142/C4142*100</f>
        <v>0</v>
      </c>
    </row>
    <row r="4143" spans="1:6" s="221" customFormat="1" ht="20.25" x14ac:dyDescent="0.2">
      <c r="A4143" s="219">
        <v>516000</v>
      </c>
      <c r="B4143" s="210" t="s">
        <v>433</v>
      </c>
      <c r="C4143" s="220">
        <f t="shared" ref="C4143" si="1145">C4144</f>
        <v>28000</v>
      </c>
      <c r="D4143" s="220">
        <f t="shared" ref="D4143" si="1146">D4144</f>
        <v>28000</v>
      </c>
      <c r="E4143" s="220">
        <f t="shared" ref="E4143" si="1147">E4144</f>
        <v>0</v>
      </c>
      <c r="F4143" s="205">
        <f t="shared" si="1144"/>
        <v>100</v>
      </c>
    </row>
    <row r="4144" spans="1:6" s="167" customFormat="1" ht="20.25" x14ac:dyDescent="0.2">
      <c r="A4144" s="197">
        <v>516100</v>
      </c>
      <c r="B4144" s="198" t="s">
        <v>433</v>
      </c>
      <c r="C4144" s="208">
        <v>28000</v>
      </c>
      <c r="D4144" s="217">
        <v>28000</v>
      </c>
      <c r="E4144" s="208">
        <v>0</v>
      </c>
      <c r="F4144" s="209">
        <f t="shared" si="1144"/>
        <v>100</v>
      </c>
    </row>
    <row r="4145" spans="1:6" s="221" customFormat="1" ht="20.25" x14ac:dyDescent="0.2">
      <c r="A4145" s="219">
        <v>610000</v>
      </c>
      <c r="B4145" s="210" t="s">
        <v>441</v>
      </c>
      <c r="C4145" s="220">
        <f>0+C4146</f>
        <v>300000</v>
      </c>
      <c r="D4145" s="220">
        <f>0+D4146</f>
        <v>300000</v>
      </c>
      <c r="E4145" s="220">
        <f>0+E4146</f>
        <v>0</v>
      </c>
      <c r="F4145" s="205">
        <f t="shared" si="1144"/>
        <v>100</v>
      </c>
    </row>
    <row r="4146" spans="1:6" s="221" customFormat="1" ht="20.25" x14ac:dyDescent="0.2">
      <c r="A4146" s="219">
        <v>618000</v>
      </c>
      <c r="B4146" s="210" t="s">
        <v>385</v>
      </c>
      <c r="C4146" s="220">
        <f t="shared" ref="C4146" si="1148">C4147</f>
        <v>300000</v>
      </c>
      <c r="D4146" s="220">
        <f t="shared" ref="D4146" si="1149">D4147</f>
        <v>300000</v>
      </c>
      <c r="E4146" s="220">
        <f t="shared" ref="E4146" si="1150">E4147</f>
        <v>0</v>
      </c>
      <c r="F4146" s="205">
        <f t="shared" si="1144"/>
        <v>100</v>
      </c>
    </row>
    <row r="4147" spans="1:6" s="167" customFormat="1" ht="20.25" x14ac:dyDescent="0.2">
      <c r="A4147" s="197">
        <v>618100</v>
      </c>
      <c r="B4147" s="198" t="s">
        <v>710</v>
      </c>
      <c r="C4147" s="208">
        <v>300000</v>
      </c>
      <c r="D4147" s="217">
        <v>300000</v>
      </c>
      <c r="E4147" s="208">
        <v>0</v>
      </c>
      <c r="F4147" s="209">
        <f t="shared" si="1144"/>
        <v>100</v>
      </c>
    </row>
    <row r="4148" spans="1:6" s="221" customFormat="1" ht="20.25" x14ac:dyDescent="0.2">
      <c r="A4148" s="219">
        <v>630000</v>
      </c>
      <c r="B4148" s="210" t="s">
        <v>461</v>
      </c>
      <c r="C4148" s="220">
        <f>C4152+C4149</f>
        <v>113500</v>
      </c>
      <c r="D4148" s="220">
        <f>D4152+D4149</f>
        <v>170000</v>
      </c>
      <c r="E4148" s="220">
        <f>E4152+E4149</f>
        <v>0</v>
      </c>
      <c r="F4148" s="205">
        <f t="shared" si="1144"/>
        <v>149.77973568281939</v>
      </c>
    </row>
    <row r="4149" spans="1:6" s="221" customFormat="1" ht="20.25" x14ac:dyDescent="0.2">
      <c r="A4149" s="219">
        <v>631000</v>
      </c>
      <c r="B4149" s="210" t="s">
        <v>395</v>
      </c>
      <c r="C4149" s="220">
        <f>0+C4150+C4151</f>
        <v>3500</v>
      </c>
      <c r="D4149" s="220">
        <f>0+D4150+D4151</f>
        <v>40000</v>
      </c>
      <c r="E4149" s="220">
        <f>0+E4150+E4151</f>
        <v>0</v>
      </c>
      <c r="F4149" s="205"/>
    </row>
    <row r="4150" spans="1:6" s="167" customFormat="1" ht="20.25" x14ac:dyDescent="0.2">
      <c r="A4150" s="223">
        <v>631200</v>
      </c>
      <c r="B4150" s="198" t="s">
        <v>464</v>
      </c>
      <c r="C4150" s="208">
        <v>0</v>
      </c>
      <c r="D4150" s="217">
        <v>40000</v>
      </c>
      <c r="E4150" s="208">
        <v>0</v>
      </c>
      <c r="F4150" s="209">
        <v>0</v>
      </c>
    </row>
    <row r="4151" spans="1:6" s="167" customFormat="1" ht="20.25" x14ac:dyDescent="0.2">
      <c r="A4151" s="223">
        <v>631300</v>
      </c>
      <c r="B4151" s="198" t="s">
        <v>465</v>
      </c>
      <c r="C4151" s="208">
        <v>3500</v>
      </c>
      <c r="D4151" s="217">
        <v>0</v>
      </c>
      <c r="E4151" s="208">
        <v>0</v>
      </c>
      <c r="F4151" s="209">
        <f>D4151/C4151*100</f>
        <v>0</v>
      </c>
    </row>
    <row r="4152" spans="1:6" s="221" customFormat="1" ht="20.25" x14ac:dyDescent="0.2">
      <c r="A4152" s="219">
        <v>638000</v>
      </c>
      <c r="B4152" s="210" t="s">
        <v>396</v>
      </c>
      <c r="C4152" s="220">
        <f t="shared" ref="C4152" si="1151">C4153</f>
        <v>110000</v>
      </c>
      <c r="D4152" s="220">
        <f t="shared" ref="D4152" si="1152">D4153</f>
        <v>130000</v>
      </c>
      <c r="E4152" s="220">
        <f t="shared" ref="E4152" si="1153">E4153</f>
        <v>0</v>
      </c>
      <c r="F4152" s="205">
        <f>D4152/C4152*100</f>
        <v>118.18181818181819</v>
      </c>
    </row>
    <row r="4153" spans="1:6" s="167" customFormat="1" ht="20.25" x14ac:dyDescent="0.2">
      <c r="A4153" s="197">
        <v>638100</v>
      </c>
      <c r="B4153" s="198" t="s">
        <v>466</v>
      </c>
      <c r="C4153" s="208">
        <v>110000</v>
      </c>
      <c r="D4153" s="217">
        <v>130000</v>
      </c>
      <c r="E4153" s="208">
        <v>0</v>
      </c>
      <c r="F4153" s="209">
        <f>D4153/C4153*100</f>
        <v>118.18181818181819</v>
      </c>
    </row>
    <row r="4154" spans="1:6" s="167" customFormat="1" ht="20.25" x14ac:dyDescent="0.2">
      <c r="A4154" s="225"/>
      <c r="B4154" s="214" t="s">
        <v>500</v>
      </c>
      <c r="C4154" s="222">
        <f>C4098+C4132+C4139+C4145+C4148</f>
        <v>28275000</v>
      </c>
      <c r="D4154" s="222">
        <f>D4098+D4132+D4139+D4145+D4148</f>
        <v>24890000</v>
      </c>
      <c r="E4154" s="222">
        <f>E4098+E4132+E4139+E4145+E4148</f>
        <v>0</v>
      </c>
      <c r="F4154" s="172">
        <f>D4154/C4154*100</f>
        <v>88.028293545534936</v>
      </c>
    </row>
    <row r="4155" spans="1:6" s="167" customFormat="1" ht="20.25" x14ac:dyDescent="0.2">
      <c r="A4155" s="178"/>
      <c r="B4155" s="198"/>
      <c r="C4155" s="217"/>
      <c r="D4155" s="217"/>
      <c r="E4155" s="217"/>
      <c r="F4155" s="218"/>
    </row>
    <row r="4156" spans="1:6" s="167" customFormat="1" ht="20.25" x14ac:dyDescent="0.2">
      <c r="A4156" s="193"/>
      <c r="B4156" s="190"/>
      <c r="C4156" s="217"/>
      <c r="D4156" s="217"/>
      <c r="E4156" s="217"/>
      <c r="F4156" s="218"/>
    </row>
    <row r="4157" spans="1:6" s="167" customFormat="1" ht="20.25" x14ac:dyDescent="0.2">
      <c r="A4157" s="197" t="s">
        <v>964</v>
      </c>
      <c r="B4157" s="210"/>
      <c r="C4157" s="217"/>
      <c r="D4157" s="217"/>
      <c r="E4157" s="217"/>
      <c r="F4157" s="218"/>
    </row>
    <row r="4158" spans="1:6" s="167" customFormat="1" ht="20.25" x14ac:dyDescent="0.2">
      <c r="A4158" s="197" t="s">
        <v>519</v>
      </c>
      <c r="B4158" s="210"/>
      <c r="C4158" s="217"/>
      <c r="D4158" s="217"/>
      <c r="E4158" s="217"/>
      <c r="F4158" s="218"/>
    </row>
    <row r="4159" spans="1:6" s="167" customFormat="1" ht="20.25" x14ac:dyDescent="0.2">
      <c r="A4159" s="197" t="s">
        <v>646</v>
      </c>
      <c r="B4159" s="210"/>
      <c r="C4159" s="217"/>
      <c r="D4159" s="217"/>
      <c r="E4159" s="217"/>
      <c r="F4159" s="218"/>
    </row>
    <row r="4160" spans="1:6" s="167" customFormat="1" ht="20.25" x14ac:dyDescent="0.2">
      <c r="A4160" s="197" t="s">
        <v>796</v>
      </c>
      <c r="B4160" s="210"/>
      <c r="C4160" s="217"/>
      <c r="D4160" s="217"/>
      <c r="E4160" s="217"/>
      <c r="F4160" s="218"/>
    </row>
    <row r="4161" spans="1:6" s="167" customFormat="1" ht="20.25" x14ac:dyDescent="0.2">
      <c r="A4161" s="197"/>
      <c r="B4161" s="199"/>
      <c r="C4161" s="200"/>
      <c r="D4161" s="200"/>
      <c r="E4161" s="200"/>
      <c r="F4161" s="201"/>
    </row>
    <row r="4162" spans="1:6" s="167" customFormat="1" ht="20.25" x14ac:dyDescent="0.2">
      <c r="A4162" s="219">
        <v>410000</v>
      </c>
      <c r="B4162" s="203" t="s">
        <v>357</v>
      </c>
      <c r="C4162" s="220">
        <f>C4163+C4168+C4181+0+C4185+C4183</f>
        <v>2801299.9999999967</v>
      </c>
      <c r="D4162" s="220">
        <f>D4163+D4168+D4181+0+D4185+D4183</f>
        <v>2822000</v>
      </c>
      <c r="E4162" s="220">
        <f>E4163+E4168+E4181+0+E4185+E4183</f>
        <v>0</v>
      </c>
      <c r="F4162" s="205">
        <f t="shared" ref="F4162:F4179" si="1154">D4162/C4162*100</f>
        <v>100.7389426337773</v>
      </c>
    </row>
    <row r="4163" spans="1:6" s="167" customFormat="1" ht="20.25" x14ac:dyDescent="0.2">
      <c r="A4163" s="219">
        <v>411000</v>
      </c>
      <c r="B4163" s="203" t="s">
        <v>471</v>
      </c>
      <c r="C4163" s="220">
        <f t="shared" ref="C4163" si="1155">SUM(C4164:C4167)</f>
        <v>2563399.9999999967</v>
      </c>
      <c r="D4163" s="220">
        <f t="shared" ref="D4163" si="1156">SUM(D4164:D4167)</f>
        <v>2571000</v>
      </c>
      <c r="E4163" s="220">
        <f t="shared" ref="E4163" si="1157">SUM(E4164:E4167)</f>
        <v>0</v>
      </c>
      <c r="F4163" s="205">
        <f t="shared" si="1154"/>
        <v>100.29648123585875</v>
      </c>
    </row>
    <row r="4164" spans="1:6" s="167" customFormat="1" ht="20.25" x14ac:dyDescent="0.2">
      <c r="A4164" s="197">
        <v>411100</v>
      </c>
      <c r="B4164" s="198" t="s">
        <v>358</v>
      </c>
      <c r="C4164" s="208">
        <v>2376399.9999999967</v>
      </c>
      <c r="D4164" s="217">
        <v>2410000</v>
      </c>
      <c r="E4164" s="208">
        <v>0</v>
      </c>
      <c r="F4164" s="209">
        <f t="shared" si="1154"/>
        <v>101.41390338326894</v>
      </c>
    </row>
    <row r="4165" spans="1:6" s="167" customFormat="1" ht="20.25" x14ac:dyDescent="0.2">
      <c r="A4165" s="197">
        <v>411200</v>
      </c>
      <c r="B4165" s="198" t="s">
        <v>484</v>
      </c>
      <c r="C4165" s="208">
        <v>90000</v>
      </c>
      <c r="D4165" s="217">
        <v>90000</v>
      </c>
      <c r="E4165" s="208">
        <v>0</v>
      </c>
      <c r="F4165" s="209">
        <f t="shared" si="1154"/>
        <v>100</v>
      </c>
    </row>
    <row r="4166" spans="1:6" s="167" customFormat="1" ht="40.5" x14ac:dyDescent="0.2">
      <c r="A4166" s="197">
        <v>411300</v>
      </c>
      <c r="B4166" s="198" t="s">
        <v>359</v>
      </c>
      <c r="C4166" s="208">
        <v>61000</v>
      </c>
      <c r="D4166" s="217">
        <v>35000</v>
      </c>
      <c r="E4166" s="208">
        <v>0</v>
      </c>
      <c r="F4166" s="209">
        <f t="shared" si="1154"/>
        <v>57.377049180327866</v>
      </c>
    </row>
    <row r="4167" spans="1:6" s="167" customFormat="1" ht="20.25" x14ac:dyDescent="0.2">
      <c r="A4167" s="197">
        <v>411400</v>
      </c>
      <c r="B4167" s="198" t="s">
        <v>360</v>
      </c>
      <c r="C4167" s="208">
        <v>36000</v>
      </c>
      <c r="D4167" s="217">
        <v>36000</v>
      </c>
      <c r="E4167" s="208">
        <v>0</v>
      </c>
      <c r="F4167" s="209">
        <f t="shared" si="1154"/>
        <v>100</v>
      </c>
    </row>
    <row r="4168" spans="1:6" s="167" customFormat="1" ht="20.25" x14ac:dyDescent="0.2">
      <c r="A4168" s="219">
        <v>412000</v>
      </c>
      <c r="B4168" s="210" t="s">
        <v>476</v>
      </c>
      <c r="C4168" s="220">
        <f>SUM(C4169:C4180)</f>
        <v>236900</v>
      </c>
      <c r="D4168" s="220">
        <f>SUM(D4169:D4180)</f>
        <v>249000</v>
      </c>
      <c r="E4168" s="220">
        <f>SUM(E4169:E4180)</f>
        <v>0</v>
      </c>
      <c r="F4168" s="205">
        <f t="shared" si="1154"/>
        <v>105.10764035458</v>
      </c>
    </row>
    <row r="4169" spans="1:6" s="167" customFormat="1" ht="20.25" x14ac:dyDescent="0.2">
      <c r="A4169" s="197">
        <v>412100</v>
      </c>
      <c r="B4169" s="198" t="s">
        <v>361</v>
      </c>
      <c r="C4169" s="208">
        <v>4999.9999999999991</v>
      </c>
      <c r="D4169" s="217">
        <v>6000</v>
      </c>
      <c r="E4169" s="208">
        <v>0</v>
      </c>
      <c r="F4169" s="209">
        <f t="shared" si="1154"/>
        <v>120.00000000000001</v>
      </c>
    </row>
    <row r="4170" spans="1:6" s="167" customFormat="1" ht="20.25" x14ac:dyDescent="0.2">
      <c r="A4170" s="197">
        <v>412200</v>
      </c>
      <c r="B4170" s="198" t="s">
        <v>485</v>
      </c>
      <c r="C4170" s="208">
        <v>102000</v>
      </c>
      <c r="D4170" s="217">
        <v>110000</v>
      </c>
      <c r="E4170" s="208">
        <v>0</v>
      </c>
      <c r="F4170" s="209">
        <f t="shared" si="1154"/>
        <v>107.84313725490196</v>
      </c>
    </row>
    <row r="4171" spans="1:6" s="167" customFormat="1" ht="20.25" x14ac:dyDescent="0.2">
      <c r="A4171" s="197">
        <v>412300</v>
      </c>
      <c r="B4171" s="198" t="s">
        <v>362</v>
      </c>
      <c r="C4171" s="208">
        <v>7999.9999999999991</v>
      </c>
      <c r="D4171" s="217">
        <v>10000</v>
      </c>
      <c r="E4171" s="208">
        <v>0</v>
      </c>
      <c r="F4171" s="209">
        <f t="shared" si="1154"/>
        <v>125.00000000000003</v>
      </c>
    </row>
    <row r="4172" spans="1:6" s="167" customFormat="1" ht="20.25" x14ac:dyDescent="0.2">
      <c r="A4172" s="197">
        <v>412400</v>
      </c>
      <c r="B4172" s="198" t="s">
        <v>363</v>
      </c>
      <c r="C4172" s="208">
        <v>900</v>
      </c>
      <c r="D4172" s="217">
        <v>1000</v>
      </c>
      <c r="E4172" s="208">
        <v>0</v>
      </c>
      <c r="F4172" s="209">
        <f t="shared" si="1154"/>
        <v>111.11111111111111</v>
      </c>
    </row>
    <row r="4173" spans="1:6" s="167" customFormat="1" ht="20.25" x14ac:dyDescent="0.2">
      <c r="A4173" s="197">
        <v>412500</v>
      </c>
      <c r="B4173" s="198" t="s">
        <v>364</v>
      </c>
      <c r="C4173" s="208">
        <v>45000</v>
      </c>
      <c r="D4173" s="217">
        <v>45000</v>
      </c>
      <c r="E4173" s="208">
        <v>0</v>
      </c>
      <c r="F4173" s="209">
        <f t="shared" si="1154"/>
        <v>100</v>
      </c>
    </row>
    <row r="4174" spans="1:6" s="167" customFormat="1" ht="20.25" x14ac:dyDescent="0.2">
      <c r="A4174" s="197">
        <v>412600</v>
      </c>
      <c r="B4174" s="198" t="s">
        <v>486</v>
      </c>
      <c r="C4174" s="208">
        <v>20000</v>
      </c>
      <c r="D4174" s="217">
        <v>22000</v>
      </c>
      <c r="E4174" s="208">
        <v>0</v>
      </c>
      <c r="F4174" s="209">
        <f t="shared" si="1154"/>
        <v>110.00000000000001</v>
      </c>
    </row>
    <row r="4175" spans="1:6" s="167" customFormat="1" ht="20.25" x14ac:dyDescent="0.2">
      <c r="A4175" s="197">
        <v>412700</v>
      </c>
      <c r="B4175" s="198" t="s">
        <v>473</v>
      </c>
      <c r="C4175" s="208">
        <v>37200</v>
      </c>
      <c r="D4175" s="217">
        <v>37200</v>
      </c>
      <c r="E4175" s="208">
        <v>0</v>
      </c>
      <c r="F4175" s="209">
        <f t="shared" si="1154"/>
        <v>100</v>
      </c>
    </row>
    <row r="4176" spans="1:6" s="167" customFormat="1" ht="20.25" x14ac:dyDescent="0.2">
      <c r="A4176" s="197">
        <v>412900</v>
      </c>
      <c r="B4176" s="211" t="s">
        <v>797</v>
      </c>
      <c r="C4176" s="208">
        <v>600</v>
      </c>
      <c r="D4176" s="217">
        <v>600</v>
      </c>
      <c r="E4176" s="208">
        <v>0</v>
      </c>
      <c r="F4176" s="209">
        <f t="shared" si="1154"/>
        <v>100</v>
      </c>
    </row>
    <row r="4177" spans="1:6" s="167" customFormat="1" ht="20.25" x14ac:dyDescent="0.2">
      <c r="A4177" s="197">
        <v>412900</v>
      </c>
      <c r="B4177" s="211" t="s">
        <v>564</v>
      </c>
      <c r="C4177" s="208">
        <v>10200</v>
      </c>
      <c r="D4177" s="217">
        <v>9200</v>
      </c>
      <c r="E4177" s="208">
        <v>0</v>
      </c>
      <c r="F4177" s="209">
        <f t="shared" si="1154"/>
        <v>90.196078431372555</v>
      </c>
    </row>
    <row r="4178" spans="1:6" s="167" customFormat="1" ht="20.25" x14ac:dyDescent="0.2">
      <c r="A4178" s="197">
        <v>412900</v>
      </c>
      <c r="B4178" s="211" t="s">
        <v>583</v>
      </c>
      <c r="C4178" s="208">
        <v>2199.9999999999995</v>
      </c>
      <c r="D4178" s="217">
        <v>2000</v>
      </c>
      <c r="E4178" s="208">
        <v>0</v>
      </c>
      <c r="F4178" s="209">
        <f t="shared" si="1154"/>
        <v>90.909090909090935</v>
      </c>
    </row>
    <row r="4179" spans="1:6" s="167" customFormat="1" ht="20.25" x14ac:dyDescent="0.2">
      <c r="A4179" s="223">
        <v>412900</v>
      </c>
      <c r="B4179" s="211" t="s">
        <v>584</v>
      </c>
      <c r="C4179" s="208">
        <v>5500</v>
      </c>
      <c r="D4179" s="217">
        <v>5000</v>
      </c>
      <c r="E4179" s="208">
        <v>0</v>
      </c>
      <c r="F4179" s="209">
        <f t="shared" si="1154"/>
        <v>90.909090909090907</v>
      </c>
    </row>
    <row r="4180" spans="1:6" s="167" customFormat="1" ht="20.25" x14ac:dyDescent="0.2">
      <c r="A4180" s="197">
        <v>412900</v>
      </c>
      <c r="B4180" s="211" t="s">
        <v>566</v>
      </c>
      <c r="C4180" s="208">
        <v>300</v>
      </c>
      <c r="D4180" s="217">
        <v>1000</v>
      </c>
      <c r="E4180" s="208">
        <v>0</v>
      </c>
      <c r="F4180" s="209"/>
    </row>
    <row r="4181" spans="1:6" s="221" customFormat="1" ht="20.25" x14ac:dyDescent="0.2">
      <c r="A4181" s="219">
        <v>413000</v>
      </c>
      <c r="B4181" s="210" t="s">
        <v>477</v>
      </c>
      <c r="C4181" s="220">
        <f t="shared" ref="C4181" si="1158">C4182</f>
        <v>1000</v>
      </c>
      <c r="D4181" s="220">
        <f t="shared" ref="D4181" si="1159">D4182</f>
        <v>900</v>
      </c>
      <c r="E4181" s="220">
        <f t="shared" ref="E4181" si="1160">E4182</f>
        <v>0</v>
      </c>
      <c r="F4181" s="205">
        <f>D4181/C4181*100</f>
        <v>90</v>
      </c>
    </row>
    <row r="4182" spans="1:6" s="167" customFormat="1" ht="20.25" x14ac:dyDescent="0.2">
      <c r="A4182" s="197">
        <v>413900</v>
      </c>
      <c r="B4182" s="198" t="s">
        <v>369</v>
      </c>
      <c r="C4182" s="208">
        <v>1000</v>
      </c>
      <c r="D4182" s="217">
        <v>900</v>
      </c>
      <c r="E4182" s="208">
        <v>0</v>
      </c>
      <c r="F4182" s="209">
        <f>D4182/C4182*100</f>
        <v>90</v>
      </c>
    </row>
    <row r="4183" spans="1:6" s="221" customFormat="1" ht="20.25" x14ac:dyDescent="0.2">
      <c r="A4183" s="224">
        <v>415000</v>
      </c>
      <c r="B4183" s="210" t="s">
        <v>319</v>
      </c>
      <c r="C4183" s="220">
        <f t="shared" ref="C4183" si="1161">+C4184</f>
        <v>0</v>
      </c>
      <c r="D4183" s="220">
        <f>D4184</f>
        <v>1000</v>
      </c>
      <c r="E4183" s="220">
        <f t="shared" ref="E4183" si="1162">+E4184</f>
        <v>0</v>
      </c>
      <c r="F4183" s="209">
        <v>0</v>
      </c>
    </row>
    <row r="4184" spans="1:6" s="167" customFormat="1" ht="20.25" x14ac:dyDescent="0.2">
      <c r="A4184" s="197">
        <v>415200</v>
      </c>
      <c r="B4184" s="198" t="s">
        <v>545</v>
      </c>
      <c r="C4184" s="208">
        <v>0</v>
      </c>
      <c r="D4184" s="217">
        <v>1000</v>
      </c>
      <c r="E4184" s="208">
        <v>0</v>
      </c>
      <c r="F4184" s="209">
        <v>0</v>
      </c>
    </row>
    <row r="4185" spans="1:6" s="221" customFormat="1" ht="20.25" x14ac:dyDescent="0.2">
      <c r="A4185" s="219">
        <v>419000</v>
      </c>
      <c r="B4185" s="202" t="s">
        <v>481</v>
      </c>
      <c r="C4185" s="220">
        <f t="shared" ref="C4185" si="1163">C4186</f>
        <v>0</v>
      </c>
      <c r="D4185" s="220">
        <f t="shared" ref="D4185" si="1164">D4186</f>
        <v>100</v>
      </c>
      <c r="E4185" s="220">
        <f t="shared" ref="E4185" si="1165">E4186</f>
        <v>0</v>
      </c>
      <c r="F4185" s="209">
        <v>0</v>
      </c>
    </row>
    <row r="4186" spans="1:6" s="167" customFormat="1" ht="20.25" x14ac:dyDescent="0.2">
      <c r="A4186" s="197">
        <v>419100</v>
      </c>
      <c r="B4186" s="198" t="s">
        <v>481</v>
      </c>
      <c r="C4186" s="208">
        <v>0</v>
      </c>
      <c r="D4186" s="217">
        <v>100</v>
      </c>
      <c r="E4186" s="208">
        <v>0</v>
      </c>
      <c r="F4186" s="209">
        <v>0</v>
      </c>
    </row>
    <row r="4187" spans="1:6" s="167" customFormat="1" ht="20.25" x14ac:dyDescent="0.2">
      <c r="A4187" s="219">
        <v>510000</v>
      </c>
      <c r="B4187" s="210" t="s">
        <v>422</v>
      </c>
      <c r="C4187" s="220">
        <f>C4193+C4188+C4191+0</f>
        <v>35000</v>
      </c>
      <c r="D4187" s="220">
        <f>D4193+D4188+D4191+0</f>
        <v>41000</v>
      </c>
      <c r="E4187" s="220">
        <f>E4193+E4188+E4191+0</f>
        <v>0</v>
      </c>
      <c r="F4187" s="205">
        <f>D4187/C4187*100</f>
        <v>117.14285714285715</v>
      </c>
    </row>
    <row r="4188" spans="1:6" s="221" customFormat="1" ht="20.25" x14ac:dyDescent="0.2">
      <c r="A4188" s="219">
        <v>511000</v>
      </c>
      <c r="B4188" s="210" t="s">
        <v>423</v>
      </c>
      <c r="C4188" s="220">
        <f>SUM(C4189:C4190)</f>
        <v>30000</v>
      </c>
      <c r="D4188" s="220">
        <f>SUM(D4189:D4190)</f>
        <v>30000</v>
      </c>
      <c r="E4188" s="220">
        <f>SUM(E4189:E4190)</f>
        <v>0</v>
      </c>
      <c r="F4188" s="205">
        <f>D4188/C4188*100</f>
        <v>100</v>
      </c>
    </row>
    <row r="4189" spans="1:6" s="167" customFormat="1" ht="20.25" x14ac:dyDescent="0.2">
      <c r="A4189" s="197">
        <v>511300</v>
      </c>
      <c r="B4189" s="198" t="s">
        <v>426</v>
      </c>
      <c r="C4189" s="208">
        <v>20000</v>
      </c>
      <c r="D4189" s="217">
        <v>20000</v>
      </c>
      <c r="E4189" s="208">
        <v>0</v>
      </c>
      <c r="F4189" s="209">
        <f>D4189/C4189*100</f>
        <v>100</v>
      </c>
    </row>
    <row r="4190" spans="1:6" s="167" customFormat="1" ht="20.25" x14ac:dyDescent="0.2">
      <c r="A4190" s="223">
        <v>511400</v>
      </c>
      <c r="B4190" s="198" t="s">
        <v>427</v>
      </c>
      <c r="C4190" s="208">
        <v>10000</v>
      </c>
      <c r="D4190" s="217">
        <v>10000</v>
      </c>
      <c r="E4190" s="208">
        <v>0</v>
      </c>
      <c r="F4190" s="209">
        <f>D4190/C4190*100</f>
        <v>100</v>
      </c>
    </row>
    <row r="4191" spans="1:6" s="221" customFormat="1" ht="20.25" x14ac:dyDescent="0.2">
      <c r="A4191" s="219">
        <v>513000</v>
      </c>
      <c r="B4191" s="210" t="s">
        <v>431</v>
      </c>
      <c r="C4191" s="220">
        <f t="shared" ref="C4191" si="1166">C4192</f>
        <v>0</v>
      </c>
      <c r="D4191" s="220">
        <f t="shared" ref="D4191" si="1167">D4192</f>
        <v>6000</v>
      </c>
      <c r="E4191" s="220">
        <f t="shared" ref="E4191" si="1168">E4192</f>
        <v>0</v>
      </c>
      <c r="F4191" s="209">
        <v>0</v>
      </c>
    </row>
    <row r="4192" spans="1:6" s="167" customFormat="1" ht="20.25" x14ac:dyDescent="0.2">
      <c r="A4192" s="197">
        <v>513700</v>
      </c>
      <c r="B4192" s="198" t="s">
        <v>432</v>
      </c>
      <c r="C4192" s="208">
        <v>0</v>
      </c>
      <c r="D4192" s="217">
        <v>6000</v>
      </c>
      <c r="E4192" s="208">
        <v>0</v>
      </c>
      <c r="F4192" s="209">
        <v>0</v>
      </c>
    </row>
    <row r="4193" spans="1:6" s="167" customFormat="1" ht="20.25" x14ac:dyDescent="0.2">
      <c r="A4193" s="219">
        <v>516000</v>
      </c>
      <c r="B4193" s="210" t="s">
        <v>433</v>
      </c>
      <c r="C4193" s="220">
        <f t="shared" ref="C4193" si="1169">C4194</f>
        <v>5000</v>
      </c>
      <c r="D4193" s="220">
        <f t="shared" ref="D4193" si="1170">D4194</f>
        <v>5000</v>
      </c>
      <c r="E4193" s="220">
        <f t="shared" ref="E4193" si="1171">E4194</f>
        <v>0</v>
      </c>
      <c r="F4193" s="205">
        <f t="shared" ref="F4193:F4198" si="1172">D4193/C4193*100</f>
        <v>100</v>
      </c>
    </row>
    <row r="4194" spans="1:6" s="167" customFormat="1" ht="20.25" x14ac:dyDescent="0.2">
      <c r="A4194" s="197">
        <v>516100</v>
      </c>
      <c r="B4194" s="198" t="s">
        <v>433</v>
      </c>
      <c r="C4194" s="208">
        <v>5000</v>
      </c>
      <c r="D4194" s="217">
        <v>5000</v>
      </c>
      <c r="E4194" s="208">
        <v>0</v>
      </c>
      <c r="F4194" s="209">
        <f t="shared" si="1172"/>
        <v>100</v>
      </c>
    </row>
    <row r="4195" spans="1:6" s="221" customFormat="1" ht="20.25" x14ac:dyDescent="0.2">
      <c r="A4195" s="219">
        <v>630000</v>
      </c>
      <c r="B4195" s="210" t="s">
        <v>461</v>
      </c>
      <c r="C4195" s="220">
        <f>C4196+0</f>
        <v>54000</v>
      </c>
      <c r="D4195" s="220">
        <f>D4196+0</f>
        <v>40000</v>
      </c>
      <c r="E4195" s="220">
        <f>E4196+0</f>
        <v>0</v>
      </c>
      <c r="F4195" s="205">
        <f t="shared" si="1172"/>
        <v>74.074074074074076</v>
      </c>
    </row>
    <row r="4196" spans="1:6" s="221" customFormat="1" ht="20.25" x14ac:dyDescent="0.2">
      <c r="A4196" s="219">
        <v>638000</v>
      </c>
      <c r="B4196" s="210" t="s">
        <v>396</v>
      </c>
      <c r="C4196" s="220">
        <f t="shared" ref="C4196" si="1173">C4197</f>
        <v>54000</v>
      </c>
      <c r="D4196" s="220">
        <f t="shared" ref="D4196" si="1174">D4197</f>
        <v>40000</v>
      </c>
      <c r="E4196" s="220">
        <f t="shared" ref="E4196" si="1175">E4197</f>
        <v>0</v>
      </c>
      <c r="F4196" s="205">
        <f t="shared" si="1172"/>
        <v>74.074074074074076</v>
      </c>
    </row>
    <row r="4197" spans="1:6" s="167" customFormat="1" ht="20.25" x14ac:dyDescent="0.2">
      <c r="A4197" s="197">
        <v>638100</v>
      </c>
      <c r="B4197" s="198" t="s">
        <v>466</v>
      </c>
      <c r="C4197" s="208">
        <v>54000</v>
      </c>
      <c r="D4197" s="217">
        <v>40000</v>
      </c>
      <c r="E4197" s="208">
        <v>0</v>
      </c>
      <c r="F4197" s="209">
        <f t="shared" si="1172"/>
        <v>74.074074074074076</v>
      </c>
    </row>
    <row r="4198" spans="1:6" s="167" customFormat="1" ht="20.25" x14ac:dyDescent="0.2">
      <c r="A4198" s="225"/>
      <c r="B4198" s="214" t="s">
        <v>500</v>
      </c>
      <c r="C4198" s="222">
        <f>C4162+C4187+C4195+0</f>
        <v>2890299.9999999967</v>
      </c>
      <c r="D4198" s="222">
        <f>D4162+D4187+D4195+0</f>
        <v>2903000</v>
      </c>
      <c r="E4198" s="222">
        <f>E4162+E4187+E4195+0</f>
        <v>0</v>
      </c>
      <c r="F4198" s="172">
        <f t="shared" si="1172"/>
        <v>100.43940075424709</v>
      </c>
    </row>
    <row r="4199" spans="1:6" s="167" customFormat="1" ht="20.25" x14ac:dyDescent="0.2">
      <c r="A4199" s="197"/>
      <c r="B4199" s="198"/>
      <c r="C4199" s="217"/>
      <c r="D4199" s="217"/>
      <c r="E4199" s="217"/>
      <c r="F4199" s="218"/>
    </row>
    <row r="4200" spans="1:6" s="167" customFormat="1" ht="20.25" x14ac:dyDescent="0.2">
      <c r="A4200" s="193"/>
      <c r="B4200" s="190"/>
      <c r="C4200" s="217"/>
      <c r="D4200" s="217"/>
      <c r="E4200" s="217"/>
      <c r="F4200" s="218"/>
    </row>
    <row r="4201" spans="1:6" s="167" customFormat="1" ht="20.25" x14ac:dyDescent="0.2">
      <c r="A4201" s="197" t="s">
        <v>965</v>
      </c>
      <c r="B4201" s="210"/>
      <c r="C4201" s="217"/>
      <c r="D4201" s="217"/>
      <c r="E4201" s="217"/>
      <c r="F4201" s="218"/>
    </row>
    <row r="4202" spans="1:6" s="167" customFormat="1" ht="20.25" x14ac:dyDescent="0.2">
      <c r="A4202" s="197" t="s">
        <v>519</v>
      </c>
      <c r="B4202" s="210"/>
      <c r="C4202" s="217"/>
      <c r="D4202" s="217"/>
      <c r="E4202" s="217"/>
      <c r="F4202" s="218"/>
    </row>
    <row r="4203" spans="1:6" s="167" customFormat="1" ht="20.25" x14ac:dyDescent="0.2">
      <c r="A4203" s="197" t="s">
        <v>650</v>
      </c>
      <c r="B4203" s="210"/>
      <c r="C4203" s="217"/>
      <c r="D4203" s="217"/>
      <c r="E4203" s="217"/>
      <c r="F4203" s="218"/>
    </row>
    <row r="4204" spans="1:6" s="167" customFormat="1" ht="20.25" x14ac:dyDescent="0.2">
      <c r="A4204" s="197" t="s">
        <v>796</v>
      </c>
      <c r="B4204" s="210"/>
      <c r="C4204" s="217"/>
      <c r="D4204" s="217"/>
      <c r="E4204" s="217"/>
      <c r="F4204" s="218"/>
    </row>
    <row r="4205" spans="1:6" s="167" customFormat="1" ht="20.25" x14ac:dyDescent="0.2">
      <c r="A4205" s="197"/>
      <c r="B4205" s="199"/>
      <c r="C4205" s="200"/>
      <c r="D4205" s="200"/>
      <c r="E4205" s="200"/>
      <c r="F4205" s="201"/>
    </row>
    <row r="4206" spans="1:6" s="167" customFormat="1" ht="20.25" x14ac:dyDescent="0.2">
      <c r="A4206" s="219">
        <v>410000</v>
      </c>
      <c r="B4206" s="203" t="s">
        <v>357</v>
      </c>
      <c r="C4206" s="220">
        <f>C4207+C4212+C4227+C4225</f>
        <v>181534200</v>
      </c>
      <c r="D4206" s="220">
        <f t="shared" ref="D4206" si="1176">D4207+D4212+D4227+D4225</f>
        <v>181546300</v>
      </c>
      <c r="E4206" s="220">
        <f>E4207+E4212+E4227+E4225</f>
        <v>0</v>
      </c>
      <c r="F4206" s="205">
        <f t="shared" ref="F4206:F4237" si="1177">D4206/C4206*100</f>
        <v>100.00666541070498</v>
      </c>
    </row>
    <row r="4207" spans="1:6" s="167" customFormat="1" ht="20.25" x14ac:dyDescent="0.2">
      <c r="A4207" s="219">
        <v>411000</v>
      </c>
      <c r="B4207" s="203" t="s">
        <v>471</v>
      </c>
      <c r="C4207" s="220">
        <f>SUM(C4208:C4211)</f>
        <v>1389000</v>
      </c>
      <c r="D4207" s="220">
        <f t="shared" ref="D4207" si="1178">SUM(D4208:D4211)</f>
        <v>1389000</v>
      </c>
      <c r="E4207" s="220">
        <f>SUM(E4208:E4211)</f>
        <v>0</v>
      </c>
      <c r="F4207" s="205">
        <f t="shared" si="1177"/>
        <v>100</v>
      </c>
    </row>
    <row r="4208" spans="1:6" s="167" customFormat="1" ht="20.25" x14ac:dyDescent="0.2">
      <c r="A4208" s="197">
        <v>411100</v>
      </c>
      <c r="B4208" s="198" t="s">
        <v>358</v>
      </c>
      <c r="C4208" s="208">
        <v>1280000</v>
      </c>
      <c r="D4208" s="217">
        <v>1310000</v>
      </c>
      <c r="E4208" s="208">
        <v>0</v>
      </c>
      <c r="F4208" s="209">
        <f t="shared" si="1177"/>
        <v>102.34375</v>
      </c>
    </row>
    <row r="4209" spans="1:6" s="167" customFormat="1" ht="20.25" x14ac:dyDescent="0.2">
      <c r="A4209" s="197">
        <v>411200</v>
      </c>
      <c r="B4209" s="198" t="s">
        <v>484</v>
      </c>
      <c r="C4209" s="208">
        <v>44000</v>
      </c>
      <c r="D4209" s="217">
        <v>44000</v>
      </c>
      <c r="E4209" s="208">
        <v>0</v>
      </c>
      <c r="F4209" s="209">
        <f t="shared" si="1177"/>
        <v>100</v>
      </c>
    </row>
    <row r="4210" spans="1:6" s="167" customFormat="1" ht="40.5" x14ac:dyDescent="0.2">
      <c r="A4210" s="197">
        <v>411300</v>
      </c>
      <c r="B4210" s="198" t="s">
        <v>359</v>
      </c>
      <c r="C4210" s="208">
        <v>52000</v>
      </c>
      <c r="D4210" s="217">
        <v>25000</v>
      </c>
      <c r="E4210" s="208">
        <v>0</v>
      </c>
      <c r="F4210" s="209">
        <f t="shared" si="1177"/>
        <v>48.07692307692308</v>
      </c>
    </row>
    <row r="4211" spans="1:6" s="167" customFormat="1" ht="20.25" x14ac:dyDescent="0.2">
      <c r="A4211" s="197">
        <v>411400</v>
      </c>
      <c r="B4211" s="198" t="s">
        <v>360</v>
      </c>
      <c r="C4211" s="208">
        <v>12999.999999999996</v>
      </c>
      <c r="D4211" s="217">
        <v>10000</v>
      </c>
      <c r="E4211" s="208">
        <v>0</v>
      </c>
      <c r="F4211" s="209">
        <f t="shared" si="1177"/>
        <v>76.923076923076948</v>
      </c>
    </row>
    <row r="4212" spans="1:6" s="167" customFormat="1" ht="20.25" x14ac:dyDescent="0.2">
      <c r="A4212" s="219">
        <v>412000</v>
      </c>
      <c r="B4212" s="210" t="s">
        <v>476</v>
      </c>
      <c r="C4212" s="220">
        <f>SUM(C4213:C4224)</f>
        <v>144700</v>
      </c>
      <c r="D4212" s="220">
        <f t="shared" ref="D4212" si="1179">SUM(D4213:D4224)</f>
        <v>156700</v>
      </c>
      <c r="E4212" s="220">
        <f>SUM(E4213:E4224)</f>
        <v>0</v>
      </c>
      <c r="F4212" s="205">
        <f t="shared" si="1177"/>
        <v>108.2930200414651</v>
      </c>
    </row>
    <row r="4213" spans="1:6" s="167" customFormat="1" ht="20.25" x14ac:dyDescent="0.2">
      <c r="A4213" s="197">
        <v>412100</v>
      </c>
      <c r="B4213" s="198" t="s">
        <v>361</v>
      </c>
      <c r="C4213" s="208">
        <v>16500</v>
      </c>
      <c r="D4213" s="217">
        <v>17000</v>
      </c>
      <c r="E4213" s="208">
        <v>0</v>
      </c>
      <c r="F4213" s="209">
        <f t="shared" si="1177"/>
        <v>103.03030303030303</v>
      </c>
    </row>
    <row r="4214" spans="1:6" s="167" customFormat="1" ht="20.25" x14ac:dyDescent="0.2">
      <c r="A4214" s="197">
        <v>412200</v>
      </c>
      <c r="B4214" s="198" t="s">
        <v>485</v>
      </c>
      <c r="C4214" s="208">
        <v>70000</v>
      </c>
      <c r="D4214" s="217">
        <v>70000</v>
      </c>
      <c r="E4214" s="208">
        <v>0</v>
      </c>
      <c r="F4214" s="209">
        <f t="shared" si="1177"/>
        <v>100</v>
      </c>
    </row>
    <row r="4215" spans="1:6" s="167" customFormat="1" ht="20.25" x14ac:dyDescent="0.2">
      <c r="A4215" s="197">
        <v>412300</v>
      </c>
      <c r="B4215" s="198" t="s">
        <v>362</v>
      </c>
      <c r="C4215" s="208">
        <v>15999.999999999998</v>
      </c>
      <c r="D4215" s="217">
        <v>18000</v>
      </c>
      <c r="E4215" s="208">
        <v>0</v>
      </c>
      <c r="F4215" s="209">
        <f t="shared" si="1177"/>
        <v>112.50000000000003</v>
      </c>
    </row>
    <row r="4216" spans="1:6" s="167" customFormat="1" ht="20.25" x14ac:dyDescent="0.2">
      <c r="A4216" s="197">
        <v>412500</v>
      </c>
      <c r="B4216" s="198" t="s">
        <v>364</v>
      </c>
      <c r="C4216" s="208">
        <v>5000</v>
      </c>
      <c r="D4216" s="217">
        <v>6000</v>
      </c>
      <c r="E4216" s="208">
        <v>0</v>
      </c>
      <c r="F4216" s="209">
        <f t="shared" si="1177"/>
        <v>120</v>
      </c>
    </row>
    <row r="4217" spans="1:6" s="167" customFormat="1" ht="20.25" x14ac:dyDescent="0.2">
      <c r="A4217" s="197">
        <v>412600</v>
      </c>
      <c r="B4217" s="198" t="s">
        <v>486</v>
      </c>
      <c r="C4217" s="208">
        <v>23999.999999999996</v>
      </c>
      <c r="D4217" s="217">
        <v>30000</v>
      </c>
      <c r="E4217" s="208">
        <v>0</v>
      </c>
      <c r="F4217" s="209">
        <f t="shared" si="1177"/>
        <v>125.00000000000003</v>
      </c>
    </row>
    <row r="4218" spans="1:6" s="167" customFormat="1" ht="20.25" x14ac:dyDescent="0.2">
      <c r="A4218" s="197">
        <v>412700</v>
      </c>
      <c r="B4218" s="198" t="s">
        <v>473</v>
      </c>
      <c r="C4218" s="208">
        <v>8000</v>
      </c>
      <c r="D4218" s="217">
        <v>10000</v>
      </c>
      <c r="E4218" s="208">
        <v>0</v>
      </c>
      <c r="F4218" s="209">
        <f t="shared" si="1177"/>
        <v>125</v>
      </c>
    </row>
    <row r="4219" spans="1:6" s="167" customFormat="1" ht="20.25" x14ac:dyDescent="0.2">
      <c r="A4219" s="197">
        <v>412900</v>
      </c>
      <c r="B4219" s="211" t="s">
        <v>797</v>
      </c>
      <c r="C4219" s="208">
        <v>499.99999999999989</v>
      </c>
      <c r="D4219" s="217">
        <v>499.99999999999994</v>
      </c>
      <c r="E4219" s="208">
        <v>0</v>
      </c>
      <c r="F4219" s="209">
        <f t="shared" si="1177"/>
        <v>100.00000000000003</v>
      </c>
    </row>
    <row r="4220" spans="1:6" s="167" customFormat="1" ht="20.25" x14ac:dyDescent="0.2">
      <c r="A4220" s="197">
        <v>412900</v>
      </c>
      <c r="B4220" s="211" t="s">
        <v>564</v>
      </c>
      <c r="C4220" s="208">
        <v>500</v>
      </c>
      <c r="D4220" s="217">
        <v>500</v>
      </c>
      <c r="E4220" s="208">
        <v>0</v>
      </c>
      <c r="F4220" s="209">
        <f t="shared" si="1177"/>
        <v>100</v>
      </c>
    </row>
    <row r="4221" spans="1:6" s="167" customFormat="1" ht="20.25" x14ac:dyDescent="0.2">
      <c r="A4221" s="197">
        <v>412900</v>
      </c>
      <c r="B4221" s="211" t="s">
        <v>582</v>
      </c>
      <c r="C4221" s="208">
        <v>1200</v>
      </c>
      <c r="D4221" s="217">
        <v>1200</v>
      </c>
      <c r="E4221" s="208">
        <v>0</v>
      </c>
      <c r="F4221" s="209">
        <f t="shared" si="1177"/>
        <v>100</v>
      </c>
    </row>
    <row r="4222" spans="1:6" s="167" customFormat="1" ht="20.25" x14ac:dyDescent="0.2">
      <c r="A4222" s="197">
        <v>412900</v>
      </c>
      <c r="B4222" s="211" t="s">
        <v>583</v>
      </c>
      <c r="C4222" s="208">
        <v>800</v>
      </c>
      <c r="D4222" s="217">
        <v>800</v>
      </c>
      <c r="E4222" s="208">
        <v>0</v>
      </c>
      <c r="F4222" s="209">
        <f t="shared" si="1177"/>
        <v>100</v>
      </c>
    </row>
    <row r="4223" spans="1:6" s="167" customFormat="1" ht="20.25" x14ac:dyDescent="0.2">
      <c r="A4223" s="197">
        <v>412900</v>
      </c>
      <c r="B4223" s="211" t="s">
        <v>584</v>
      </c>
      <c r="C4223" s="208">
        <v>2000</v>
      </c>
      <c r="D4223" s="217">
        <v>2500</v>
      </c>
      <c r="E4223" s="208">
        <v>0</v>
      </c>
      <c r="F4223" s="209">
        <f t="shared" si="1177"/>
        <v>125</v>
      </c>
    </row>
    <row r="4224" spans="1:6" s="167" customFormat="1" ht="20.25" x14ac:dyDescent="0.2">
      <c r="A4224" s="197">
        <v>412900</v>
      </c>
      <c r="B4224" s="198" t="s">
        <v>566</v>
      </c>
      <c r="C4224" s="208">
        <v>200</v>
      </c>
      <c r="D4224" s="217">
        <v>200</v>
      </c>
      <c r="E4224" s="208">
        <v>0</v>
      </c>
      <c r="F4224" s="209">
        <f t="shared" si="1177"/>
        <v>100</v>
      </c>
    </row>
    <row r="4225" spans="1:6" s="221" customFormat="1" ht="20.25" x14ac:dyDescent="0.2">
      <c r="A4225" s="219">
        <v>413000</v>
      </c>
      <c r="B4225" s="210" t="s">
        <v>477</v>
      </c>
      <c r="C4225" s="220">
        <f t="shared" ref="C4225" si="1180">C4226</f>
        <v>500</v>
      </c>
      <c r="D4225" s="220">
        <f t="shared" ref="D4225" si="1181">D4226</f>
        <v>600</v>
      </c>
      <c r="E4225" s="220">
        <f t="shared" ref="E4225" si="1182">E4226</f>
        <v>0</v>
      </c>
      <c r="F4225" s="205">
        <f t="shared" si="1177"/>
        <v>120</v>
      </c>
    </row>
    <row r="4226" spans="1:6" s="167" customFormat="1" ht="20.25" x14ac:dyDescent="0.2">
      <c r="A4226" s="197">
        <v>413900</v>
      </c>
      <c r="B4226" s="198" t="s">
        <v>369</v>
      </c>
      <c r="C4226" s="208">
        <v>500</v>
      </c>
      <c r="D4226" s="217">
        <v>600</v>
      </c>
      <c r="E4226" s="208">
        <v>0</v>
      </c>
      <c r="F4226" s="209">
        <f t="shared" si="1177"/>
        <v>120</v>
      </c>
    </row>
    <row r="4227" spans="1:6" s="221" customFormat="1" ht="20.25" x14ac:dyDescent="0.2">
      <c r="A4227" s="219">
        <v>414000</v>
      </c>
      <c r="B4227" s="210" t="s">
        <v>374</v>
      </c>
      <c r="C4227" s="220">
        <f t="shared" ref="C4227" si="1183">SUM(C4228:C4228)</f>
        <v>180000000</v>
      </c>
      <c r="D4227" s="220">
        <f t="shared" ref="D4227" si="1184">SUM(D4228:D4228)</f>
        <v>180000000</v>
      </c>
      <c r="E4227" s="220">
        <f t="shared" ref="E4227" si="1185">SUM(E4228:E4228)</f>
        <v>0</v>
      </c>
      <c r="F4227" s="205">
        <f t="shared" si="1177"/>
        <v>100</v>
      </c>
    </row>
    <row r="4228" spans="1:6" s="167" customFormat="1" ht="20.25" x14ac:dyDescent="0.2">
      <c r="A4228" s="197">
        <v>414100</v>
      </c>
      <c r="B4228" s="198" t="s">
        <v>711</v>
      </c>
      <c r="C4228" s="208">
        <v>180000000</v>
      </c>
      <c r="D4228" s="217">
        <v>180000000</v>
      </c>
      <c r="E4228" s="208">
        <v>0</v>
      </c>
      <c r="F4228" s="209">
        <f t="shared" si="1177"/>
        <v>100</v>
      </c>
    </row>
    <row r="4229" spans="1:6" s="167" customFormat="1" ht="20.25" x14ac:dyDescent="0.2">
      <c r="A4229" s="219">
        <v>510000</v>
      </c>
      <c r="B4229" s="210" t="s">
        <v>422</v>
      </c>
      <c r="C4229" s="220">
        <f>C4230+C4232</f>
        <v>5000</v>
      </c>
      <c r="D4229" s="220">
        <f t="shared" ref="D4229" si="1186">D4230+D4232</f>
        <v>5000</v>
      </c>
      <c r="E4229" s="220">
        <f>E4230+E4232</f>
        <v>0</v>
      </c>
      <c r="F4229" s="205">
        <f t="shared" si="1177"/>
        <v>100</v>
      </c>
    </row>
    <row r="4230" spans="1:6" s="167" customFormat="1" ht="20.25" x14ac:dyDescent="0.2">
      <c r="A4230" s="219">
        <v>511000</v>
      </c>
      <c r="B4230" s="210" t="s">
        <v>423</v>
      </c>
      <c r="C4230" s="220">
        <f t="shared" ref="C4230" si="1187">SUM(C4231:C4231)</f>
        <v>3000.0000000000005</v>
      </c>
      <c r="D4230" s="220">
        <f t="shared" ref="D4230" si="1188">SUM(D4231:D4231)</f>
        <v>3000</v>
      </c>
      <c r="E4230" s="220">
        <f t="shared" ref="E4230" si="1189">SUM(E4231:E4231)</f>
        <v>0</v>
      </c>
      <c r="F4230" s="205">
        <f t="shared" si="1177"/>
        <v>99.999999999999986</v>
      </c>
    </row>
    <row r="4231" spans="1:6" s="167" customFormat="1" ht="20.25" x14ac:dyDescent="0.2">
      <c r="A4231" s="197">
        <v>511300</v>
      </c>
      <c r="B4231" s="198" t="s">
        <v>426</v>
      </c>
      <c r="C4231" s="208">
        <v>3000.0000000000005</v>
      </c>
      <c r="D4231" s="217">
        <v>3000</v>
      </c>
      <c r="E4231" s="208">
        <v>0</v>
      </c>
      <c r="F4231" s="209">
        <f t="shared" si="1177"/>
        <v>99.999999999999986</v>
      </c>
    </row>
    <row r="4232" spans="1:6" s="221" customFormat="1" ht="20.25" x14ac:dyDescent="0.2">
      <c r="A4232" s="219">
        <v>516000</v>
      </c>
      <c r="B4232" s="210" t="s">
        <v>433</v>
      </c>
      <c r="C4232" s="220">
        <f t="shared" ref="C4232" si="1190">C4233</f>
        <v>2000</v>
      </c>
      <c r="D4232" s="220">
        <f t="shared" ref="D4232" si="1191">D4233</f>
        <v>2000</v>
      </c>
      <c r="E4232" s="220">
        <f t="shared" ref="E4232" si="1192">E4233</f>
        <v>0</v>
      </c>
      <c r="F4232" s="205">
        <f t="shared" si="1177"/>
        <v>100</v>
      </c>
    </row>
    <row r="4233" spans="1:6" s="167" customFormat="1" ht="20.25" x14ac:dyDescent="0.2">
      <c r="A4233" s="197">
        <v>516100</v>
      </c>
      <c r="B4233" s="198" t="s">
        <v>433</v>
      </c>
      <c r="C4233" s="208">
        <v>2000</v>
      </c>
      <c r="D4233" s="217">
        <v>2000</v>
      </c>
      <c r="E4233" s="208">
        <v>0</v>
      </c>
      <c r="F4233" s="209">
        <f t="shared" si="1177"/>
        <v>100</v>
      </c>
    </row>
    <row r="4234" spans="1:6" s="221" customFormat="1" ht="20.25" x14ac:dyDescent="0.2">
      <c r="A4234" s="219">
        <v>630000</v>
      </c>
      <c r="B4234" s="210" t="s">
        <v>461</v>
      </c>
      <c r="C4234" s="220">
        <f t="shared" ref="C4234:C4235" si="1193">C4235</f>
        <v>43000</v>
      </c>
      <c r="D4234" s="220">
        <f t="shared" ref="D4234:D4235" si="1194">D4235</f>
        <v>25000</v>
      </c>
      <c r="E4234" s="220">
        <f t="shared" ref="E4234:E4235" si="1195">E4235</f>
        <v>0</v>
      </c>
      <c r="F4234" s="205">
        <f t="shared" si="1177"/>
        <v>58.139534883720934</v>
      </c>
    </row>
    <row r="4235" spans="1:6" s="221" customFormat="1" ht="20.25" x14ac:dyDescent="0.2">
      <c r="A4235" s="219">
        <v>638000</v>
      </c>
      <c r="B4235" s="210" t="s">
        <v>396</v>
      </c>
      <c r="C4235" s="220">
        <f t="shared" si="1193"/>
        <v>43000</v>
      </c>
      <c r="D4235" s="220">
        <f t="shared" si="1194"/>
        <v>25000</v>
      </c>
      <c r="E4235" s="220">
        <f t="shared" si="1195"/>
        <v>0</v>
      </c>
      <c r="F4235" s="205">
        <f t="shared" si="1177"/>
        <v>58.139534883720934</v>
      </c>
    </row>
    <row r="4236" spans="1:6" s="167" customFormat="1" ht="20.25" x14ac:dyDescent="0.2">
      <c r="A4236" s="197">
        <v>638100</v>
      </c>
      <c r="B4236" s="198" t="s">
        <v>466</v>
      </c>
      <c r="C4236" s="208">
        <v>43000</v>
      </c>
      <c r="D4236" s="217">
        <v>25000</v>
      </c>
      <c r="E4236" s="208">
        <v>0</v>
      </c>
      <c r="F4236" s="209">
        <f t="shared" si="1177"/>
        <v>58.139534883720934</v>
      </c>
    </row>
    <row r="4237" spans="1:6" s="167" customFormat="1" ht="20.25" x14ac:dyDescent="0.2">
      <c r="A4237" s="225"/>
      <c r="B4237" s="214" t="s">
        <v>500</v>
      </c>
      <c r="C4237" s="222">
        <f t="shared" ref="C4237" si="1196">C4206+C4229+C4234</f>
        <v>181582200</v>
      </c>
      <c r="D4237" s="222">
        <f t="shared" ref="D4237" si="1197">D4206+D4229+D4234</f>
        <v>181576300</v>
      </c>
      <c r="E4237" s="222">
        <f t="shared" ref="E4237" si="1198">E4206+E4229+E4234</f>
        <v>0</v>
      </c>
      <c r="F4237" s="172">
        <f t="shared" si="1177"/>
        <v>99.996750782841048</v>
      </c>
    </row>
    <row r="4238" spans="1:6" s="167" customFormat="1" ht="20.25" x14ac:dyDescent="0.2">
      <c r="A4238" s="226"/>
      <c r="B4238" s="190"/>
      <c r="C4238" s="217"/>
      <c r="D4238" s="217"/>
      <c r="E4238" s="217"/>
      <c r="F4238" s="218"/>
    </row>
    <row r="4239" spans="1:6" s="167" customFormat="1" ht="20.25" x14ac:dyDescent="0.2">
      <c r="A4239" s="193"/>
      <c r="B4239" s="190"/>
      <c r="C4239" s="217"/>
      <c r="D4239" s="217"/>
      <c r="E4239" s="217"/>
      <c r="F4239" s="218"/>
    </row>
    <row r="4240" spans="1:6" s="167" customFormat="1" ht="20.25" x14ac:dyDescent="0.2">
      <c r="A4240" s="197" t="s">
        <v>966</v>
      </c>
      <c r="B4240" s="210"/>
      <c r="C4240" s="217"/>
      <c r="D4240" s="217"/>
      <c r="E4240" s="217"/>
      <c r="F4240" s="218"/>
    </row>
    <row r="4241" spans="1:6" s="167" customFormat="1" ht="20.25" x14ac:dyDescent="0.2">
      <c r="A4241" s="197" t="s">
        <v>520</v>
      </c>
      <c r="B4241" s="210"/>
      <c r="C4241" s="217"/>
      <c r="D4241" s="217"/>
      <c r="E4241" s="217"/>
      <c r="F4241" s="218"/>
    </row>
    <row r="4242" spans="1:6" s="167" customFormat="1" ht="20.25" x14ac:dyDescent="0.2">
      <c r="A4242" s="197" t="s">
        <v>646</v>
      </c>
      <c r="B4242" s="210"/>
      <c r="C4242" s="217"/>
      <c r="D4242" s="217"/>
      <c r="E4242" s="217"/>
      <c r="F4242" s="218"/>
    </row>
    <row r="4243" spans="1:6" s="167" customFormat="1" ht="20.25" x14ac:dyDescent="0.2">
      <c r="A4243" s="197" t="s">
        <v>796</v>
      </c>
      <c r="B4243" s="210"/>
      <c r="C4243" s="217"/>
      <c r="D4243" s="217"/>
      <c r="E4243" s="217"/>
      <c r="F4243" s="218"/>
    </row>
    <row r="4244" spans="1:6" s="167" customFormat="1" ht="20.25" x14ac:dyDescent="0.2">
      <c r="A4244" s="197"/>
      <c r="B4244" s="199"/>
      <c r="C4244" s="200"/>
      <c r="D4244" s="200"/>
      <c r="E4244" s="200"/>
      <c r="F4244" s="201"/>
    </row>
    <row r="4245" spans="1:6" s="167" customFormat="1" ht="20.25" x14ac:dyDescent="0.2">
      <c r="A4245" s="219">
        <v>410000</v>
      </c>
      <c r="B4245" s="203" t="s">
        <v>357</v>
      </c>
      <c r="C4245" s="220">
        <f>C4246+C4251+C4263+C4267+C4270</f>
        <v>13833600</v>
      </c>
      <c r="D4245" s="220">
        <f>D4246+D4251+D4263+D4267+D4270</f>
        <v>25244200</v>
      </c>
      <c r="E4245" s="220">
        <f>E4246+E4251+E4263+E4267+E4270</f>
        <v>0</v>
      </c>
      <c r="F4245" s="205">
        <f t="shared" ref="F4245:F4280" si="1199">D4245/C4245*100</f>
        <v>182.48467499421699</v>
      </c>
    </row>
    <row r="4246" spans="1:6" s="167" customFormat="1" ht="20.25" x14ac:dyDescent="0.2">
      <c r="A4246" s="219">
        <v>411000</v>
      </c>
      <c r="B4246" s="203" t="s">
        <v>471</v>
      </c>
      <c r="C4246" s="220">
        <f>SUM(C4247:C4250)</f>
        <v>1682000</v>
      </c>
      <c r="D4246" s="220">
        <f t="shared" ref="D4246" si="1200">SUM(D4247:D4250)</f>
        <v>1720600</v>
      </c>
      <c r="E4246" s="220">
        <f>SUM(E4247:E4250)</f>
        <v>0</v>
      </c>
      <c r="F4246" s="205">
        <f t="shared" si="1199"/>
        <v>102.29488703923899</v>
      </c>
    </row>
    <row r="4247" spans="1:6" s="167" customFormat="1" ht="20.25" x14ac:dyDescent="0.2">
      <c r="A4247" s="197">
        <v>411100</v>
      </c>
      <c r="B4247" s="198" t="s">
        <v>358</v>
      </c>
      <c r="C4247" s="208">
        <v>1598000</v>
      </c>
      <c r="D4247" s="217">
        <v>1642000</v>
      </c>
      <c r="E4247" s="208">
        <v>0</v>
      </c>
      <c r="F4247" s="209">
        <f t="shared" si="1199"/>
        <v>102.75344180225281</v>
      </c>
    </row>
    <row r="4248" spans="1:6" s="167" customFormat="1" ht="20.25" x14ac:dyDescent="0.2">
      <c r="A4248" s="197">
        <v>411200</v>
      </c>
      <c r="B4248" s="198" t="s">
        <v>484</v>
      </c>
      <c r="C4248" s="208">
        <v>47900</v>
      </c>
      <c r="D4248" s="217">
        <v>50000</v>
      </c>
      <c r="E4248" s="208">
        <v>0</v>
      </c>
      <c r="F4248" s="209">
        <f t="shared" si="1199"/>
        <v>104.38413361169103</v>
      </c>
    </row>
    <row r="4249" spans="1:6" s="167" customFormat="1" ht="40.5" x14ac:dyDescent="0.2">
      <c r="A4249" s="197">
        <v>411300</v>
      </c>
      <c r="B4249" s="198" t="s">
        <v>359</v>
      </c>
      <c r="C4249" s="208">
        <v>31000</v>
      </c>
      <c r="D4249" s="217">
        <v>25000</v>
      </c>
      <c r="E4249" s="208">
        <v>0</v>
      </c>
      <c r="F4249" s="209">
        <f t="shared" si="1199"/>
        <v>80.645161290322577</v>
      </c>
    </row>
    <row r="4250" spans="1:6" s="167" customFormat="1" ht="20.25" x14ac:dyDescent="0.2">
      <c r="A4250" s="197">
        <v>411400</v>
      </c>
      <c r="B4250" s="198" t="s">
        <v>360</v>
      </c>
      <c r="C4250" s="208">
        <v>5100</v>
      </c>
      <c r="D4250" s="217">
        <v>3600</v>
      </c>
      <c r="E4250" s="208">
        <v>0</v>
      </c>
      <c r="F4250" s="209">
        <f t="shared" si="1199"/>
        <v>70.588235294117652</v>
      </c>
    </row>
    <row r="4251" spans="1:6" s="167" customFormat="1" ht="20.25" x14ac:dyDescent="0.2">
      <c r="A4251" s="219">
        <v>412000</v>
      </c>
      <c r="B4251" s="210" t="s">
        <v>476</v>
      </c>
      <c r="C4251" s="220">
        <f>SUM(C4252:C4262)</f>
        <v>247999.99999999997</v>
      </c>
      <c r="D4251" s="220">
        <f>SUM(D4252:D4262)</f>
        <v>253600</v>
      </c>
      <c r="E4251" s="220">
        <f>SUM(E4252:E4262)</f>
        <v>0</v>
      </c>
      <c r="F4251" s="205">
        <f t="shared" si="1199"/>
        <v>102.25806451612904</v>
      </c>
    </row>
    <row r="4252" spans="1:6" s="167" customFormat="1" ht="20.25" x14ac:dyDescent="0.2">
      <c r="A4252" s="197">
        <v>412100</v>
      </c>
      <c r="B4252" s="198" t="s">
        <v>361</v>
      </c>
      <c r="C4252" s="208">
        <v>6000</v>
      </c>
      <c r="D4252" s="217">
        <v>6600</v>
      </c>
      <c r="E4252" s="208">
        <v>0</v>
      </c>
      <c r="F4252" s="209">
        <f t="shared" si="1199"/>
        <v>110.00000000000001</v>
      </c>
    </row>
    <row r="4253" spans="1:6" s="167" customFormat="1" ht="20.25" x14ac:dyDescent="0.2">
      <c r="A4253" s="197">
        <v>412200</v>
      </c>
      <c r="B4253" s="198" t="s">
        <v>485</v>
      </c>
      <c r="C4253" s="208">
        <v>19000</v>
      </c>
      <c r="D4253" s="217">
        <v>20000</v>
      </c>
      <c r="E4253" s="208">
        <v>0</v>
      </c>
      <c r="F4253" s="209">
        <f t="shared" si="1199"/>
        <v>105.26315789473684</v>
      </c>
    </row>
    <row r="4254" spans="1:6" s="167" customFormat="1" ht="20.25" x14ac:dyDescent="0.2">
      <c r="A4254" s="197">
        <v>412300</v>
      </c>
      <c r="B4254" s="198" t="s">
        <v>362</v>
      </c>
      <c r="C4254" s="208">
        <v>16999.999999999996</v>
      </c>
      <c r="D4254" s="217">
        <v>17000</v>
      </c>
      <c r="E4254" s="208">
        <v>0</v>
      </c>
      <c r="F4254" s="209">
        <f t="shared" si="1199"/>
        <v>100.00000000000003</v>
      </c>
    </row>
    <row r="4255" spans="1:6" s="167" customFormat="1" ht="20.25" x14ac:dyDescent="0.2">
      <c r="A4255" s="197">
        <v>412500</v>
      </c>
      <c r="B4255" s="198" t="s">
        <v>364</v>
      </c>
      <c r="C4255" s="208">
        <v>25000</v>
      </c>
      <c r="D4255" s="217">
        <v>28000</v>
      </c>
      <c r="E4255" s="208">
        <v>0</v>
      </c>
      <c r="F4255" s="209">
        <f t="shared" si="1199"/>
        <v>112.00000000000001</v>
      </c>
    </row>
    <row r="4256" spans="1:6" s="167" customFormat="1" ht="20.25" x14ac:dyDescent="0.2">
      <c r="A4256" s="197">
        <v>412600</v>
      </c>
      <c r="B4256" s="198" t="s">
        <v>486</v>
      </c>
      <c r="C4256" s="208">
        <v>42999.999999999971</v>
      </c>
      <c r="D4256" s="217">
        <v>45000</v>
      </c>
      <c r="E4256" s="208">
        <v>0</v>
      </c>
      <c r="F4256" s="209">
        <f t="shared" si="1199"/>
        <v>104.65116279069775</v>
      </c>
    </row>
    <row r="4257" spans="1:6" s="167" customFormat="1" ht="20.25" x14ac:dyDescent="0.2">
      <c r="A4257" s="197">
        <v>412700</v>
      </c>
      <c r="B4257" s="198" t="s">
        <v>473</v>
      </c>
      <c r="C4257" s="208">
        <v>50000</v>
      </c>
      <c r="D4257" s="217">
        <v>50000</v>
      </c>
      <c r="E4257" s="208">
        <v>0</v>
      </c>
      <c r="F4257" s="209">
        <f t="shared" si="1199"/>
        <v>100</v>
      </c>
    </row>
    <row r="4258" spans="1:6" s="167" customFormat="1" ht="20.25" x14ac:dyDescent="0.2">
      <c r="A4258" s="197">
        <v>412900</v>
      </c>
      <c r="B4258" s="211" t="s">
        <v>797</v>
      </c>
      <c r="C4258" s="208">
        <v>999.99999999999977</v>
      </c>
      <c r="D4258" s="217">
        <v>999.99999999999989</v>
      </c>
      <c r="E4258" s="208">
        <v>0</v>
      </c>
      <c r="F4258" s="209">
        <f t="shared" si="1199"/>
        <v>100.00000000000003</v>
      </c>
    </row>
    <row r="4259" spans="1:6" s="167" customFormat="1" ht="20.25" x14ac:dyDescent="0.2">
      <c r="A4259" s="197">
        <v>412900</v>
      </c>
      <c r="B4259" s="211" t="s">
        <v>564</v>
      </c>
      <c r="C4259" s="208">
        <v>77000</v>
      </c>
      <c r="D4259" s="217">
        <v>77000</v>
      </c>
      <c r="E4259" s="208">
        <v>0</v>
      </c>
      <c r="F4259" s="209">
        <f t="shared" si="1199"/>
        <v>100</v>
      </c>
    </row>
    <row r="4260" spans="1:6" s="167" customFormat="1" ht="20.25" x14ac:dyDescent="0.2">
      <c r="A4260" s="197">
        <v>412900</v>
      </c>
      <c r="B4260" s="211" t="s">
        <v>582</v>
      </c>
      <c r="C4260" s="208">
        <v>3999.9999999999991</v>
      </c>
      <c r="D4260" s="217">
        <v>3999.9999999999995</v>
      </c>
      <c r="E4260" s="208">
        <v>0</v>
      </c>
      <c r="F4260" s="209">
        <f t="shared" si="1199"/>
        <v>100.00000000000003</v>
      </c>
    </row>
    <row r="4261" spans="1:6" s="167" customFormat="1" ht="20.25" x14ac:dyDescent="0.2">
      <c r="A4261" s="197">
        <v>412900</v>
      </c>
      <c r="B4261" s="211" t="s">
        <v>583</v>
      </c>
      <c r="C4261" s="208">
        <v>3000</v>
      </c>
      <c r="D4261" s="217">
        <v>2000</v>
      </c>
      <c r="E4261" s="208">
        <v>0</v>
      </c>
      <c r="F4261" s="209">
        <f t="shared" si="1199"/>
        <v>66.666666666666657</v>
      </c>
    </row>
    <row r="4262" spans="1:6" s="167" customFormat="1" ht="20.25" x14ac:dyDescent="0.2">
      <c r="A4262" s="197">
        <v>412900</v>
      </c>
      <c r="B4262" s="198" t="s">
        <v>584</v>
      </c>
      <c r="C4262" s="208">
        <v>3000</v>
      </c>
      <c r="D4262" s="217">
        <v>3000</v>
      </c>
      <c r="E4262" s="208">
        <v>0</v>
      </c>
      <c r="F4262" s="209">
        <f t="shared" si="1199"/>
        <v>100</v>
      </c>
    </row>
    <row r="4263" spans="1:6" s="167" customFormat="1" ht="20.25" x14ac:dyDescent="0.2">
      <c r="A4263" s="219">
        <v>414000</v>
      </c>
      <c r="B4263" s="210" t="s">
        <v>374</v>
      </c>
      <c r="C4263" s="220">
        <f>SUM(C4264:C4266)</f>
        <v>11633500</v>
      </c>
      <c r="D4263" s="220">
        <f>SUM(D4264:D4266)</f>
        <v>23000000</v>
      </c>
      <c r="E4263" s="220">
        <f>SUM(E4264:E4266)</f>
        <v>0</v>
      </c>
      <c r="F4263" s="205">
        <f t="shared" si="1199"/>
        <v>197.70490394120429</v>
      </c>
    </row>
    <row r="4264" spans="1:6" s="167" customFormat="1" ht="20.25" x14ac:dyDescent="0.2">
      <c r="A4264" s="223">
        <v>414100</v>
      </c>
      <c r="B4264" s="198" t="s">
        <v>712</v>
      </c>
      <c r="C4264" s="208">
        <v>10000000</v>
      </c>
      <c r="D4264" s="217">
        <v>20000000</v>
      </c>
      <c r="E4264" s="208">
        <v>0</v>
      </c>
      <c r="F4264" s="209">
        <f t="shared" si="1199"/>
        <v>200</v>
      </c>
    </row>
    <row r="4265" spans="1:6" s="167" customFormat="1" ht="20.25" x14ac:dyDescent="0.2">
      <c r="A4265" s="223">
        <v>414100</v>
      </c>
      <c r="B4265" s="198" t="s">
        <v>713</v>
      </c>
      <c r="C4265" s="208">
        <v>1123000</v>
      </c>
      <c r="D4265" s="217">
        <v>2000000</v>
      </c>
      <c r="E4265" s="208">
        <v>0</v>
      </c>
      <c r="F4265" s="209">
        <f t="shared" si="1199"/>
        <v>178.09439002671417</v>
      </c>
    </row>
    <row r="4266" spans="1:6" s="167" customFormat="1" ht="20.25" x14ac:dyDescent="0.2">
      <c r="A4266" s="223">
        <v>414100</v>
      </c>
      <c r="B4266" s="198" t="s">
        <v>967</v>
      </c>
      <c r="C4266" s="208">
        <v>510500</v>
      </c>
      <c r="D4266" s="217">
        <v>1000000</v>
      </c>
      <c r="E4266" s="208">
        <v>0</v>
      </c>
      <c r="F4266" s="209">
        <f t="shared" si="1199"/>
        <v>195.88638589618023</v>
      </c>
    </row>
    <row r="4267" spans="1:6" s="227" customFormat="1" ht="20.25" x14ac:dyDescent="0.2">
      <c r="A4267" s="219">
        <v>415000</v>
      </c>
      <c r="B4267" s="210" t="s">
        <v>319</v>
      </c>
      <c r="C4267" s="220">
        <f>SUM(C4268:C4269)</f>
        <v>270000</v>
      </c>
      <c r="D4267" s="220">
        <f>SUM(D4268:D4269)</f>
        <v>270000</v>
      </c>
      <c r="E4267" s="220">
        <f>SUM(E4268:E4269)</f>
        <v>0</v>
      </c>
      <c r="F4267" s="205">
        <f t="shared" si="1199"/>
        <v>100</v>
      </c>
    </row>
    <row r="4268" spans="1:6" s="167" customFormat="1" ht="20.25" x14ac:dyDescent="0.2">
      <c r="A4268" s="223">
        <v>415200</v>
      </c>
      <c r="B4268" s="198" t="s">
        <v>535</v>
      </c>
      <c r="C4268" s="208">
        <v>19999.999999999996</v>
      </c>
      <c r="D4268" s="217">
        <v>20000</v>
      </c>
      <c r="E4268" s="208">
        <v>0</v>
      </c>
      <c r="F4268" s="209">
        <f t="shared" si="1199"/>
        <v>100.00000000000003</v>
      </c>
    </row>
    <row r="4269" spans="1:6" s="167" customFormat="1" ht="20.25" x14ac:dyDescent="0.2">
      <c r="A4269" s="223">
        <v>415200</v>
      </c>
      <c r="B4269" s="198" t="s">
        <v>780</v>
      </c>
      <c r="C4269" s="208">
        <v>250000</v>
      </c>
      <c r="D4269" s="217">
        <v>250000</v>
      </c>
      <c r="E4269" s="208">
        <v>0</v>
      </c>
      <c r="F4269" s="209">
        <f t="shared" si="1199"/>
        <v>100</v>
      </c>
    </row>
    <row r="4270" spans="1:6" s="221" customFormat="1" ht="20.25" x14ac:dyDescent="0.2">
      <c r="A4270" s="219">
        <v>419000</v>
      </c>
      <c r="B4270" s="210" t="s">
        <v>481</v>
      </c>
      <c r="C4270" s="220">
        <f t="shared" ref="C4270" si="1201">C4271</f>
        <v>100</v>
      </c>
      <c r="D4270" s="220">
        <f t="shared" ref="D4270" si="1202">D4271</f>
        <v>0</v>
      </c>
      <c r="E4270" s="220">
        <f t="shared" ref="E4270" si="1203">E4271</f>
        <v>0</v>
      </c>
      <c r="F4270" s="205">
        <f t="shared" si="1199"/>
        <v>0</v>
      </c>
    </row>
    <row r="4271" spans="1:6" s="167" customFormat="1" ht="20.25" x14ac:dyDescent="0.2">
      <c r="A4271" s="197">
        <v>419100</v>
      </c>
      <c r="B4271" s="198" t="s">
        <v>481</v>
      </c>
      <c r="C4271" s="208">
        <v>100</v>
      </c>
      <c r="D4271" s="217">
        <v>0</v>
      </c>
      <c r="E4271" s="208">
        <v>0</v>
      </c>
      <c r="F4271" s="209">
        <f t="shared" si="1199"/>
        <v>0</v>
      </c>
    </row>
    <row r="4272" spans="1:6" s="167" customFormat="1" ht="20.25" x14ac:dyDescent="0.2">
      <c r="A4272" s="219">
        <v>510000</v>
      </c>
      <c r="B4272" s="210" t="s">
        <v>422</v>
      </c>
      <c r="C4272" s="220">
        <f>C4273+C4275</f>
        <v>15000</v>
      </c>
      <c r="D4272" s="220">
        <f>D4273+D4275</f>
        <v>15000</v>
      </c>
      <c r="E4272" s="220">
        <f>E4273+E4275</f>
        <v>0</v>
      </c>
      <c r="F4272" s="205">
        <f t="shared" si="1199"/>
        <v>100</v>
      </c>
    </row>
    <row r="4273" spans="1:6" s="167" customFormat="1" ht="20.25" x14ac:dyDescent="0.2">
      <c r="A4273" s="219">
        <v>511000</v>
      </c>
      <c r="B4273" s="210" t="s">
        <v>423</v>
      </c>
      <c r="C4273" s="220">
        <f>SUM(C4274:C4274)</f>
        <v>10000</v>
      </c>
      <c r="D4273" s="220">
        <f>SUM(D4274:D4274)</f>
        <v>10000</v>
      </c>
      <c r="E4273" s="220">
        <f>SUM(E4274:E4274)</f>
        <v>0</v>
      </c>
      <c r="F4273" s="205">
        <f t="shared" si="1199"/>
        <v>100</v>
      </c>
    </row>
    <row r="4274" spans="1:6" s="167" customFormat="1" ht="20.25" x14ac:dyDescent="0.2">
      <c r="A4274" s="197">
        <v>511300</v>
      </c>
      <c r="B4274" s="198" t="s">
        <v>426</v>
      </c>
      <c r="C4274" s="208">
        <v>10000</v>
      </c>
      <c r="D4274" s="217">
        <v>10000</v>
      </c>
      <c r="E4274" s="208">
        <v>0</v>
      </c>
      <c r="F4274" s="209">
        <f t="shared" si="1199"/>
        <v>100</v>
      </c>
    </row>
    <row r="4275" spans="1:6" s="221" customFormat="1" ht="20.25" x14ac:dyDescent="0.2">
      <c r="A4275" s="219">
        <v>516000</v>
      </c>
      <c r="B4275" s="210" t="s">
        <v>433</v>
      </c>
      <c r="C4275" s="220">
        <f t="shared" ref="C4275" si="1204">SUM(C4276)</f>
        <v>5000</v>
      </c>
      <c r="D4275" s="220">
        <f t="shared" ref="D4275" si="1205">SUM(D4276)</f>
        <v>5000</v>
      </c>
      <c r="E4275" s="220">
        <f t="shared" ref="E4275" si="1206">SUM(E4276)</f>
        <v>0</v>
      </c>
      <c r="F4275" s="205">
        <f t="shared" si="1199"/>
        <v>100</v>
      </c>
    </row>
    <row r="4276" spans="1:6" s="167" customFormat="1" ht="20.25" x14ac:dyDescent="0.2">
      <c r="A4276" s="197">
        <v>516100</v>
      </c>
      <c r="B4276" s="198" t="s">
        <v>433</v>
      </c>
      <c r="C4276" s="208">
        <v>5000</v>
      </c>
      <c r="D4276" s="217">
        <v>5000</v>
      </c>
      <c r="E4276" s="208">
        <v>0</v>
      </c>
      <c r="F4276" s="209">
        <f t="shared" si="1199"/>
        <v>100</v>
      </c>
    </row>
    <row r="4277" spans="1:6" s="221" customFormat="1" ht="20.25" x14ac:dyDescent="0.2">
      <c r="A4277" s="219">
        <v>630000</v>
      </c>
      <c r="B4277" s="210" t="s">
        <v>461</v>
      </c>
      <c r="C4277" s="220">
        <f>0+C4278</f>
        <v>36200</v>
      </c>
      <c r="D4277" s="220">
        <f>0+D4278</f>
        <v>8000</v>
      </c>
      <c r="E4277" s="220">
        <f>0+E4278</f>
        <v>0</v>
      </c>
      <c r="F4277" s="205">
        <f t="shared" si="1199"/>
        <v>22.099447513812155</v>
      </c>
    </row>
    <row r="4278" spans="1:6" s="221" customFormat="1" ht="20.25" x14ac:dyDescent="0.2">
      <c r="A4278" s="219">
        <v>638000</v>
      </c>
      <c r="B4278" s="210" t="s">
        <v>396</v>
      </c>
      <c r="C4278" s="220">
        <f t="shared" ref="C4278" si="1207">C4279</f>
        <v>36200</v>
      </c>
      <c r="D4278" s="220">
        <f t="shared" ref="D4278" si="1208">D4279</f>
        <v>8000</v>
      </c>
      <c r="E4278" s="220">
        <f t="shared" ref="E4278" si="1209">E4279</f>
        <v>0</v>
      </c>
      <c r="F4278" s="205">
        <f t="shared" si="1199"/>
        <v>22.099447513812155</v>
      </c>
    </row>
    <row r="4279" spans="1:6" s="167" customFormat="1" ht="20.25" x14ac:dyDescent="0.2">
      <c r="A4279" s="197">
        <v>638100</v>
      </c>
      <c r="B4279" s="198" t="s">
        <v>466</v>
      </c>
      <c r="C4279" s="208">
        <v>36200</v>
      </c>
      <c r="D4279" s="217">
        <v>8000</v>
      </c>
      <c r="E4279" s="208">
        <v>0</v>
      </c>
      <c r="F4279" s="209">
        <f t="shared" si="1199"/>
        <v>22.099447513812155</v>
      </c>
    </row>
    <row r="4280" spans="1:6" s="167" customFormat="1" ht="20.25" x14ac:dyDescent="0.2">
      <c r="A4280" s="225"/>
      <c r="B4280" s="214" t="s">
        <v>500</v>
      </c>
      <c r="C4280" s="222">
        <f>C4245+C4272+C4277+0</f>
        <v>13884800</v>
      </c>
      <c r="D4280" s="222">
        <f>D4245+D4272+D4277+0</f>
        <v>25267200</v>
      </c>
      <c r="E4280" s="222">
        <f>E4245+E4272+E4277+0</f>
        <v>0</v>
      </c>
      <c r="F4280" s="172">
        <f t="shared" si="1199"/>
        <v>181.97741415072596</v>
      </c>
    </row>
    <row r="4281" spans="1:6" s="167" customFormat="1" ht="20.25" x14ac:dyDescent="0.2">
      <c r="A4281" s="178"/>
      <c r="B4281" s="198"/>
      <c r="C4281" s="217"/>
      <c r="D4281" s="217"/>
      <c r="E4281" s="217"/>
      <c r="F4281" s="218"/>
    </row>
    <row r="4282" spans="1:6" s="167" customFormat="1" ht="20.25" x14ac:dyDescent="0.2">
      <c r="A4282" s="193"/>
      <c r="B4282" s="190"/>
      <c r="C4282" s="200"/>
      <c r="D4282" s="200"/>
      <c r="E4282" s="200"/>
      <c r="F4282" s="201"/>
    </row>
    <row r="4283" spans="1:6" s="167" customFormat="1" ht="20.25" x14ac:dyDescent="0.2">
      <c r="A4283" s="197" t="s">
        <v>968</v>
      </c>
      <c r="B4283" s="210"/>
      <c r="C4283" s="217"/>
      <c r="D4283" s="217"/>
      <c r="E4283" s="217"/>
      <c r="F4283" s="218"/>
    </row>
    <row r="4284" spans="1:6" s="167" customFormat="1" ht="20.25" x14ac:dyDescent="0.2">
      <c r="A4284" s="197" t="s">
        <v>520</v>
      </c>
      <c r="B4284" s="210"/>
      <c r="C4284" s="217"/>
      <c r="D4284" s="217"/>
      <c r="E4284" s="217"/>
      <c r="F4284" s="218"/>
    </row>
    <row r="4285" spans="1:6" s="167" customFormat="1" ht="20.25" x14ac:dyDescent="0.2">
      <c r="A4285" s="197" t="s">
        <v>650</v>
      </c>
      <c r="B4285" s="210"/>
      <c r="C4285" s="217"/>
      <c r="D4285" s="217"/>
      <c r="E4285" s="217"/>
      <c r="F4285" s="218"/>
    </row>
    <row r="4286" spans="1:6" s="167" customFormat="1" ht="20.25" x14ac:dyDescent="0.2">
      <c r="A4286" s="197" t="s">
        <v>796</v>
      </c>
      <c r="B4286" s="210"/>
      <c r="C4286" s="217"/>
      <c r="D4286" s="217"/>
      <c r="E4286" s="217"/>
      <c r="F4286" s="218"/>
    </row>
    <row r="4287" spans="1:6" s="167" customFormat="1" ht="20.25" x14ac:dyDescent="0.2">
      <c r="A4287" s="197"/>
      <c r="B4287" s="199"/>
      <c r="C4287" s="200"/>
      <c r="D4287" s="200"/>
      <c r="E4287" s="200"/>
      <c r="F4287" s="201"/>
    </row>
    <row r="4288" spans="1:6" s="167" customFormat="1" ht="20.25" x14ac:dyDescent="0.2">
      <c r="A4288" s="219">
        <v>410000</v>
      </c>
      <c r="B4288" s="203" t="s">
        <v>357</v>
      </c>
      <c r="C4288" s="220">
        <f>C4289+C4294+C4307</f>
        <v>567399.99999999977</v>
      </c>
      <c r="D4288" s="220">
        <f t="shared" ref="D4288" si="1210">D4289+D4294+D4307</f>
        <v>576200</v>
      </c>
      <c r="E4288" s="220">
        <f>E4289+E4294+E4307</f>
        <v>50900</v>
      </c>
      <c r="F4288" s="205">
        <f t="shared" ref="F4288:F4305" si="1211">D4288/C4288*100</f>
        <v>101.55093408530142</v>
      </c>
    </row>
    <row r="4289" spans="1:6" s="167" customFormat="1" ht="20.25" x14ac:dyDescent="0.2">
      <c r="A4289" s="219">
        <v>411000</v>
      </c>
      <c r="B4289" s="203" t="s">
        <v>471</v>
      </c>
      <c r="C4289" s="220">
        <f>SUM(C4290:C4293)</f>
        <v>418399.99999999971</v>
      </c>
      <c r="D4289" s="220">
        <f t="shared" ref="D4289" si="1212">SUM(D4290:D4293)</f>
        <v>421800</v>
      </c>
      <c r="E4289" s="220">
        <f>SUM(E4290:E4293)</f>
        <v>0</v>
      </c>
      <c r="F4289" s="205">
        <f t="shared" si="1211"/>
        <v>100.81261950286813</v>
      </c>
    </row>
    <row r="4290" spans="1:6" s="167" customFormat="1" ht="20.25" x14ac:dyDescent="0.2">
      <c r="A4290" s="197">
        <v>411100</v>
      </c>
      <c r="B4290" s="198" t="s">
        <v>358</v>
      </c>
      <c r="C4290" s="208">
        <v>370499.99999999971</v>
      </c>
      <c r="D4290" s="217">
        <v>382000</v>
      </c>
      <c r="E4290" s="208">
        <v>0</v>
      </c>
      <c r="F4290" s="209">
        <f t="shared" si="1211"/>
        <v>103.1039136302295</v>
      </c>
    </row>
    <row r="4291" spans="1:6" s="167" customFormat="1" ht="20.25" x14ac:dyDescent="0.2">
      <c r="A4291" s="197">
        <v>411200</v>
      </c>
      <c r="B4291" s="198" t="s">
        <v>484</v>
      </c>
      <c r="C4291" s="208">
        <v>31300</v>
      </c>
      <c r="D4291" s="217">
        <v>31200</v>
      </c>
      <c r="E4291" s="208">
        <v>0</v>
      </c>
      <c r="F4291" s="209">
        <f t="shared" si="1211"/>
        <v>99.680511182108617</v>
      </c>
    </row>
    <row r="4292" spans="1:6" s="167" customFormat="1" ht="40.5" x14ac:dyDescent="0.2">
      <c r="A4292" s="197">
        <v>411300</v>
      </c>
      <c r="B4292" s="198" t="s">
        <v>359</v>
      </c>
      <c r="C4292" s="208">
        <v>11600</v>
      </c>
      <c r="D4292" s="217">
        <v>3600</v>
      </c>
      <c r="E4292" s="208">
        <v>0</v>
      </c>
      <c r="F4292" s="209">
        <f t="shared" si="1211"/>
        <v>31.03448275862069</v>
      </c>
    </row>
    <row r="4293" spans="1:6" s="167" customFormat="1" ht="20.25" x14ac:dyDescent="0.2">
      <c r="A4293" s="197">
        <v>411400</v>
      </c>
      <c r="B4293" s="198" t="s">
        <v>360</v>
      </c>
      <c r="C4293" s="208">
        <v>4999.9999999999991</v>
      </c>
      <c r="D4293" s="217">
        <v>5000</v>
      </c>
      <c r="E4293" s="208">
        <v>0</v>
      </c>
      <c r="F4293" s="209">
        <f t="shared" si="1211"/>
        <v>100.00000000000003</v>
      </c>
    </row>
    <row r="4294" spans="1:6" s="167" customFormat="1" ht="20.25" x14ac:dyDescent="0.2">
      <c r="A4294" s="219">
        <v>412000</v>
      </c>
      <c r="B4294" s="210" t="s">
        <v>476</v>
      </c>
      <c r="C4294" s="220">
        <f>SUM(C4295:C4306)</f>
        <v>149000.00000000006</v>
      </c>
      <c r="D4294" s="220">
        <f t="shared" ref="D4294" si="1213">SUM(D4295:D4306)</f>
        <v>154400</v>
      </c>
      <c r="E4294" s="220">
        <f>SUM(E4295:E4306)</f>
        <v>31000</v>
      </c>
      <c r="F4294" s="205">
        <f t="shared" si="1211"/>
        <v>103.62416107382546</v>
      </c>
    </row>
    <row r="4295" spans="1:6" s="167" customFormat="1" ht="20.25" x14ac:dyDescent="0.2">
      <c r="A4295" s="197">
        <v>412100</v>
      </c>
      <c r="B4295" s="198" t="s">
        <v>361</v>
      </c>
      <c r="C4295" s="208">
        <v>1200</v>
      </c>
      <c r="D4295" s="217">
        <v>1200</v>
      </c>
      <c r="E4295" s="208">
        <v>0</v>
      </c>
      <c r="F4295" s="209">
        <f t="shared" si="1211"/>
        <v>100</v>
      </c>
    </row>
    <row r="4296" spans="1:6" s="167" customFormat="1" ht="20.25" x14ac:dyDescent="0.2">
      <c r="A4296" s="197">
        <v>412200</v>
      </c>
      <c r="B4296" s="198" t="s">
        <v>485</v>
      </c>
      <c r="C4296" s="208">
        <v>20500</v>
      </c>
      <c r="D4296" s="217">
        <v>21000</v>
      </c>
      <c r="E4296" s="208">
        <v>0</v>
      </c>
      <c r="F4296" s="209">
        <f t="shared" si="1211"/>
        <v>102.4390243902439</v>
      </c>
    </row>
    <row r="4297" spans="1:6" s="167" customFormat="1" ht="20.25" x14ac:dyDescent="0.2">
      <c r="A4297" s="197">
        <v>412300</v>
      </c>
      <c r="B4297" s="198" t="s">
        <v>362</v>
      </c>
      <c r="C4297" s="208">
        <v>5000.0000000000009</v>
      </c>
      <c r="D4297" s="217">
        <v>5000</v>
      </c>
      <c r="E4297" s="208">
        <v>0</v>
      </c>
      <c r="F4297" s="209">
        <f t="shared" si="1211"/>
        <v>99.999999999999972</v>
      </c>
    </row>
    <row r="4298" spans="1:6" s="167" customFormat="1" ht="20.25" x14ac:dyDescent="0.2">
      <c r="A4298" s="197">
        <v>412500</v>
      </c>
      <c r="B4298" s="198" t="s">
        <v>364</v>
      </c>
      <c r="C4298" s="208">
        <v>2500</v>
      </c>
      <c r="D4298" s="217">
        <v>2300</v>
      </c>
      <c r="E4298" s="208">
        <v>0</v>
      </c>
      <c r="F4298" s="209">
        <f t="shared" si="1211"/>
        <v>92</v>
      </c>
    </row>
    <row r="4299" spans="1:6" s="167" customFormat="1" ht="20.25" x14ac:dyDescent="0.2">
      <c r="A4299" s="197">
        <v>412600</v>
      </c>
      <c r="B4299" s="198" t="s">
        <v>486</v>
      </c>
      <c r="C4299" s="208">
        <v>12399.999999999996</v>
      </c>
      <c r="D4299" s="217">
        <v>12800</v>
      </c>
      <c r="E4299" s="208">
        <v>0</v>
      </c>
      <c r="F4299" s="209">
        <f t="shared" si="1211"/>
        <v>103.22580645161293</v>
      </c>
    </row>
    <row r="4300" spans="1:6" s="167" customFormat="1" ht="20.25" x14ac:dyDescent="0.2">
      <c r="A4300" s="197">
        <v>412700</v>
      </c>
      <c r="B4300" s="198" t="s">
        <v>473</v>
      </c>
      <c r="C4300" s="208">
        <v>84000.000000000044</v>
      </c>
      <c r="D4300" s="217">
        <v>84000</v>
      </c>
      <c r="E4300" s="217">
        <v>31000</v>
      </c>
      <c r="F4300" s="209">
        <f t="shared" si="1211"/>
        <v>99.999999999999943</v>
      </c>
    </row>
    <row r="4301" spans="1:6" s="167" customFormat="1" ht="20.25" x14ac:dyDescent="0.2">
      <c r="A4301" s="197">
        <v>412900</v>
      </c>
      <c r="B4301" s="211" t="s">
        <v>797</v>
      </c>
      <c r="C4301" s="208">
        <v>2499.9999999999995</v>
      </c>
      <c r="D4301" s="217">
        <v>2300</v>
      </c>
      <c r="E4301" s="208">
        <v>0</v>
      </c>
      <c r="F4301" s="209">
        <f t="shared" si="1211"/>
        <v>92.000000000000014</v>
      </c>
    </row>
    <row r="4302" spans="1:6" s="167" customFormat="1" ht="20.25" x14ac:dyDescent="0.2">
      <c r="A4302" s="197">
        <v>412900</v>
      </c>
      <c r="B4302" s="211" t="s">
        <v>564</v>
      </c>
      <c r="C4302" s="208">
        <v>15000</v>
      </c>
      <c r="D4302" s="217">
        <v>15000</v>
      </c>
      <c r="E4302" s="208">
        <v>0</v>
      </c>
      <c r="F4302" s="209">
        <f t="shared" si="1211"/>
        <v>100</v>
      </c>
    </row>
    <row r="4303" spans="1:6" s="167" customFormat="1" ht="20.25" x14ac:dyDescent="0.2">
      <c r="A4303" s="197">
        <v>412900</v>
      </c>
      <c r="B4303" s="211" t="s">
        <v>582</v>
      </c>
      <c r="C4303" s="208">
        <v>3200</v>
      </c>
      <c r="D4303" s="217">
        <v>1000</v>
      </c>
      <c r="E4303" s="208">
        <v>0</v>
      </c>
      <c r="F4303" s="209">
        <f t="shared" si="1211"/>
        <v>31.25</v>
      </c>
    </row>
    <row r="4304" spans="1:6" s="167" customFormat="1" ht="20.25" x14ac:dyDescent="0.2">
      <c r="A4304" s="197">
        <v>412900</v>
      </c>
      <c r="B4304" s="211" t="s">
        <v>583</v>
      </c>
      <c r="C4304" s="208">
        <v>1000</v>
      </c>
      <c r="D4304" s="217">
        <v>1000</v>
      </c>
      <c r="E4304" s="208">
        <v>0</v>
      </c>
      <c r="F4304" s="209">
        <f t="shared" si="1211"/>
        <v>100</v>
      </c>
    </row>
    <row r="4305" spans="1:6" s="167" customFormat="1" ht="20.25" x14ac:dyDescent="0.2">
      <c r="A4305" s="197">
        <v>412900</v>
      </c>
      <c r="B4305" s="211" t="s">
        <v>584</v>
      </c>
      <c r="C4305" s="208">
        <v>800</v>
      </c>
      <c r="D4305" s="217">
        <v>800</v>
      </c>
      <c r="E4305" s="208">
        <v>0</v>
      </c>
      <c r="F4305" s="209">
        <f t="shared" si="1211"/>
        <v>100</v>
      </c>
    </row>
    <row r="4306" spans="1:6" s="167" customFormat="1" ht="20.25" x14ac:dyDescent="0.2">
      <c r="A4306" s="197">
        <v>412900</v>
      </c>
      <c r="B4306" s="198" t="s">
        <v>566</v>
      </c>
      <c r="C4306" s="208">
        <v>900</v>
      </c>
      <c r="D4306" s="217">
        <v>8000</v>
      </c>
      <c r="E4306" s="208">
        <v>0</v>
      </c>
      <c r="F4306" s="209"/>
    </row>
    <row r="4307" spans="1:6" s="221" customFormat="1" ht="20.25" x14ac:dyDescent="0.2">
      <c r="A4307" s="219">
        <v>415000</v>
      </c>
      <c r="B4307" s="210" t="s">
        <v>319</v>
      </c>
      <c r="C4307" s="220">
        <f t="shared" ref="C4307" si="1214">C4308</f>
        <v>0</v>
      </c>
      <c r="D4307" s="220">
        <f t="shared" ref="D4307" si="1215">D4308</f>
        <v>0</v>
      </c>
      <c r="E4307" s="220">
        <f t="shared" ref="E4307" si="1216">E4308</f>
        <v>19900</v>
      </c>
      <c r="F4307" s="209">
        <v>0</v>
      </c>
    </row>
    <row r="4308" spans="1:6" s="167" customFormat="1" ht="20.25" x14ac:dyDescent="0.2">
      <c r="A4308" s="223">
        <v>415200</v>
      </c>
      <c r="B4308" s="198" t="s">
        <v>336</v>
      </c>
      <c r="C4308" s="208">
        <v>0</v>
      </c>
      <c r="D4308" s="217">
        <v>0</v>
      </c>
      <c r="E4308" s="217">
        <v>19900</v>
      </c>
      <c r="F4308" s="209">
        <v>0</v>
      </c>
    </row>
    <row r="4309" spans="1:6" s="167" customFormat="1" ht="20.25" x14ac:dyDescent="0.2">
      <c r="A4309" s="219">
        <v>510000</v>
      </c>
      <c r="B4309" s="210" t="s">
        <v>422</v>
      </c>
      <c r="C4309" s="220">
        <f>C4310+C4313+C4315</f>
        <v>3700</v>
      </c>
      <c r="D4309" s="220">
        <f t="shared" ref="D4309" si="1217">D4310+D4313+D4315</f>
        <v>3000</v>
      </c>
      <c r="E4309" s="220">
        <f>E4310+E4313+E4315</f>
        <v>800000</v>
      </c>
      <c r="F4309" s="205">
        <f>D4309/C4309*100</f>
        <v>81.081081081081081</v>
      </c>
    </row>
    <row r="4310" spans="1:6" s="167" customFormat="1" ht="20.25" x14ac:dyDescent="0.2">
      <c r="A4310" s="219">
        <v>511000</v>
      </c>
      <c r="B4310" s="210" t="s">
        <v>423</v>
      </c>
      <c r="C4310" s="220">
        <f>SUM(C4311:C4312)</f>
        <v>2400</v>
      </c>
      <c r="D4310" s="220">
        <f t="shared" ref="D4310" si="1218">SUM(D4311:D4312)</f>
        <v>3000</v>
      </c>
      <c r="E4310" s="220">
        <f>SUM(E4311:E4312)</f>
        <v>100000</v>
      </c>
      <c r="F4310" s="205">
        <f>D4310/C4310*100</f>
        <v>125</v>
      </c>
    </row>
    <row r="4311" spans="1:6" s="167" customFormat="1" ht="20.25" x14ac:dyDescent="0.2">
      <c r="A4311" s="197">
        <v>511300</v>
      </c>
      <c r="B4311" s="198" t="s">
        <v>426</v>
      </c>
      <c r="C4311" s="208">
        <v>2400</v>
      </c>
      <c r="D4311" s="217">
        <v>3000</v>
      </c>
      <c r="E4311" s="208">
        <v>0</v>
      </c>
      <c r="F4311" s="209">
        <f>D4311/C4311*100</f>
        <v>125</v>
      </c>
    </row>
    <row r="4312" spans="1:6" s="167" customFormat="1" ht="20.25" x14ac:dyDescent="0.2">
      <c r="A4312" s="197">
        <v>511700</v>
      </c>
      <c r="B4312" s="198" t="s">
        <v>429</v>
      </c>
      <c r="C4312" s="208">
        <v>0</v>
      </c>
      <c r="D4312" s="217">
        <v>0</v>
      </c>
      <c r="E4312" s="217">
        <v>100000</v>
      </c>
      <c r="F4312" s="209">
        <v>0</v>
      </c>
    </row>
    <row r="4313" spans="1:6" s="221" customFormat="1" ht="20.25" x14ac:dyDescent="0.2">
      <c r="A4313" s="219">
        <v>516000</v>
      </c>
      <c r="B4313" s="210" t="s">
        <v>433</v>
      </c>
      <c r="C4313" s="220">
        <f t="shared" ref="C4313" si="1219">C4314</f>
        <v>1300</v>
      </c>
      <c r="D4313" s="220">
        <f t="shared" ref="D4313" si="1220">D4314</f>
        <v>0</v>
      </c>
      <c r="E4313" s="220">
        <f t="shared" ref="E4313" si="1221">E4314</f>
        <v>0</v>
      </c>
      <c r="F4313" s="205">
        <f>D4313/C4313*100</f>
        <v>0</v>
      </c>
    </row>
    <row r="4314" spans="1:6" s="167" customFormat="1" ht="20.25" x14ac:dyDescent="0.2">
      <c r="A4314" s="197">
        <v>516100</v>
      </c>
      <c r="B4314" s="198" t="s">
        <v>433</v>
      </c>
      <c r="C4314" s="208">
        <v>1300</v>
      </c>
      <c r="D4314" s="217">
        <v>0</v>
      </c>
      <c r="E4314" s="208">
        <v>0</v>
      </c>
      <c r="F4314" s="209">
        <f>D4314/C4314*100</f>
        <v>0</v>
      </c>
    </row>
    <row r="4315" spans="1:6" s="221" customFormat="1" ht="20.25" x14ac:dyDescent="0.2">
      <c r="A4315" s="253">
        <v>518000</v>
      </c>
      <c r="B4315" s="210" t="s">
        <v>434</v>
      </c>
      <c r="C4315" s="220">
        <f t="shared" ref="C4315" si="1222">C4316</f>
        <v>0</v>
      </c>
      <c r="D4315" s="220">
        <f t="shared" ref="D4315" si="1223">D4316</f>
        <v>0</v>
      </c>
      <c r="E4315" s="220">
        <f>E4316</f>
        <v>700000</v>
      </c>
      <c r="F4315" s="209">
        <v>0</v>
      </c>
    </row>
    <row r="4316" spans="1:6" s="167" customFormat="1" ht="20.25" x14ac:dyDescent="0.2">
      <c r="A4316" s="238">
        <v>518100</v>
      </c>
      <c r="B4316" s="198" t="s">
        <v>434</v>
      </c>
      <c r="C4316" s="208">
        <v>0</v>
      </c>
      <c r="D4316" s="217">
        <v>0</v>
      </c>
      <c r="E4316" s="217">
        <v>700000</v>
      </c>
      <c r="F4316" s="209">
        <v>0</v>
      </c>
    </row>
    <row r="4317" spans="1:6" s="221" customFormat="1" ht="20.25" x14ac:dyDescent="0.2">
      <c r="A4317" s="219">
        <v>630000</v>
      </c>
      <c r="B4317" s="210" t="s">
        <v>461</v>
      </c>
      <c r="C4317" s="220">
        <f>C4318+C4320</f>
        <v>9000</v>
      </c>
      <c r="D4317" s="220">
        <f>D4318+D4320</f>
        <v>0</v>
      </c>
      <c r="E4317" s="220">
        <f>E4318+E4320</f>
        <v>57100</v>
      </c>
      <c r="F4317" s="205">
        <f>D4317/C4317*100</f>
        <v>0</v>
      </c>
    </row>
    <row r="4318" spans="1:6" s="221" customFormat="1" ht="20.25" x14ac:dyDescent="0.2">
      <c r="A4318" s="219">
        <v>631000</v>
      </c>
      <c r="B4318" s="210" t="s">
        <v>395</v>
      </c>
      <c r="C4318" s="220">
        <f>0+C4319</f>
        <v>0</v>
      </c>
      <c r="D4318" s="220">
        <f>0+D4319</f>
        <v>0</v>
      </c>
      <c r="E4318" s="220">
        <f>0+E4319</f>
        <v>57100</v>
      </c>
      <c r="F4318" s="209">
        <v>0</v>
      </c>
    </row>
    <row r="4319" spans="1:6" s="167" customFormat="1" ht="20.25" x14ac:dyDescent="0.2">
      <c r="A4319" s="197">
        <v>631900</v>
      </c>
      <c r="B4319" s="198" t="s">
        <v>637</v>
      </c>
      <c r="C4319" s="208">
        <v>0</v>
      </c>
      <c r="D4319" s="217">
        <v>0</v>
      </c>
      <c r="E4319" s="217">
        <v>57100</v>
      </c>
      <c r="F4319" s="209">
        <v>0</v>
      </c>
    </row>
    <row r="4320" spans="1:6" s="221" customFormat="1" ht="20.25" x14ac:dyDescent="0.2">
      <c r="A4320" s="219">
        <v>638000</v>
      </c>
      <c r="B4320" s="210" t="s">
        <v>396</v>
      </c>
      <c r="C4320" s="220">
        <f t="shared" ref="C4320:E4320" si="1224">C4321</f>
        <v>9000</v>
      </c>
      <c r="D4320" s="220">
        <f t="shared" si="1224"/>
        <v>0</v>
      </c>
      <c r="E4320" s="220">
        <f t="shared" si="1224"/>
        <v>0</v>
      </c>
      <c r="F4320" s="205">
        <f>D4320/C4320*100</f>
        <v>0</v>
      </c>
    </row>
    <row r="4321" spans="1:6" s="167" customFormat="1" ht="20.25" x14ac:dyDescent="0.2">
      <c r="A4321" s="197">
        <v>638100</v>
      </c>
      <c r="B4321" s="198" t="s">
        <v>466</v>
      </c>
      <c r="C4321" s="208">
        <v>9000</v>
      </c>
      <c r="D4321" s="217">
        <v>0</v>
      </c>
      <c r="E4321" s="208">
        <v>0</v>
      </c>
      <c r="F4321" s="209">
        <f>D4321/C4321*100</f>
        <v>0</v>
      </c>
    </row>
    <row r="4322" spans="1:6" s="167" customFormat="1" ht="20.25" x14ac:dyDescent="0.2">
      <c r="A4322" s="225"/>
      <c r="B4322" s="214" t="s">
        <v>500</v>
      </c>
      <c r="C4322" s="222">
        <f>C4288+C4309+C4317+0</f>
        <v>580099.99999999977</v>
      </c>
      <c r="D4322" s="222">
        <f>D4288+D4309+D4317+0</f>
        <v>579200</v>
      </c>
      <c r="E4322" s="222">
        <f>E4288+E4309+E4317+0</f>
        <v>908000</v>
      </c>
      <c r="F4322" s="172">
        <f>D4322/C4322*100</f>
        <v>99.844854335459445</v>
      </c>
    </row>
    <row r="4323" spans="1:6" s="167" customFormat="1" ht="20.25" x14ac:dyDescent="0.2">
      <c r="A4323" s="197"/>
      <c r="B4323" s="198"/>
      <c r="C4323" s="217"/>
      <c r="D4323" s="217"/>
      <c r="E4323" s="217"/>
      <c r="F4323" s="218"/>
    </row>
    <row r="4324" spans="1:6" s="167" customFormat="1" ht="20.25" x14ac:dyDescent="0.2">
      <c r="A4324" s="197"/>
      <c r="B4324" s="198"/>
      <c r="C4324" s="217"/>
      <c r="D4324" s="217"/>
      <c r="E4324" s="217"/>
      <c r="F4324" s="218"/>
    </row>
    <row r="4325" spans="1:6" s="167" customFormat="1" ht="20.25" x14ac:dyDescent="0.2">
      <c r="A4325" s="197" t="s">
        <v>969</v>
      </c>
      <c r="B4325" s="210"/>
      <c r="C4325" s="217"/>
      <c r="D4325" s="217"/>
      <c r="E4325" s="217"/>
      <c r="F4325" s="218"/>
    </row>
    <row r="4326" spans="1:6" s="167" customFormat="1" ht="20.25" x14ac:dyDescent="0.2">
      <c r="A4326" s="197" t="s">
        <v>521</v>
      </c>
      <c r="B4326" s="210"/>
      <c r="C4326" s="217"/>
      <c r="D4326" s="217"/>
      <c r="E4326" s="217"/>
      <c r="F4326" s="218"/>
    </row>
    <row r="4327" spans="1:6" s="167" customFormat="1" ht="20.25" x14ac:dyDescent="0.2">
      <c r="A4327" s="197" t="s">
        <v>643</v>
      </c>
      <c r="B4327" s="210"/>
      <c r="C4327" s="217"/>
      <c r="D4327" s="217"/>
      <c r="E4327" s="217"/>
      <c r="F4327" s="218"/>
    </row>
    <row r="4328" spans="1:6" s="167" customFormat="1" ht="20.25" x14ac:dyDescent="0.2">
      <c r="A4328" s="197" t="s">
        <v>796</v>
      </c>
      <c r="B4328" s="210"/>
      <c r="C4328" s="217"/>
      <c r="D4328" s="217"/>
      <c r="E4328" s="217"/>
      <c r="F4328" s="218"/>
    </row>
    <row r="4329" spans="1:6" s="167" customFormat="1" ht="20.25" x14ac:dyDescent="0.2">
      <c r="A4329" s="197"/>
      <c r="B4329" s="199"/>
      <c r="C4329" s="217"/>
      <c r="D4329" s="217"/>
      <c r="E4329" s="217"/>
      <c r="F4329" s="218"/>
    </row>
    <row r="4330" spans="1:6" s="221" customFormat="1" ht="20.25" x14ac:dyDescent="0.2">
      <c r="A4330" s="219">
        <v>410000</v>
      </c>
      <c r="B4330" s="203" t="s">
        <v>357</v>
      </c>
      <c r="C4330" s="220">
        <f>C4331+C4336+C4349+C4347+0</f>
        <v>33743500</v>
      </c>
      <c r="D4330" s="220">
        <f>D4331+D4336+D4349+D4347+0</f>
        <v>33059500</v>
      </c>
      <c r="E4330" s="220">
        <f>E4331+E4336+E4349+E4347+0</f>
        <v>0</v>
      </c>
      <c r="F4330" s="205">
        <f t="shared" ref="F4330:F4367" si="1225">D4330/C4330*100</f>
        <v>97.972942937158265</v>
      </c>
    </row>
    <row r="4331" spans="1:6" s="221" customFormat="1" ht="20.25" x14ac:dyDescent="0.2">
      <c r="A4331" s="219">
        <v>411000</v>
      </c>
      <c r="B4331" s="203" t="s">
        <v>471</v>
      </c>
      <c r="C4331" s="220">
        <f>SUM(C4332:C4335)</f>
        <v>2519000</v>
      </c>
      <c r="D4331" s="220">
        <f t="shared" ref="D4331" si="1226">SUM(D4332:D4335)</f>
        <v>2529000</v>
      </c>
      <c r="E4331" s="220">
        <f>SUM(E4332:E4335)</f>
        <v>0</v>
      </c>
      <c r="F4331" s="205">
        <f t="shared" si="1225"/>
        <v>100.39698292973402</v>
      </c>
    </row>
    <row r="4332" spans="1:6" s="167" customFormat="1" ht="20.25" x14ac:dyDescent="0.2">
      <c r="A4332" s="197">
        <v>411100</v>
      </c>
      <c r="B4332" s="198" t="s">
        <v>358</v>
      </c>
      <c r="C4332" s="208">
        <v>2404000</v>
      </c>
      <c r="D4332" s="217">
        <v>2415000</v>
      </c>
      <c r="E4332" s="208">
        <v>0</v>
      </c>
      <c r="F4332" s="209">
        <f t="shared" si="1225"/>
        <v>100.4575707154742</v>
      </c>
    </row>
    <row r="4333" spans="1:6" s="167" customFormat="1" ht="20.25" x14ac:dyDescent="0.2">
      <c r="A4333" s="197">
        <v>411200</v>
      </c>
      <c r="B4333" s="198" t="s">
        <v>484</v>
      </c>
      <c r="C4333" s="208">
        <v>65000</v>
      </c>
      <c r="D4333" s="217">
        <v>65000</v>
      </c>
      <c r="E4333" s="208">
        <v>0</v>
      </c>
      <c r="F4333" s="209">
        <f t="shared" si="1225"/>
        <v>100</v>
      </c>
    </row>
    <row r="4334" spans="1:6" s="167" customFormat="1" ht="40.5" x14ac:dyDescent="0.2">
      <c r="A4334" s="197">
        <v>411300</v>
      </c>
      <c r="B4334" s="198" t="s">
        <v>359</v>
      </c>
      <c r="C4334" s="208">
        <v>25000</v>
      </c>
      <c r="D4334" s="217">
        <v>28000</v>
      </c>
      <c r="E4334" s="208">
        <v>0</v>
      </c>
      <c r="F4334" s="209">
        <f t="shared" si="1225"/>
        <v>112.00000000000001</v>
      </c>
    </row>
    <row r="4335" spans="1:6" s="167" customFormat="1" ht="20.25" x14ac:dyDescent="0.2">
      <c r="A4335" s="197">
        <v>411400</v>
      </c>
      <c r="B4335" s="198" t="s">
        <v>360</v>
      </c>
      <c r="C4335" s="208">
        <v>24999.999999999996</v>
      </c>
      <c r="D4335" s="217">
        <v>21000</v>
      </c>
      <c r="E4335" s="208">
        <v>0</v>
      </c>
      <c r="F4335" s="209">
        <f t="shared" si="1225"/>
        <v>84.000000000000014</v>
      </c>
    </row>
    <row r="4336" spans="1:6" s="221" customFormat="1" ht="20.25" x14ac:dyDescent="0.2">
      <c r="A4336" s="219">
        <v>412000</v>
      </c>
      <c r="B4336" s="210" t="s">
        <v>476</v>
      </c>
      <c r="C4336" s="220">
        <f>SUM(C4337:C4346)</f>
        <v>284500</v>
      </c>
      <c r="D4336" s="220">
        <f>SUM(D4337:D4346)</f>
        <v>274500</v>
      </c>
      <c r="E4336" s="220">
        <f>SUM(E4337:E4346)</f>
        <v>0</v>
      </c>
      <c r="F4336" s="205">
        <f t="shared" si="1225"/>
        <v>96.485061511423552</v>
      </c>
    </row>
    <row r="4337" spans="1:6" s="167" customFormat="1" ht="20.25" x14ac:dyDescent="0.2">
      <c r="A4337" s="197">
        <v>412200</v>
      </c>
      <c r="B4337" s="198" t="s">
        <v>485</v>
      </c>
      <c r="C4337" s="208">
        <v>32000</v>
      </c>
      <c r="D4337" s="217">
        <v>40000</v>
      </c>
      <c r="E4337" s="208">
        <v>0</v>
      </c>
      <c r="F4337" s="209">
        <f t="shared" si="1225"/>
        <v>125</v>
      </c>
    </row>
    <row r="4338" spans="1:6" s="167" customFormat="1" ht="20.25" x14ac:dyDescent="0.2">
      <c r="A4338" s="197">
        <v>412300</v>
      </c>
      <c r="B4338" s="198" t="s">
        <v>362</v>
      </c>
      <c r="C4338" s="208">
        <v>23000</v>
      </c>
      <c r="D4338" s="217">
        <v>25000</v>
      </c>
      <c r="E4338" s="208">
        <v>0</v>
      </c>
      <c r="F4338" s="209">
        <f t="shared" si="1225"/>
        <v>108.69565217391303</v>
      </c>
    </row>
    <row r="4339" spans="1:6" s="167" customFormat="1" ht="20.25" x14ac:dyDescent="0.2">
      <c r="A4339" s="197">
        <v>412500</v>
      </c>
      <c r="B4339" s="198" t="s">
        <v>364</v>
      </c>
      <c r="C4339" s="208">
        <v>25000</v>
      </c>
      <c r="D4339" s="217">
        <v>30000</v>
      </c>
      <c r="E4339" s="208">
        <v>0</v>
      </c>
      <c r="F4339" s="209">
        <f t="shared" si="1225"/>
        <v>120</v>
      </c>
    </row>
    <row r="4340" spans="1:6" s="167" customFormat="1" ht="20.25" x14ac:dyDescent="0.2">
      <c r="A4340" s="197">
        <v>412600</v>
      </c>
      <c r="B4340" s="198" t="s">
        <v>486</v>
      </c>
      <c r="C4340" s="208">
        <v>60000</v>
      </c>
      <c r="D4340" s="217">
        <v>60000</v>
      </c>
      <c r="E4340" s="208">
        <v>0</v>
      </c>
      <c r="F4340" s="209">
        <f t="shared" si="1225"/>
        <v>100</v>
      </c>
    </row>
    <row r="4341" spans="1:6" s="167" customFormat="1" ht="20.25" x14ac:dyDescent="0.2">
      <c r="A4341" s="197">
        <v>412700</v>
      </c>
      <c r="B4341" s="198" t="s">
        <v>473</v>
      </c>
      <c r="C4341" s="208">
        <v>50000</v>
      </c>
      <c r="D4341" s="217">
        <v>55000</v>
      </c>
      <c r="E4341" s="208">
        <v>0</v>
      </c>
      <c r="F4341" s="209">
        <f t="shared" si="1225"/>
        <v>110.00000000000001</v>
      </c>
    </row>
    <row r="4342" spans="1:6" s="167" customFormat="1" ht="20.25" x14ac:dyDescent="0.2">
      <c r="A4342" s="197">
        <v>412900</v>
      </c>
      <c r="B4342" s="211" t="s">
        <v>797</v>
      </c>
      <c r="C4342" s="208">
        <v>499.99999999999989</v>
      </c>
      <c r="D4342" s="217">
        <v>499.99999999999994</v>
      </c>
      <c r="E4342" s="208">
        <v>0</v>
      </c>
      <c r="F4342" s="209">
        <f t="shared" si="1225"/>
        <v>100.00000000000003</v>
      </c>
    </row>
    <row r="4343" spans="1:6" s="167" customFormat="1" ht="20.25" x14ac:dyDescent="0.2">
      <c r="A4343" s="197">
        <v>412900</v>
      </c>
      <c r="B4343" s="211" t="s">
        <v>564</v>
      </c>
      <c r="C4343" s="208">
        <v>80000</v>
      </c>
      <c r="D4343" s="217">
        <v>50000</v>
      </c>
      <c r="E4343" s="208">
        <v>0</v>
      </c>
      <c r="F4343" s="209">
        <f t="shared" si="1225"/>
        <v>62.5</v>
      </c>
    </row>
    <row r="4344" spans="1:6" s="167" customFormat="1" ht="20.25" x14ac:dyDescent="0.2">
      <c r="A4344" s="197">
        <v>412900</v>
      </c>
      <c r="B4344" s="211" t="s">
        <v>582</v>
      </c>
      <c r="C4344" s="208">
        <v>3999.9999999999991</v>
      </c>
      <c r="D4344" s="217">
        <v>3999.9999999999995</v>
      </c>
      <c r="E4344" s="208">
        <v>0</v>
      </c>
      <c r="F4344" s="209">
        <f t="shared" si="1225"/>
        <v>100.00000000000003</v>
      </c>
    </row>
    <row r="4345" spans="1:6" s="167" customFormat="1" ht="20.25" x14ac:dyDescent="0.2">
      <c r="A4345" s="197">
        <v>412900</v>
      </c>
      <c r="B4345" s="211" t="s">
        <v>583</v>
      </c>
      <c r="C4345" s="208">
        <v>5000</v>
      </c>
      <c r="D4345" s="217">
        <v>5000</v>
      </c>
      <c r="E4345" s="208">
        <v>0</v>
      </c>
      <c r="F4345" s="209">
        <f t="shared" si="1225"/>
        <v>100</v>
      </c>
    </row>
    <row r="4346" spans="1:6" s="167" customFormat="1" ht="20.25" x14ac:dyDescent="0.2">
      <c r="A4346" s="197">
        <v>412900</v>
      </c>
      <c r="B4346" s="198" t="s">
        <v>584</v>
      </c>
      <c r="C4346" s="208">
        <v>5000</v>
      </c>
      <c r="D4346" s="217">
        <v>5000</v>
      </c>
      <c r="E4346" s="208">
        <v>0</v>
      </c>
      <c r="F4346" s="209">
        <f t="shared" si="1225"/>
        <v>100</v>
      </c>
    </row>
    <row r="4347" spans="1:6" s="221" customFormat="1" ht="20.25" x14ac:dyDescent="0.2">
      <c r="A4347" s="219">
        <v>414000</v>
      </c>
      <c r="B4347" s="210" t="s">
        <v>374</v>
      </c>
      <c r="C4347" s="220">
        <f>SUM(C4348:C4348)</f>
        <v>15560000</v>
      </c>
      <c r="D4347" s="220">
        <f>SUM(D4348:D4348)</f>
        <v>15560000</v>
      </c>
      <c r="E4347" s="220">
        <f>SUM(E4348:E4348)</f>
        <v>0</v>
      </c>
      <c r="F4347" s="205">
        <f t="shared" si="1225"/>
        <v>100</v>
      </c>
    </row>
    <row r="4348" spans="1:6" s="167" customFormat="1" ht="20.25" x14ac:dyDescent="0.2">
      <c r="A4348" s="197">
        <v>414100</v>
      </c>
      <c r="B4348" s="198" t="s">
        <v>714</v>
      </c>
      <c r="C4348" s="208">
        <v>15560000</v>
      </c>
      <c r="D4348" s="217">
        <v>15560000</v>
      </c>
      <c r="E4348" s="208">
        <v>0</v>
      </c>
      <c r="F4348" s="209">
        <f t="shared" si="1225"/>
        <v>100</v>
      </c>
    </row>
    <row r="4349" spans="1:6" s="221" customFormat="1" ht="20.25" x14ac:dyDescent="0.2">
      <c r="A4349" s="219">
        <v>415000</v>
      </c>
      <c r="B4349" s="210" t="s">
        <v>319</v>
      </c>
      <c r="C4349" s="220">
        <f>SUM(C4350:C4353)</f>
        <v>15380000</v>
      </c>
      <c r="D4349" s="220">
        <f t="shared" ref="D4349" si="1227">SUM(D4350:D4353)</f>
        <v>14696000</v>
      </c>
      <c r="E4349" s="220">
        <f>SUM(E4350:E4353)</f>
        <v>0</v>
      </c>
      <c r="F4349" s="205">
        <f t="shared" si="1225"/>
        <v>95.552665799739927</v>
      </c>
    </row>
    <row r="4350" spans="1:6" s="167" customFormat="1" ht="40.5" x14ac:dyDescent="0.2">
      <c r="A4350" s="197">
        <v>415200</v>
      </c>
      <c r="B4350" s="233" t="s">
        <v>970</v>
      </c>
      <c r="C4350" s="208">
        <v>14920000</v>
      </c>
      <c r="D4350" s="217">
        <v>14600000</v>
      </c>
      <c r="E4350" s="208">
        <v>0</v>
      </c>
      <c r="F4350" s="209">
        <f t="shared" si="1225"/>
        <v>97.855227882037525</v>
      </c>
    </row>
    <row r="4351" spans="1:6" s="167" customFormat="1" ht="40.5" x14ac:dyDescent="0.2">
      <c r="A4351" s="197">
        <v>415200</v>
      </c>
      <c r="B4351" s="233" t="s">
        <v>971</v>
      </c>
      <c r="C4351" s="208">
        <v>70000</v>
      </c>
      <c r="D4351" s="217">
        <v>40000</v>
      </c>
      <c r="E4351" s="208">
        <v>0</v>
      </c>
      <c r="F4351" s="209">
        <f t="shared" si="1225"/>
        <v>57.142857142857139</v>
      </c>
    </row>
    <row r="4352" spans="1:6" s="167" customFormat="1" ht="20.25" x14ac:dyDescent="0.2">
      <c r="A4352" s="197">
        <v>415200</v>
      </c>
      <c r="B4352" s="198" t="s">
        <v>972</v>
      </c>
      <c r="C4352" s="208">
        <v>380000</v>
      </c>
      <c r="D4352" s="217">
        <v>46000</v>
      </c>
      <c r="E4352" s="208">
        <v>0</v>
      </c>
      <c r="F4352" s="209">
        <f t="shared" si="1225"/>
        <v>12.105263157894736</v>
      </c>
    </row>
    <row r="4353" spans="1:6" s="167" customFormat="1" ht="20.25" x14ac:dyDescent="0.2">
      <c r="A4353" s="197">
        <v>415200</v>
      </c>
      <c r="B4353" s="198" t="s">
        <v>777</v>
      </c>
      <c r="C4353" s="208">
        <v>10000</v>
      </c>
      <c r="D4353" s="217">
        <v>10000</v>
      </c>
      <c r="E4353" s="208">
        <v>0</v>
      </c>
      <c r="F4353" s="209">
        <f t="shared" si="1225"/>
        <v>100</v>
      </c>
    </row>
    <row r="4354" spans="1:6" s="221" customFormat="1" ht="20.25" x14ac:dyDescent="0.2">
      <c r="A4354" s="219">
        <v>480000</v>
      </c>
      <c r="B4354" s="210" t="s">
        <v>418</v>
      </c>
      <c r="C4354" s="220">
        <f t="shared" ref="C4354" si="1228">C4355</f>
        <v>680000</v>
      </c>
      <c r="D4354" s="220">
        <f t="shared" ref="D4354" si="1229">D4355</f>
        <v>680000</v>
      </c>
      <c r="E4354" s="220">
        <f t="shared" ref="E4354" si="1230">E4355</f>
        <v>0</v>
      </c>
      <c r="F4354" s="205">
        <f t="shared" si="1225"/>
        <v>100</v>
      </c>
    </row>
    <row r="4355" spans="1:6" s="221" customFormat="1" ht="20.25" x14ac:dyDescent="0.2">
      <c r="A4355" s="219">
        <v>488000</v>
      </c>
      <c r="B4355" s="210" t="s">
        <v>373</v>
      </c>
      <c r="C4355" s="220">
        <f>C4356+0</f>
        <v>680000</v>
      </c>
      <c r="D4355" s="220">
        <f>D4356+0</f>
        <v>680000</v>
      </c>
      <c r="E4355" s="220">
        <f>E4356+0</f>
        <v>0</v>
      </c>
      <c r="F4355" s="205">
        <f t="shared" si="1225"/>
        <v>100</v>
      </c>
    </row>
    <row r="4356" spans="1:6" s="167" customFormat="1" ht="20.25" x14ac:dyDescent="0.2">
      <c r="A4356" s="197">
        <v>488100</v>
      </c>
      <c r="B4356" s="198" t="s">
        <v>715</v>
      </c>
      <c r="C4356" s="208">
        <v>680000</v>
      </c>
      <c r="D4356" s="217">
        <v>680000</v>
      </c>
      <c r="E4356" s="208">
        <v>0</v>
      </c>
      <c r="F4356" s="209">
        <f t="shared" si="1225"/>
        <v>100</v>
      </c>
    </row>
    <row r="4357" spans="1:6" s="221" customFormat="1" ht="20.25" x14ac:dyDescent="0.2">
      <c r="A4357" s="219">
        <v>510000</v>
      </c>
      <c r="B4357" s="210" t="s">
        <v>422</v>
      </c>
      <c r="C4357" s="220">
        <f>C4358+C4360</f>
        <v>18000</v>
      </c>
      <c r="D4357" s="220">
        <f>D4358+D4360</f>
        <v>17000</v>
      </c>
      <c r="E4357" s="220">
        <f>E4358+E4360</f>
        <v>0</v>
      </c>
      <c r="F4357" s="205">
        <f t="shared" si="1225"/>
        <v>94.444444444444443</v>
      </c>
    </row>
    <row r="4358" spans="1:6" s="221" customFormat="1" ht="20.25" x14ac:dyDescent="0.2">
      <c r="A4358" s="219">
        <v>511000</v>
      </c>
      <c r="B4358" s="210" t="s">
        <v>423</v>
      </c>
      <c r="C4358" s="220">
        <f>C4359+0</f>
        <v>11000</v>
      </c>
      <c r="D4358" s="220">
        <f>D4359+0</f>
        <v>10000</v>
      </c>
      <c r="E4358" s="220">
        <f>E4359+0</f>
        <v>0</v>
      </c>
      <c r="F4358" s="205">
        <f t="shared" si="1225"/>
        <v>90.909090909090907</v>
      </c>
    </row>
    <row r="4359" spans="1:6" s="167" customFormat="1" ht="20.25" x14ac:dyDescent="0.2">
      <c r="A4359" s="197">
        <v>511300</v>
      </c>
      <c r="B4359" s="198" t="s">
        <v>426</v>
      </c>
      <c r="C4359" s="208">
        <v>11000</v>
      </c>
      <c r="D4359" s="217">
        <v>10000</v>
      </c>
      <c r="E4359" s="208">
        <v>0</v>
      </c>
      <c r="F4359" s="209">
        <f t="shared" si="1225"/>
        <v>90.909090909090907</v>
      </c>
    </row>
    <row r="4360" spans="1:6" s="235" customFormat="1" ht="20.25" x14ac:dyDescent="0.2">
      <c r="A4360" s="219">
        <v>516000</v>
      </c>
      <c r="B4360" s="210" t="s">
        <v>433</v>
      </c>
      <c r="C4360" s="200">
        <f t="shared" ref="C4360" si="1231">C4361</f>
        <v>7000</v>
      </c>
      <c r="D4360" s="200">
        <f t="shared" ref="D4360" si="1232">D4361</f>
        <v>7000</v>
      </c>
      <c r="E4360" s="200">
        <f t="shared" ref="E4360" si="1233">E4361</f>
        <v>0</v>
      </c>
      <c r="F4360" s="205">
        <f t="shared" si="1225"/>
        <v>100</v>
      </c>
    </row>
    <row r="4361" spans="1:6" s="167" customFormat="1" ht="20.25" x14ac:dyDescent="0.2">
      <c r="A4361" s="197">
        <v>516100</v>
      </c>
      <c r="B4361" s="198" t="s">
        <v>433</v>
      </c>
      <c r="C4361" s="208">
        <v>7000</v>
      </c>
      <c r="D4361" s="217">
        <v>7000</v>
      </c>
      <c r="E4361" s="208">
        <v>0</v>
      </c>
      <c r="F4361" s="209">
        <f t="shared" si="1225"/>
        <v>100</v>
      </c>
    </row>
    <row r="4362" spans="1:6" s="221" customFormat="1" ht="20.25" x14ac:dyDescent="0.2">
      <c r="A4362" s="219">
        <v>630000</v>
      </c>
      <c r="B4362" s="210" t="s">
        <v>461</v>
      </c>
      <c r="C4362" s="220">
        <f>C4365+C4363</f>
        <v>123000</v>
      </c>
      <c r="D4362" s="220">
        <f t="shared" ref="D4362" si="1234">D4365+D4363</f>
        <v>43000</v>
      </c>
      <c r="E4362" s="220">
        <f>E4365+E4363</f>
        <v>0</v>
      </c>
      <c r="F4362" s="205">
        <f t="shared" si="1225"/>
        <v>34.959349593495936</v>
      </c>
    </row>
    <row r="4363" spans="1:6" s="221" customFormat="1" ht="20.25" x14ac:dyDescent="0.2">
      <c r="A4363" s="219">
        <v>631000</v>
      </c>
      <c r="B4363" s="210" t="s">
        <v>395</v>
      </c>
      <c r="C4363" s="220">
        <f t="shared" ref="C4363" si="1235">C4364</f>
        <v>80000</v>
      </c>
      <c r="D4363" s="220">
        <f t="shared" ref="D4363" si="1236">D4364</f>
        <v>0</v>
      </c>
      <c r="E4363" s="220">
        <f t="shared" ref="E4363" si="1237">E4364</f>
        <v>0</v>
      </c>
      <c r="F4363" s="205">
        <f t="shared" si="1225"/>
        <v>0</v>
      </c>
    </row>
    <row r="4364" spans="1:6" s="167" customFormat="1" ht="20.25" x14ac:dyDescent="0.2">
      <c r="A4364" s="223">
        <v>631900</v>
      </c>
      <c r="B4364" s="198" t="s">
        <v>604</v>
      </c>
      <c r="C4364" s="208">
        <v>80000</v>
      </c>
      <c r="D4364" s="217">
        <v>0</v>
      </c>
      <c r="E4364" s="208">
        <v>0</v>
      </c>
      <c r="F4364" s="209">
        <f t="shared" si="1225"/>
        <v>0</v>
      </c>
    </row>
    <row r="4365" spans="1:6" s="221" customFormat="1" ht="20.25" x14ac:dyDescent="0.2">
      <c r="A4365" s="219">
        <v>638000</v>
      </c>
      <c r="B4365" s="210" t="s">
        <v>396</v>
      </c>
      <c r="C4365" s="220">
        <f t="shared" ref="C4365" si="1238">C4366</f>
        <v>42999.999999999993</v>
      </c>
      <c r="D4365" s="220">
        <f t="shared" ref="D4365" si="1239">D4366</f>
        <v>43000</v>
      </c>
      <c r="E4365" s="220">
        <f t="shared" ref="E4365" si="1240">E4366</f>
        <v>0</v>
      </c>
      <c r="F4365" s="205">
        <f t="shared" si="1225"/>
        <v>100.00000000000003</v>
      </c>
    </row>
    <row r="4366" spans="1:6" s="167" customFormat="1" ht="20.25" x14ac:dyDescent="0.2">
      <c r="A4366" s="197">
        <v>638100</v>
      </c>
      <c r="B4366" s="198" t="s">
        <v>466</v>
      </c>
      <c r="C4366" s="208">
        <v>42999.999999999993</v>
      </c>
      <c r="D4366" s="217">
        <v>43000</v>
      </c>
      <c r="E4366" s="208">
        <v>0</v>
      </c>
      <c r="F4366" s="209">
        <f t="shared" si="1225"/>
        <v>100.00000000000003</v>
      </c>
    </row>
    <row r="4367" spans="1:6" s="248" customFormat="1" ht="20.25" x14ac:dyDescent="0.2">
      <c r="A4367" s="230"/>
      <c r="B4367" s="231" t="s">
        <v>500</v>
      </c>
      <c r="C4367" s="232">
        <f>C4330+C4354+C4357+C4362</f>
        <v>34564500</v>
      </c>
      <c r="D4367" s="232">
        <f>D4330+D4354+D4357+D4362</f>
        <v>33799500</v>
      </c>
      <c r="E4367" s="232">
        <f>E4330+E4354+E4357+E4362</f>
        <v>0</v>
      </c>
      <c r="F4367" s="172">
        <f t="shared" si="1225"/>
        <v>97.78674651738055</v>
      </c>
    </row>
    <row r="4368" spans="1:6" s="235" customFormat="1" ht="20.25" x14ac:dyDescent="0.2">
      <c r="A4368" s="226"/>
      <c r="B4368" s="190"/>
      <c r="C4368" s="200"/>
      <c r="D4368" s="200"/>
      <c r="E4368" s="200"/>
      <c r="F4368" s="201"/>
    </row>
    <row r="4369" spans="1:6" s="235" customFormat="1" ht="20.25" x14ac:dyDescent="0.2">
      <c r="A4369" s="226"/>
      <c r="B4369" s="190"/>
      <c r="C4369" s="200"/>
      <c r="D4369" s="200"/>
      <c r="E4369" s="200"/>
      <c r="F4369" s="201"/>
    </row>
    <row r="4370" spans="1:6" s="235" customFormat="1" ht="20.25" x14ac:dyDescent="0.2">
      <c r="A4370" s="197" t="s">
        <v>973</v>
      </c>
      <c r="B4370" s="210"/>
      <c r="C4370" s="200"/>
      <c r="D4370" s="200"/>
      <c r="E4370" s="200"/>
      <c r="F4370" s="201"/>
    </row>
    <row r="4371" spans="1:6" s="235" customFormat="1" ht="20.25" x14ac:dyDescent="0.2">
      <c r="A4371" s="197" t="s">
        <v>521</v>
      </c>
      <c r="B4371" s="210"/>
      <c r="C4371" s="200"/>
      <c r="D4371" s="200"/>
      <c r="E4371" s="200"/>
      <c r="F4371" s="201"/>
    </row>
    <row r="4372" spans="1:6" s="235" customFormat="1" ht="20.25" x14ac:dyDescent="0.2">
      <c r="A4372" s="197" t="s">
        <v>644</v>
      </c>
      <c r="B4372" s="210"/>
      <c r="C4372" s="200"/>
      <c r="D4372" s="200"/>
      <c r="E4372" s="200"/>
      <c r="F4372" s="201"/>
    </row>
    <row r="4373" spans="1:6" s="235" customFormat="1" ht="20.25" x14ac:dyDescent="0.2">
      <c r="A4373" s="197" t="s">
        <v>796</v>
      </c>
      <c r="B4373" s="210"/>
      <c r="C4373" s="200"/>
      <c r="D4373" s="200"/>
      <c r="E4373" s="200"/>
      <c r="F4373" s="201"/>
    </row>
    <row r="4374" spans="1:6" s="235" customFormat="1" ht="20.25" x14ac:dyDescent="0.2">
      <c r="A4374" s="197"/>
      <c r="B4374" s="199"/>
      <c r="C4374" s="200"/>
      <c r="D4374" s="200"/>
      <c r="E4374" s="200"/>
      <c r="F4374" s="201"/>
    </row>
    <row r="4375" spans="1:6" s="221" customFormat="1" ht="20.25" x14ac:dyDescent="0.2">
      <c r="A4375" s="219">
        <v>410000</v>
      </c>
      <c r="B4375" s="203" t="s">
        <v>357</v>
      </c>
      <c r="C4375" s="220">
        <f>C4376+C4381</f>
        <v>500800</v>
      </c>
      <c r="D4375" s="220">
        <f t="shared" ref="D4375" si="1241">D4376+D4381</f>
        <v>507100</v>
      </c>
      <c r="E4375" s="220">
        <f>E4376+E4381</f>
        <v>0</v>
      </c>
      <c r="F4375" s="205">
        <f t="shared" ref="F4375:F4404" si="1242">D4375/C4375*100</f>
        <v>101.25798722044728</v>
      </c>
    </row>
    <row r="4376" spans="1:6" s="235" customFormat="1" ht="20.25" x14ac:dyDescent="0.2">
      <c r="A4376" s="219">
        <v>411000</v>
      </c>
      <c r="B4376" s="203" t="s">
        <v>471</v>
      </c>
      <c r="C4376" s="200">
        <f>SUM(C4377:C4380)</f>
        <v>412800</v>
      </c>
      <c r="D4376" s="200">
        <f t="shared" ref="D4376" si="1243">SUM(D4377:D4380)</f>
        <v>423800</v>
      </c>
      <c r="E4376" s="200">
        <f>SUM(E4377:E4380)</f>
        <v>0</v>
      </c>
      <c r="F4376" s="205">
        <f t="shared" si="1242"/>
        <v>102.66472868217053</v>
      </c>
    </row>
    <row r="4377" spans="1:6" s="167" customFormat="1" ht="20.25" x14ac:dyDescent="0.2">
      <c r="A4377" s="197">
        <v>411100</v>
      </c>
      <c r="B4377" s="198" t="s">
        <v>358</v>
      </c>
      <c r="C4377" s="208">
        <v>390500</v>
      </c>
      <c r="D4377" s="217">
        <v>400000</v>
      </c>
      <c r="E4377" s="208">
        <v>0</v>
      </c>
      <c r="F4377" s="209">
        <f t="shared" si="1242"/>
        <v>102.43277848911652</v>
      </c>
    </row>
    <row r="4378" spans="1:6" s="167" customFormat="1" ht="20.25" x14ac:dyDescent="0.2">
      <c r="A4378" s="197">
        <v>411200</v>
      </c>
      <c r="B4378" s="198" t="s">
        <v>484</v>
      </c>
      <c r="C4378" s="208">
        <v>12500</v>
      </c>
      <c r="D4378" s="217">
        <v>13500</v>
      </c>
      <c r="E4378" s="208">
        <v>0</v>
      </c>
      <c r="F4378" s="209">
        <f t="shared" si="1242"/>
        <v>108</v>
      </c>
    </row>
    <row r="4379" spans="1:6" s="167" customFormat="1" ht="40.5" x14ac:dyDescent="0.2">
      <c r="A4379" s="197">
        <v>411300</v>
      </c>
      <c r="B4379" s="198" t="s">
        <v>359</v>
      </c>
      <c r="C4379" s="208">
        <v>4000</v>
      </c>
      <c r="D4379" s="217">
        <v>4500</v>
      </c>
      <c r="E4379" s="208">
        <v>0</v>
      </c>
      <c r="F4379" s="209">
        <f t="shared" si="1242"/>
        <v>112.5</v>
      </c>
    </row>
    <row r="4380" spans="1:6" s="167" customFormat="1" ht="20.25" x14ac:dyDescent="0.2">
      <c r="A4380" s="197">
        <v>411400</v>
      </c>
      <c r="B4380" s="198" t="s">
        <v>360</v>
      </c>
      <c r="C4380" s="208">
        <v>5800</v>
      </c>
      <c r="D4380" s="217">
        <v>5800</v>
      </c>
      <c r="E4380" s="208">
        <v>0</v>
      </c>
      <c r="F4380" s="209">
        <f t="shared" si="1242"/>
        <v>100</v>
      </c>
    </row>
    <row r="4381" spans="1:6" s="235" customFormat="1" ht="20.25" x14ac:dyDescent="0.2">
      <c r="A4381" s="219">
        <v>412000</v>
      </c>
      <c r="B4381" s="210" t="s">
        <v>476</v>
      </c>
      <c r="C4381" s="200">
        <f>SUM(C4382:C4393)</f>
        <v>88000</v>
      </c>
      <c r="D4381" s="200">
        <f>SUM(D4382:D4393)</f>
        <v>83300</v>
      </c>
      <c r="E4381" s="200">
        <f>SUM(E4382:E4393)</f>
        <v>0</v>
      </c>
      <c r="F4381" s="205">
        <f t="shared" si="1242"/>
        <v>94.659090909090907</v>
      </c>
    </row>
    <row r="4382" spans="1:6" s="167" customFormat="1" ht="20.25" x14ac:dyDescent="0.2">
      <c r="A4382" s="197">
        <v>412100</v>
      </c>
      <c r="B4382" s="198" t="s">
        <v>361</v>
      </c>
      <c r="C4382" s="208">
        <v>38000</v>
      </c>
      <c r="D4382" s="217">
        <v>38000</v>
      </c>
      <c r="E4382" s="208">
        <v>0</v>
      </c>
      <c r="F4382" s="209">
        <f t="shared" si="1242"/>
        <v>100</v>
      </c>
    </row>
    <row r="4383" spans="1:6" s="167" customFormat="1" ht="20.25" x14ac:dyDescent="0.2">
      <c r="A4383" s="197">
        <v>412200</v>
      </c>
      <c r="B4383" s="198" t="s">
        <v>485</v>
      </c>
      <c r="C4383" s="208">
        <v>13000</v>
      </c>
      <c r="D4383" s="217">
        <v>13000</v>
      </c>
      <c r="E4383" s="208">
        <v>0</v>
      </c>
      <c r="F4383" s="209">
        <f t="shared" si="1242"/>
        <v>100</v>
      </c>
    </row>
    <row r="4384" spans="1:6" s="167" customFormat="1" ht="20.25" x14ac:dyDescent="0.2">
      <c r="A4384" s="197">
        <v>412300</v>
      </c>
      <c r="B4384" s="198" t="s">
        <v>362</v>
      </c>
      <c r="C4384" s="208">
        <v>3000</v>
      </c>
      <c r="D4384" s="217">
        <v>3000</v>
      </c>
      <c r="E4384" s="208">
        <v>0</v>
      </c>
      <c r="F4384" s="209">
        <f t="shared" si="1242"/>
        <v>100</v>
      </c>
    </row>
    <row r="4385" spans="1:6" s="167" customFormat="1" ht="20.25" x14ac:dyDescent="0.2">
      <c r="A4385" s="197">
        <v>412400</v>
      </c>
      <c r="B4385" s="198" t="s">
        <v>363</v>
      </c>
      <c r="C4385" s="208">
        <v>17000</v>
      </c>
      <c r="D4385" s="217">
        <v>13000</v>
      </c>
      <c r="E4385" s="208">
        <v>0</v>
      </c>
      <c r="F4385" s="209">
        <f t="shared" si="1242"/>
        <v>76.470588235294116</v>
      </c>
    </row>
    <row r="4386" spans="1:6" s="167" customFormat="1" ht="20.25" x14ac:dyDescent="0.2">
      <c r="A4386" s="197">
        <v>412500</v>
      </c>
      <c r="B4386" s="198" t="s">
        <v>364</v>
      </c>
      <c r="C4386" s="208">
        <v>2000</v>
      </c>
      <c r="D4386" s="217">
        <v>1900</v>
      </c>
      <c r="E4386" s="208">
        <v>0</v>
      </c>
      <c r="F4386" s="209">
        <f t="shared" si="1242"/>
        <v>95</v>
      </c>
    </row>
    <row r="4387" spans="1:6" s="167" customFormat="1" ht="20.25" x14ac:dyDescent="0.2">
      <c r="A4387" s="197">
        <v>412600</v>
      </c>
      <c r="B4387" s="198" t="s">
        <v>486</v>
      </c>
      <c r="C4387" s="208">
        <v>5000</v>
      </c>
      <c r="D4387" s="217">
        <v>5000</v>
      </c>
      <c r="E4387" s="208">
        <v>0</v>
      </c>
      <c r="F4387" s="209">
        <f t="shared" si="1242"/>
        <v>100</v>
      </c>
    </row>
    <row r="4388" spans="1:6" s="167" customFormat="1" ht="20.25" x14ac:dyDescent="0.2">
      <c r="A4388" s="197">
        <v>412700</v>
      </c>
      <c r="B4388" s="198" t="s">
        <v>473</v>
      </c>
      <c r="C4388" s="208">
        <v>6000</v>
      </c>
      <c r="D4388" s="217">
        <v>7000</v>
      </c>
      <c r="E4388" s="208">
        <v>0</v>
      </c>
      <c r="F4388" s="209">
        <f t="shared" si="1242"/>
        <v>116.66666666666667</v>
      </c>
    </row>
    <row r="4389" spans="1:6" s="167" customFormat="1" ht="20.25" x14ac:dyDescent="0.2">
      <c r="A4389" s="197">
        <v>412900</v>
      </c>
      <c r="B4389" s="211" t="s">
        <v>797</v>
      </c>
      <c r="C4389" s="208">
        <v>1200</v>
      </c>
      <c r="D4389" s="217">
        <v>1200</v>
      </c>
      <c r="E4389" s="208">
        <v>0</v>
      </c>
      <c r="F4389" s="209">
        <f t="shared" si="1242"/>
        <v>100</v>
      </c>
    </row>
    <row r="4390" spans="1:6" s="167" customFormat="1" ht="20.25" x14ac:dyDescent="0.2">
      <c r="A4390" s="197">
        <v>412900</v>
      </c>
      <c r="B4390" s="211" t="s">
        <v>564</v>
      </c>
      <c r="C4390" s="208">
        <v>1400</v>
      </c>
      <c r="D4390" s="217">
        <v>0</v>
      </c>
      <c r="E4390" s="208">
        <v>0</v>
      </c>
      <c r="F4390" s="209">
        <f t="shared" si="1242"/>
        <v>0</v>
      </c>
    </row>
    <row r="4391" spans="1:6" s="167" customFormat="1" ht="20.25" x14ac:dyDescent="0.2">
      <c r="A4391" s="197">
        <v>412900</v>
      </c>
      <c r="B4391" s="211" t="s">
        <v>583</v>
      </c>
      <c r="C4391" s="208">
        <v>200</v>
      </c>
      <c r="D4391" s="217">
        <v>300</v>
      </c>
      <c r="E4391" s="208">
        <v>0</v>
      </c>
      <c r="F4391" s="209">
        <f t="shared" si="1242"/>
        <v>150</v>
      </c>
    </row>
    <row r="4392" spans="1:6" s="167" customFormat="1" ht="20.25" x14ac:dyDescent="0.2">
      <c r="A4392" s="197">
        <v>412900</v>
      </c>
      <c r="B4392" s="211" t="s">
        <v>584</v>
      </c>
      <c r="C4392" s="208">
        <v>800</v>
      </c>
      <c r="D4392" s="217">
        <v>900</v>
      </c>
      <c r="E4392" s="208">
        <v>0</v>
      </c>
      <c r="F4392" s="209">
        <f t="shared" si="1242"/>
        <v>112.5</v>
      </c>
    </row>
    <row r="4393" spans="1:6" s="167" customFormat="1" ht="20.25" x14ac:dyDescent="0.2">
      <c r="A4393" s="197">
        <v>412900</v>
      </c>
      <c r="B4393" s="211" t="s">
        <v>570</v>
      </c>
      <c r="C4393" s="208">
        <v>400</v>
      </c>
      <c r="D4393" s="217">
        <v>0</v>
      </c>
      <c r="E4393" s="208">
        <v>0</v>
      </c>
      <c r="F4393" s="209">
        <f t="shared" si="1242"/>
        <v>0</v>
      </c>
    </row>
    <row r="4394" spans="1:6" s="235" customFormat="1" ht="20.25" x14ac:dyDescent="0.2">
      <c r="A4394" s="219">
        <v>510000</v>
      </c>
      <c r="B4394" s="210" t="s">
        <v>422</v>
      </c>
      <c r="C4394" s="200">
        <f>C4395+C4399+C4397</f>
        <v>11500</v>
      </c>
      <c r="D4394" s="200">
        <f t="shared" ref="D4394" si="1244">D4395+D4399+D4397</f>
        <v>9000</v>
      </c>
      <c r="E4394" s="200">
        <f>E4395+E4399+E4397</f>
        <v>0</v>
      </c>
      <c r="F4394" s="205">
        <f t="shared" si="1242"/>
        <v>78.260869565217391</v>
      </c>
    </row>
    <row r="4395" spans="1:6" s="235" customFormat="1" ht="20.25" x14ac:dyDescent="0.2">
      <c r="A4395" s="219">
        <v>511000</v>
      </c>
      <c r="B4395" s="210" t="s">
        <v>423</v>
      </c>
      <c r="C4395" s="200">
        <f t="shared" ref="C4395" si="1245">SUM(C4396:C4396)</f>
        <v>3500</v>
      </c>
      <c r="D4395" s="200">
        <f t="shared" ref="D4395" si="1246">SUM(D4396:D4396)</f>
        <v>4000</v>
      </c>
      <c r="E4395" s="200">
        <f t="shared" ref="E4395" si="1247">SUM(E4396:E4396)</f>
        <v>0</v>
      </c>
      <c r="F4395" s="205">
        <f t="shared" si="1242"/>
        <v>114.28571428571428</v>
      </c>
    </row>
    <row r="4396" spans="1:6" s="167" customFormat="1" ht="20.25" x14ac:dyDescent="0.2">
      <c r="A4396" s="197">
        <v>511300</v>
      </c>
      <c r="B4396" s="198" t="s">
        <v>426</v>
      </c>
      <c r="C4396" s="208">
        <v>3500</v>
      </c>
      <c r="D4396" s="217">
        <v>4000</v>
      </c>
      <c r="E4396" s="208">
        <v>0</v>
      </c>
      <c r="F4396" s="209">
        <f t="shared" si="1242"/>
        <v>114.28571428571428</v>
      </c>
    </row>
    <row r="4397" spans="1:6" s="235" customFormat="1" ht="20.25" x14ac:dyDescent="0.2">
      <c r="A4397" s="219">
        <v>513000</v>
      </c>
      <c r="B4397" s="210" t="s">
        <v>431</v>
      </c>
      <c r="C4397" s="200">
        <f t="shared" ref="C4397" si="1248">C4398</f>
        <v>7000</v>
      </c>
      <c r="D4397" s="200">
        <f t="shared" ref="D4397" si="1249">D4398</f>
        <v>5000</v>
      </c>
      <c r="E4397" s="200">
        <f t="shared" ref="E4397" si="1250">E4398</f>
        <v>0</v>
      </c>
      <c r="F4397" s="205">
        <f t="shared" si="1242"/>
        <v>71.428571428571431</v>
      </c>
    </row>
    <row r="4398" spans="1:6" s="167" customFormat="1" ht="20.25" x14ac:dyDescent="0.2">
      <c r="A4398" s="197">
        <v>513700</v>
      </c>
      <c r="B4398" s="198" t="s">
        <v>697</v>
      </c>
      <c r="C4398" s="208">
        <v>7000</v>
      </c>
      <c r="D4398" s="217">
        <v>5000</v>
      </c>
      <c r="E4398" s="208">
        <v>0</v>
      </c>
      <c r="F4398" s="209">
        <f t="shared" si="1242"/>
        <v>71.428571428571431</v>
      </c>
    </row>
    <row r="4399" spans="1:6" s="235" customFormat="1" ht="20.25" x14ac:dyDescent="0.2">
      <c r="A4399" s="219">
        <v>516000</v>
      </c>
      <c r="B4399" s="210" t="s">
        <v>433</v>
      </c>
      <c r="C4399" s="200">
        <f t="shared" ref="C4399" si="1251">C4400</f>
        <v>1000</v>
      </c>
      <c r="D4399" s="200">
        <f t="shared" ref="D4399" si="1252">D4400</f>
        <v>0</v>
      </c>
      <c r="E4399" s="200">
        <f t="shared" ref="E4399" si="1253">E4400</f>
        <v>0</v>
      </c>
      <c r="F4399" s="205">
        <f t="shared" si="1242"/>
        <v>0</v>
      </c>
    </row>
    <row r="4400" spans="1:6" s="167" customFormat="1" ht="20.25" x14ac:dyDescent="0.2">
      <c r="A4400" s="197">
        <v>516100</v>
      </c>
      <c r="B4400" s="198" t="s">
        <v>433</v>
      </c>
      <c r="C4400" s="208">
        <v>1000</v>
      </c>
      <c r="D4400" s="217">
        <v>0</v>
      </c>
      <c r="E4400" s="208">
        <v>0</v>
      </c>
      <c r="F4400" s="209">
        <f t="shared" si="1242"/>
        <v>0</v>
      </c>
    </row>
    <row r="4401" spans="1:6" s="235" customFormat="1" ht="20.25" x14ac:dyDescent="0.2">
      <c r="A4401" s="219">
        <v>630000</v>
      </c>
      <c r="B4401" s="210" t="s">
        <v>461</v>
      </c>
      <c r="C4401" s="200">
        <f>0+C4402</f>
        <v>2000</v>
      </c>
      <c r="D4401" s="200">
        <f>0+D4402</f>
        <v>2000</v>
      </c>
      <c r="E4401" s="200">
        <f>0+E4402</f>
        <v>0</v>
      </c>
      <c r="F4401" s="205">
        <f t="shared" si="1242"/>
        <v>100</v>
      </c>
    </row>
    <row r="4402" spans="1:6" s="235" customFormat="1" ht="20.25" x14ac:dyDescent="0.2">
      <c r="A4402" s="219">
        <v>638000</v>
      </c>
      <c r="B4402" s="210" t="s">
        <v>396</v>
      </c>
      <c r="C4402" s="200">
        <f t="shared" ref="C4402" si="1254">C4403</f>
        <v>2000</v>
      </c>
      <c r="D4402" s="200">
        <f t="shared" ref="D4402" si="1255">D4403</f>
        <v>2000</v>
      </c>
      <c r="E4402" s="200">
        <f t="shared" ref="E4402" si="1256">E4403</f>
        <v>0</v>
      </c>
      <c r="F4402" s="205">
        <f t="shared" si="1242"/>
        <v>100</v>
      </c>
    </row>
    <row r="4403" spans="1:6" s="167" customFormat="1" ht="20.25" x14ac:dyDescent="0.2">
      <c r="A4403" s="197">
        <v>638100</v>
      </c>
      <c r="B4403" s="198" t="s">
        <v>466</v>
      </c>
      <c r="C4403" s="208">
        <v>2000</v>
      </c>
      <c r="D4403" s="217">
        <v>2000</v>
      </c>
      <c r="E4403" s="208">
        <v>0</v>
      </c>
      <c r="F4403" s="209">
        <f t="shared" si="1242"/>
        <v>100</v>
      </c>
    </row>
    <row r="4404" spans="1:6" s="248" customFormat="1" ht="20.25" x14ac:dyDescent="0.2">
      <c r="A4404" s="230"/>
      <c r="B4404" s="231" t="s">
        <v>500</v>
      </c>
      <c r="C4404" s="232">
        <f>C4375+C4394+C4401</f>
        <v>514300</v>
      </c>
      <c r="D4404" s="232">
        <f>D4375+D4394+D4401</f>
        <v>518100</v>
      </c>
      <c r="E4404" s="232">
        <f>E4375+E4394+E4401</f>
        <v>0</v>
      </c>
      <c r="F4404" s="172">
        <f t="shared" si="1242"/>
        <v>100.73886836476764</v>
      </c>
    </row>
    <row r="4405" spans="1:6" s="235" customFormat="1" ht="20.25" x14ac:dyDescent="0.2">
      <c r="A4405" s="226"/>
      <c r="B4405" s="190"/>
      <c r="C4405" s="200"/>
      <c r="D4405" s="200"/>
      <c r="E4405" s="200"/>
      <c r="F4405" s="201"/>
    </row>
    <row r="4406" spans="1:6" s="235" customFormat="1" ht="20.25" x14ac:dyDescent="0.2">
      <c r="A4406" s="226"/>
      <c r="B4406" s="190"/>
      <c r="C4406" s="200"/>
      <c r="D4406" s="200"/>
      <c r="E4406" s="200"/>
      <c r="F4406" s="201"/>
    </row>
    <row r="4407" spans="1:6" s="167" customFormat="1" ht="20.25" x14ac:dyDescent="0.2">
      <c r="A4407" s="197" t="s">
        <v>974</v>
      </c>
      <c r="B4407" s="210"/>
      <c r="C4407" s="217"/>
      <c r="D4407" s="217"/>
      <c r="E4407" s="217"/>
      <c r="F4407" s="218"/>
    </row>
    <row r="4408" spans="1:6" s="167" customFormat="1" ht="20.25" x14ac:dyDescent="0.2">
      <c r="A4408" s="197" t="s">
        <v>522</v>
      </c>
      <c r="B4408" s="210"/>
      <c r="C4408" s="217"/>
      <c r="D4408" s="217"/>
      <c r="E4408" s="217"/>
      <c r="F4408" s="218"/>
    </row>
    <row r="4409" spans="1:6" s="167" customFormat="1" ht="20.25" x14ac:dyDescent="0.2">
      <c r="A4409" s="197" t="s">
        <v>652</v>
      </c>
      <c r="B4409" s="210"/>
      <c r="C4409" s="217"/>
      <c r="D4409" s="217"/>
      <c r="E4409" s="217"/>
      <c r="F4409" s="218"/>
    </row>
    <row r="4410" spans="1:6" s="167" customFormat="1" ht="20.25" x14ac:dyDescent="0.2">
      <c r="A4410" s="197" t="s">
        <v>855</v>
      </c>
      <c r="B4410" s="210"/>
      <c r="C4410" s="217"/>
      <c r="D4410" s="217"/>
      <c r="E4410" s="217"/>
      <c r="F4410" s="218"/>
    </row>
    <row r="4411" spans="1:6" s="167" customFormat="1" ht="20.25" x14ac:dyDescent="0.2">
      <c r="A4411" s="197"/>
      <c r="B4411" s="199"/>
      <c r="C4411" s="200"/>
      <c r="D4411" s="200"/>
      <c r="E4411" s="200"/>
      <c r="F4411" s="201"/>
    </row>
    <row r="4412" spans="1:6" s="167" customFormat="1" ht="20.25" x14ac:dyDescent="0.2">
      <c r="A4412" s="219">
        <v>410000</v>
      </c>
      <c r="B4412" s="203" t="s">
        <v>357</v>
      </c>
      <c r="C4412" s="220">
        <f>C4413+C4418+C4435+C4433</f>
        <v>4995499.9999999963</v>
      </c>
      <c r="D4412" s="220">
        <f>D4413+D4418+D4435+D4433</f>
        <v>5499500</v>
      </c>
      <c r="E4412" s="220">
        <f>E4413+E4418+E4435+E4433</f>
        <v>0</v>
      </c>
      <c r="F4412" s="205">
        <f t="shared" ref="F4412:F4424" si="1257">D4412/C4412*100</f>
        <v>110.08908017215502</v>
      </c>
    </row>
    <row r="4413" spans="1:6" s="167" customFormat="1" ht="20.25" x14ac:dyDescent="0.2">
      <c r="A4413" s="219">
        <v>411000</v>
      </c>
      <c r="B4413" s="203" t="s">
        <v>471</v>
      </c>
      <c r="C4413" s="220">
        <f>SUM(C4414:C4417)</f>
        <v>2958099.9999999967</v>
      </c>
      <c r="D4413" s="220">
        <f t="shared" ref="D4413" si="1258">SUM(D4414:D4417)</f>
        <v>3000000</v>
      </c>
      <c r="E4413" s="220">
        <f>SUM(E4414:E4417)</f>
        <v>0</v>
      </c>
      <c r="F4413" s="205">
        <f t="shared" si="1257"/>
        <v>101.41644974814925</v>
      </c>
    </row>
    <row r="4414" spans="1:6" s="167" customFormat="1" ht="20.25" x14ac:dyDescent="0.2">
      <c r="A4414" s="197">
        <v>411100</v>
      </c>
      <c r="B4414" s="198" t="s">
        <v>358</v>
      </c>
      <c r="C4414" s="208">
        <v>2699999.9999999967</v>
      </c>
      <c r="D4414" s="217">
        <v>2740000</v>
      </c>
      <c r="E4414" s="208">
        <v>0</v>
      </c>
      <c r="F4414" s="209">
        <f t="shared" si="1257"/>
        <v>101.48148148148159</v>
      </c>
    </row>
    <row r="4415" spans="1:6" s="167" customFormat="1" ht="20.25" x14ac:dyDescent="0.2">
      <c r="A4415" s="197">
        <v>411200</v>
      </c>
      <c r="B4415" s="198" t="s">
        <v>484</v>
      </c>
      <c r="C4415" s="208">
        <v>124700</v>
      </c>
      <c r="D4415" s="217">
        <v>125000</v>
      </c>
      <c r="E4415" s="208">
        <v>0</v>
      </c>
      <c r="F4415" s="209">
        <f t="shared" si="1257"/>
        <v>100.24057738572574</v>
      </c>
    </row>
    <row r="4416" spans="1:6" s="167" customFormat="1" ht="40.5" x14ac:dyDescent="0.2">
      <c r="A4416" s="197">
        <v>411300</v>
      </c>
      <c r="B4416" s="198" t="s">
        <v>359</v>
      </c>
      <c r="C4416" s="208">
        <v>98200</v>
      </c>
      <c r="D4416" s="217">
        <v>100000</v>
      </c>
      <c r="E4416" s="208">
        <v>0</v>
      </c>
      <c r="F4416" s="209">
        <f t="shared" si="1257"/>
        <v>101.83299389002036</v>
      </c>
    </row>
    <row r="4417" spans="1:6" s="167" customFormat="1" ht="20.25" x14ac:dyDescent="0.2">
      <c r="A4417" s="197">
        <v>411400</v>
      </c>
      <c r="B4417" s="198" t="s">
        <v>360</v>
      </c>
      <c r="C4417" s="208">
        <v>35200</v>
      </c>
      <c r="D4417" s="217">
        <v>35000</v>
      </c>
      <c r="E4417" s="208">
        <v>0</v>
      </c>
      <c r="F4417" s="209">
        <f t="shared" si="1257"/>
        <v>99.431818181818173</v>
      </c>
    </row>
    <row r="4418" spans="1:6" s="167" customFormat="1" ht="20.25" x14ac:dyDescent="0.2">
      <c r="A4418" s="219">
        <v>412000</v>
      </c>
      <c r="B4418" s="210" t="s">
        <v>476</v>
      </c>
      <c r="C4418" s="220">
        <f t="shared" ref="C4418" si="1259">SUM(C4419:C4432)</f>
        <v>324400</v>
      </c>
      <c r="D4418" s="220">
        <f t="shared" ref="D4418" si="1260">SUM(D4419:D4432)</f>
        <v>324500</v>
      </c>
      <c r="E4418" s="220">
        <f t="shared" ref="E4418" si="1261">SUM(E4419:E4432)</f>
        <v>0</v>
      </c>
      <c r="F4418" s="205">
        <f t="shared" si="1257"/>
        <v>100.0308261405672</v>
      </c>
    </row>
    <row r="4419" spans="1:6" s="167" customFormat="1" ht="20.25" x14ac:dyDescent="0.2">
      <c r="A4419" s="197">
        <v>412200</v>
      </c>
      <c r="B4419" s="198" t="s">
        <v>485</v>
      </c>
      <c r="C4419" s="208">
        <v>31200</v>
      </c>
      <c r="D4419" s="217">
        <v>31000</v>
      </c>
      <c r="E4419" s="208">
        <v>0</v>
      </c>
      <c r="F4419" s="209">
        <f t="shared" si="1257"/>
        <v>99.358974358974365</v>
      </c>
    </row>
    <row r="4420" spans="1:6" s="167" customFormat="1" ht="20.25" x14ac:dyDescent="0.2">
      <c r="A4420" s="197">
        <v>412300</v>
      </c>
      <c r="B4420" s="198" t="s">
        <v>362</v>
      </c>
      <c r="C4420" s="208">
        <v>18000</v>
      </c>
      <c r="D4420" s="217">
        <v>13000</v>
      </c>
      <c r="E4420" s="208">
        <v>0</v>
      </c>
      <c r="F4420" s="209">
        <f t="shared" si="1257"/>
        <v>72.222222222222214</v>
      </c>
    </row>
    <row r="4421" spans="1:6" s="167" customFormat="1" ht="20.25" x14ac:dyDescent="0.2">
      <c r="A4421" s="197">
        <v>412500</v>
      </c>
      <c r="B4421" s="198" t="s">
        <v>364</v>
      </c>
      <c r="C4421" s="208">
        <v>20000</v>
      </c>
      <c r="D4421" s="217">
        <v>15000</v>
      </c>
      <c r="E4421" s="208">
        <v>0</v>
      </c>
      <c r="F4421" s="209">
        <f t="shared" si="1257"/>
        <v>75</v>
      </c>
    </row>
    <row r="4422" spans="1:6" s="167" customFormat="1" ht="20.25" x14ac:dyDescent="0.2">
      <c r="A4422" s="197">
        <v>412600</v>
      </c>
      <c r="B4422" s="198" t="s">
        <v>486</v>
      </c>
      <c r="C4422" s="208">
        <v>49000</v>
      </c>
      <c r="D4422" s="217">
        <v>55000</v>
      </c>
      <c r="E4422" s="208">
        <v>0</v>
      </c>
      <c r="F4422" s="209">
        <f t="shared" si="1257"/>
        <v>112.24489795918366</v>
      </c>
    </row>
    <row r="4423" spans="1:6" s="167" customFormat="1" ht="20.25" x14ac:dyDescent="0.2">
      <c r="A4423" s="197">
        <v>412700</v>
      </c>
      <c r="B4423" s="198" t="s">
        <v>473</v>
      </c>
      <c r="C4423" s="208">
        <v>50400</v>
      </c>
      <c r="D4423" s="217">
        <v>50000</v>
      </c>
      <c r="E4423" s="208">
        <v>0</v>
      </c>
      <c r="F4423" s="209">
        <f t="shared" si="1257"/>
        <v>99.206349206349216</v>
      </c>
    </row>
    <row r="4424" spans="1:6" s="167" customFormat="1" ht="20.25" x14ac:dyDescent="0.2">
      <c r="A4424" s="197">
        <v>412900</v>
      </c>
      <c r="B4424" s="211" t="s">
        <v>797</v>
      </c>
      <c r="C4424" s="208">
        <v>499.99999999999989</v>
      </c>
      <c r="D4424" s="217">
        <v>499.99999999999994</v>
      </c>
      <c r="E4424" s="208">
        <v>0</v>
      </c>
      <c r="F4424" s="209">
        <f t="shared" si="1257"/>
        <v>100.00000000000003</v>
      </c>
    </row>
    <row r="4425" spans="1:6" s="167" customFormat="1" ht="20.25" x14ac:dyDescent="0.2">
      <c r="A4425" s="197">
        <v>412900</v>
      </c>
      <c r="B4425" s="211" t="s">
        <v>564</v>
      </c>
      <c r="C4425" s="208">
        <v>999.99999999999989</v>
      </c>
      <c r="D4425" s="217">
        <v>6000</v>
      </c>
      <c r="E4425" s="208">
        <v>0</v>
      </c>
      <c r="F4425" s="209"/>
    </row>
    <row r="4426" spans="1:6" s="167" customFormat="1" ht="20.25" x14ac:dyDescent="0.2">
      <c r="A4426" s="197">
        <v>412900</v>
      </c>
      <c r="B4426" s="211" t="s">
        <v>582</v>
      </c>
      <c r="C4426" s="208">
        <v>3999.9999999999991</v>
      </c>
      <c r="D4426" s="217">
        <v>3999.9999999999995</v>
      </c>
      <c r="E4426" s="208">
        <v>0</v>
      </c>
      <c r="F4426" s="209">
        <f t="shared" ref="F4426:F4451" si="1262">D4426/C4426*100</f>
        <v>100.00000000000003</v>
      </c>
    </row>
    <row r="4427" spans="1:6" s="167" customFormat="1" ht="20.25" x14ac:dyDescent="0.2">
      <c r="A4427" s="197">
        <v>412900</v>
      </c>
      <c r="B4427" s="211" t="s">
        <v>583</v>
      </c>
      <c r="C4427" s="208">
        <v>3999.9999999999991</v>
      </c>
      <c r="D4427" s="217">
        <v>3999.9999999999995</v>
      </c>
      <c r="E4427" s="208">
        <v>0</v>
      </c>
      <c r="F4427" s="209">
        <f t="shared" si="1262"/>
        <v>100.00000000000003</v>
      </c>
    </row>
    <row r="4428" spans="1:6" s="167" customFormat="1" ht="20.25" x14ac:dyDescent="0.2">
      <c r="A4428" s="197">
        <v>412900</v>
      </c>
      <c r="B4428" s="211" t="s">
        <v>584</v>
      </c>
      <c r="C4428" s="208">
        <v>6000</v>
      </c>
      <c r="D4428" s="217">
        <v>6000</v>
      </c>
      <c r="E4428" s="208">
        <v>0</v>
      </c>
      <c r="F4428" s="209">
        <f t="shared" si="1262"/>
        <v>100</v>
      </c>
    </row>
    <row r="4429" spans="1:6" s="167" customFormat="1" ht="20.25" x14ac:dyDescent="0.2">
      <c r="A4429" s="197">
        <v>412900</v>
      </c>
      <c r="B4429" s="198" t="s">
        <v>566</v>
      </c>
      <c r="C4429" s="208">
        <v>300</v>
      </c>
      <c r="D4429" s="217">
        <v>0</v>
      </c>
      <c r="E4429" s="208">
        <v>0</v>
      </c>
      <c r="F4429" s="209">
        <f t="shared" si="1262"/>
        <v>0</v>
      </c>
    </row>
    <row r="4430" spans="1:6" s="167" customFormat="1" ht="20.25" x14ac:dyDescent="0.2">
      <c r="A4430" s="197">
        <v>412900</v>
      </c>
      <c r="B4430" s="198" t="s">
        <v>975</v>
      </c>
      <c r="C4430" s="208">
        <v>99999.999999999985</v>
      </c>
      <c r="D4430" s="217">
        <v>99999.999999999985</v>
      </c>
      <c r="E4430" s="208">
        <v>0</v>
      </c>
      <c r="F4430" s="209">
        <f t="shared" si="1262"/>
        <v>100</v>
      </c>
    </row>
    <row r="4431" spans="1:6" s="167" customFormat="1" ht="20.25" x14ac:dyDescent="0.2">
      <c r="A4431" s="197">
        <v>412900</v>
      </c>
      <c r="B4431" s="198" t="s">
        <v>716</v>
      </c>
      <c r="C4431" s="208">
        <v>20000</v>
      </c>
      <c r="D4431" s="217">
        <v>20000</v>
      </c>
      <c r="E4431" s="208">
        <v>0</v>
      </c>
      <c r="F4431" s="209">
        <f t="shared" si="1262"/>
        <v>100</v>
      </c>
    </row>
    <row r="4432" spans="1:6" s="167" customFormat="1" ht="20.25" x14ac:dyDescent="0.2">
      <c r="A4432" s="197">
        <v>412900</v>
      </c>
      <c r="B4432" s="198" t="s">
        <v>717</v>
      </c>
      <c r="C4432" s="208">
        <v>20000</v>
      </c>
      <c r="D4432" s="217">
        <v>20000</v>
      </c>
      <c r="E4432" s="208">
        <v>0</v>
      </c>
      <c r="F4432" s="209">
        <f t="shared" si="1262"/>
        <v>100</v>
      </c>
    </row>
    <row r="4433" spans="1:6" s="221" customFormat="1" ht="20.25" x14ac:dyDescent="0.2">
      <c r="A4433" s="219">
        <v>414000</v>
      </c>
      <c r="B4433" s="210" t="s">
        <v>374</v>
      </c>
      <c r="C4433" s="220">
        <f>SUM(C4434:C4434)</f>
        <v>1450000</v>
      </c>
      <c r="D4433" s="220">
        <f>SUM(D4434:D4434)</f>
        <v>1450000</v>
      </c>
      <c r="E4433" s="220">
        <f>SUM(E4434:E4434)</f>
        <v>0</v>
      </c>
      <c r="F4433" s="205">
        <f t="shared" si="1262"/>
        <v>100</v>
      </c>
    </row>
    <row r="4434" spans="1:6" s="167" customFormat="1" ht="20.25" x14ac:dyDescent="0.2">
      <c r="A4434" s="197">
        <v>414100</v>
      </c>
      <c r="B4434" s="198" t="s">
        <v>718</v>
      </c>
      <c r="C4434" s="208">
        <v>1450000</v>
      </c>
      <c r="D4434" s="217">
        <v>1450000</v>
      </c>
      <c r="E4434" s="208">
        <v>0</v>
      </c>
      <c r="F4434" s="209">
        <f t="shared" si="1262"/>
        <v>100</v>
      </c>
    </row>
    <row r="4435" spans="1:6" s="167" customFormat="1" ht="20.25" x14ac:dyDescent="0.2">
      <c r="A4435" s="219">
        <v>415000</v>
      </c>
      <c r="B4435" s="210" t="s">
        <v>319</v>
      </c>
      <c r="C4435" s="220">
        <f>SUM(C4436:C4437)</f>
        <v>263000</v>
      </c>
      <c r="D4435" s="220">
        <f>SUM(D4436:D4437)</f>
        <v>725000</v>
      </c>
      <c r="E4435" s="220">
        <f>SUM(E4436:E4437)</f>
        <v>0</v>
      </c>
      <c r="F4435" s="205">
        <f t="shared" si="1262"/>
        <v>275.66539923954372</v>
      </c>
    </row>
    <row r="4436" spans="1:6" s="167" customFormat="1" ht="20.25" x14ac:dyDescent="0.2">
      <c r="A4436" s="197">
        <v>415200</v>
      </c>
      <c r="B4436" s="198" t="s">
        <v>719</v>
      </c>
      <c r="C4436" s="208">
        <v>239000</v>
      </c>
      <c r="D4436" s="217">
        <v>700000</v>
      </c>
      <c r="E4436" s="208">
        <v>0</v>
      </c>
      <c r="F4436" s="209">
        <f t="shared" si="1262"/>
        <v>292.88702928870293</v>
      </c>
    </row>
    <row r="4437" spans="1:6" s="167" customFormat="1" ht="20.25" x14ac:dyDescent="0.2">
      <c r="A4437" s="197">
        <v>415200</v>
      </c>
      <c r="B4437" s="198" t="s">
        <v>976</v>
      </c>
      <c r="C4437" s="208">
        <v>24000</v>
      </c>
      <c r="D4437" s="217">
        <v>25000</v>
      </c>
      <c r="E4437" s="208">
        <v>0</v>
      </c>
      <c r="F4437" s="209">
        <f t="shared" si="1262"/>
        <v>104.16666666666667</v>
      </c>
    </row>
    <row r="4438" spans="1:6" s="167" customFormat="1" ht="20.25" x14ac:dyDescent="0.2">
      <c r="A4438" s="219">
        <v>480000</v>
      </c>
      <c r="B4438" s="210" t="s">
        <v>418</v>
      </c>
      <c r="C4438" s="220">
        <f>C4441+C4439</f>
        <v>911000</v>
      </c>
      <c r="D4438" s="220">
        <f t="shared" ref="D4438" si="1263">D4441+D4439</f>
        <v>900000</v>
      </c>
      <c r="E4438" s="220">
        <f>E4441+E4439</f>
        <v>0</v>
      </c>
      <c r="F4438" s="205">
        <f t="shared" si="1262"/>
        <v>98.79253567508232</v>
      </c>
    </row>
    <row r="4439" spans="1:6" s="221" customFormat="1" ht="20.25" x14ac:dyDescent="0.2">
      <c r="A4439" s="219">
        <v>487000</v>
      </c>
      <c r="B4439" s="210" t="s">
        <v>470</v>
      </c>
      <c r="C4439" s="220">
        <f t="shared" ref="C4439" si="1264">C4440</f>
        <v>11000</v>
      </c>
      <c r="D4439" s="220">
        <f t="shared" ref="D4439" si="1265">D4440</f>
        <v>0</v>
      </c>
      <c r="E4439" s="220">
        <f t="shared" ref="E4439" si="1266">E4440</f>
        <v>0</v>
      </c>
      <c r="F4439" s="205">
        <f t="shared" si="1262"/>
        <v>0</v>
      </c>
    </row>
    <row r="4440" spans="1:6" s="167" customFormat="1" ht="20.25" x14ac:dyDescent="0.2">
      <c r="A4440" s="223">
        <v>487300</v>
      </c>
      <c r="B4440" s="198" t="s">
        <v>419</v>
      </c>
      <c r="C4440" s="208">
        <v>11000</v>
      </c>
      <c r="D4440" s="217">
        <v>0</v>
      </c>
      <c r="E4440" s="208">
        <v>0</v>
      </c>
      <c r="F4440" s="209">
        <f t="shared" si="1262"/>
        <v>0</v>
      </c>
    </row>
    <row r="4441" spans="1:6" s="167" customFormat="1" ht="20.25" x14ac:dyDescent="0.2">
      <c r="A4441" s="219">
        <v>488000</v>
      </c>
      <c r="B4441" s="210" t="s">
        <v>373</v>
      </c>
      <c r="C4441" s="220">
        <f>SUM(C4442:C4443)</f>
        <v>900000</v>
      </c>
      <c r="D4441" s="220">
        <f>SUM(D4442:D4443)</f>
        <v>900000</v>
      </c>
      <c r="E4441" s="220">
        <f>SUM(E4442:E4443)</f>
        <v>0</v>
      </c>
      <c r="F4441" s="205">
        <f t="shared" si="1262"/>
        <v>100</v>
      </c>
    </row>
    <row r="4442" spans="1:6" s="167" customFormat="1" ht="20.25" x14ac:dyDescent="0.2">
      <c r="A4442" s="197">
        <v>488100</v>
      </c>
      <c r="B4442" s="198" t="s">
        <v>781</v>
      </c>
      <c r="C4442" s="208">
        <v>250000</v>
      </c>
      <c r="D4442" s="217">
        <v>250000</v>
      </c>
      <c r="E4442" s="208">
        <v>0</v>
      </c>
      <c r="F4442" s="209">
        <f t="shared" si="1262"/>
        <v>100</v>
      </c>
    </row>
    <row r="4443" spans="1:6" s="167" customFormat="1" ht="20.25" x14ac:dyDescent="0.2">
      <c r="A4443" s="197">
        <v>488100</v>
      </c>
      <c r="B4443" s="198" t="s">
        <v>782</v>
      </c>
      <c r="C4443" s="208">
        <v>650000</v>
      </c>
      <c r="D4443" s="217">
        <v>650000</v>
      </c>
      <c r="E4443" s="208">
        <v>0</v>
      </c>
      <c r="F4443" s="209">
        <f t="shared" si="1262"/>
        <v>100</v>
      </c>
    </row>
    <row r="4444" spans="1:6" s="167" customFormat="1" ht="20.25" x14ac:dyDescent="0.2">
      <c r="A4444" s="219">
        <v>510000</v>
      </c>
      <c r="B4444" s="210" t="s">
        <v>422</v>
      </c>
      <c r="C4444" s="220">
        <f>C4445+C4447</f>
        <v>9000</v>
      </c>
      <c r="D4444" s="220">
        <f>D4445+D4447</f>
        <v>10000</v>
      </c>
      <c r="E4444" s="220">
        <f>E4445+E4447</f>
        <v>0</v>
      </c>
      <c r="F4444" s="205">
        <f t="shared" si="1262"/>
        <v>111.11111111111111</v>
      </c>
    </row>
    <row r="4445" spans="1:6" s="167" customFormat="1" ht="20.25" x14ac:dyDescent="0.2">
      <c r="A4445" s="219">
        <v>511000</v>
      </c>
      <c r="B4445" s="210" t="s">
        <v>423</v>
      </c>
      <c r="C4445" s="220">
        <f>SUM(C4446:C4446)</f>
        <v>2000</v>
      </c>
      <c r="D4445" s="220">
        <f>SUM(D4446:D4446)</f>
        <v>5000</v>
      </c>
      <c r="E4445" s="220">
        <f>SUM(E4446:E4446)</f>
        <v>0</v>
      </c>
      <c r="F4445" s="205">
        <f t="shared" si="1262"/>
        <v>250</v>
      </c>
    </row>
    <row r="4446" spans="1:6" s="167" customFormat="1" ht="20.25" x14ac:dyDescent="0.2">
      <c r="A4446" s="197">
        <v>511300</v>
      </c>
      <c r="B4446" s="198" t="s">
        <v>426</v>
      </c>
      <c r="C4446" s="208">
        <v>2000</v>
      </c>
      <c r="D4446" s="217">
        <v>5000</v>
      </c>
      <c r="E4446" s="208">
        <v>0</v>
      </c>
      <c r="F4446" s="209">
        <f t="shared" si="1262"/>
        <v>250</v>
      </c>
    </row>
    <row r="4447" spans="1:6" s="167" customFormat="1" ht="20.25" x14ac:dyDescent="0.2">
      <c r="A4447" s="219">
        <v>516000</v>
      </c>
      <c r="B4447" s="210" t="s">
        <v>433</v>
      </c>
      <c r="C4447" s="220">
        <f>SUM(C4448)</f>
        <v>7000</v>
      </c>
      <c r="D4447" s="220">
        <f t="shared" ref="D4447" si="1267">SUM(D4448)</f>
        <v>5000</v>
      </c>
      <c r="E4447" s="220">
        <f t="shared" ref="E4447" si="1268">SUM(E4448)</f>
        <v>0</v>
      </c>
      <c r="F4447" s="205">
        <f t="shared" si="1262"/>
        <v>71.428571428571431</v>
      </c>
    </row>
    <row r="4448" spans="1:6" s="167" customFormat="1" ht="20.25" x14ac:dyDescent="0.2">
      <c r="A4448" s="197">
        <v>516100</v>
      </c>
      <c r="B4448" s="198" t="s">
        <v>433</v>
      </c>
      <c r="C4448" s="208">
        <v>7000</v>
      </c>
      <c r="D4448" s="217">
        <v>5000</v>
      </c>
      <c r="E4448" s="208">
        <v>0</v>
      </c>
      <c r="F4448" s="209">
        <f t="shared" si="1262"/>
        <v>71.428571428571431</v>
      </c>
    </row>
    <row r="4449" spans="1:6" s="221" customFormat="1" ht="20.25" x14ac:dyDescent="0.2">
      <c r="A4449" s="219">
        <v>610000</v>
      </c>
      <c r="B4449" s="210" t="s">
        <v>441</v>
      </c>
      <c r="C4449" s="220">
        <f t="shared" ref="C4449:C4450" si="1269">C4450</f>
        <v>680000</v>
      </c>
      <c r="D4449" s="220">
        <f t="shared" ref="D4449:D4450" si="1270">D4450</f>
        <v>0</v>
      </c>
      <c r="E4449" s="220">
        <f t="shared" ref="E4449:E4450" si="1271">E4450</f>
        <v>0</v>
      </c>
      <c r="F4449" s="205">
        <f t="shared" si="1262"/>
        <v>0</v>
      </c>
    </row>
    <row r="4450" spans="1:6" s="221" customFormat="1" ht="20.25" x14ac:dyDescent="0.2">
      <c r="A4450" s="219">
        <v>611000</v>
      </c>
      <c r="B4450" s="210" t="s">
        <v>384</v>
      </c>
      <c r="C4450" s="220">
        <f t="shared" si="1269"/>
        <v>680000</v>
      </c>
      <c r="D4450" s="220">
        <f t="shared" si="1270"/>
        <v>0</v>
      </c>
      <c r="E4450" s="220">
        <f t="shared" si="1271"/>
        <v>0</v>
      </c>
      <c r="F4450" s="205">
        <f t="shared" si="1262"/>
        <v>0</v>
      </c>
    </row>
    <row r="4451" spans="1:6" s="167" customFormat="1" ht="20.25" x14ac:dyDescent="0.2">
      <c r="A4451" s="197">
        <v>611200</v>
      </c>
      <c r="B4451" s="198" t="s">
        <v>494</v>
      </c>
      <c r="C4451" s="208">
        <v>680000</v>
      </c>
      <c r="D4451" s="217">
        <v>0</v>
      </c>
      <c r="E4451" s="208">
        <v>0</v>
      </c>
      <c r="F4451" s="209">
        <f t="shared" si="1262"/>
        <v>0</v>
      </c>
    </row>
    <row r="4452" spans="1:6" s="221" customFormat="1" ht="20.25" x14ac:dyDescent="0.2">
      <c r="A4452" s="219">
        <v>630000</v>
      </c>
      <c r="B4452" s="210" t="s">
        <v>461</v>
      </c>
      <c r="C4452" s="220">
        <f>C4453+C4455</f>
        <v>2460500</v>
      </c>
      <c r="D4452" s="220">
        <f>D4453+D4455</f>
        <v>60000</v>
      </c>
      <c r="E4452" s="220">
        <f>E4453+E4455</f>
        <v>0</v>
      </c>
      <c r="F4452" s="205"/>
    </row>
    <row r="4453" spans="1:6" s="221" customFormat="1" ht="20.25" x14ac:dyDescent="0.2">
      <c r="A4453" s="219">
        <v>631000</v>
      </c>
      <c r="B4453" s="210" t="s">
        <v>395</v>
      </c>
      <c r="C4453" s="220">
        <f>SUM(C4454:C4454)</f>
        <v>2400500</v>
      </c>
      <c r="D4453" s="220">
        <f>SUM(D4454:D4454)</f>
        <v>0</v>
      </c>
      <c r="E4453" s="220">
        <f>SUM(E4454:E4454)</f>
        <v>0</v>
      </c>
      <c r="F4453" s="205">
        <f>D4453/C4453*100</f>
        <v>0</v>
      </c>
    </row>
    <row r="4454" spans="1:6" s="167" customFormat="1" ht="20.25" x14ac:dyDescent="0.2">
      <c r="A4454" s="197">
        <v>631900</v>
      </c>
      <c r="B4454" s="198" t="s">
        <v>453</v>
      </c>
      <c r="C4454" s="208">
        <v>2400500</v>
      </c>
      <c r="D4454" s="217">
        <v>0</v>
      </c>
      <c r="E4454" s="208">
        <v>0</v>
      </c>
      <c r="F4454" s="209">
        <f>D4454/C4454*100</f>
        <v>0</v>
      </c>
    </row>
    <row r="4455" spans="1:6" s="221" customFormat="1" ht="20.25" x14ac:dyDescent="0.2">
      <c r="A4455" s="219">
        <v>638000</v>
      </c>
      <c r="B4455" s="210" t="s">
        <v>396</v>
      </c>
      <c r="C4455" s="220">
        <f t="shared" ref="C4455" si="1272">C4456</f>
        <v>59999.999999999993</v>
      </c>
      <c r="D4455" s="220">
        <f t="shared" ref="D4455" si="1273">D4456</f>
        <v>60000</v>
      </c>
      <c r="E4455" s="220">
        <f t="shared" ref="E4455" si="1274">E4456</f>
        <v>0</v>
      </c>
      <c r="F4455" s="205">
        <f>D4455/C4455*100</f>
        <v>100.00000000000003</v>
      </c>
    </row>
    <row r="4456" spans="1:6" s="167" customFormat="1" ht="20.25" x14ac:dyDescent="0.2">
      <c r="A4456" s="197">
        <v>638100</v>
      </c>
      <c r="B4456" s="198" t="s">
        <v>466</v>
      </c>
      <c r="C4456" s="208">
        <v>59999.999999999993</v>
      </c>
      <c r="D4456" s="217">
        <v>60000</v>
      </c>
      <c r="E4456" s="208">
        <v>0</v>
      </c>
      <c r="F4456" s="209">
        <f>D4456/C4456*100</f>
        <v>100.00000000000003</v>
      </c>
    </row>
    <row r="4457" spans="1:6" s="167" customFormat="1" ht="20.25" x14ac:dyDescent="0.2">
      <c r="A4457" s="225"/>
      <c r="B4457" s="214" t="s">
        <v>500</v>
      </c>
      <c r="C4457" s="222">
        <f>C4412+C4438+C4444+C4452+C4449</f>
        <v>9055999.9999999963</v>
      </c>
      <c r="D4457" s="222">
        <f>D4412+D4438+D4444+D4452+D4449</f>
        <v>6469500</v>
      </c>
      <c r="E4457" s="222">
        <f>E4412+E4438+E4444+E4452+E4449</f>
        <v>0</v>
      </c>
      <c r="F4457" s="172">
        <f>D4457/C4457*100</f>
        <v>71.438825088339257</v>
      </c>
    </row>
    <row r="4458" spans="1:6" s="167" customFormat="1" ht="20.25" x14ac:dyDescent="0.2">
      <c r="A4458" s="197"/>
      <c r="B4458" s="198"/>
      <c r="C4458" s="217"/>
      <c r="D4458" s="217"/>
      <c r="E4458" s="217"/>
      <c r="F4458" s="218"/>
    </row>
    <row r="4459" spans="1:6" s="167" customFormat="1" ht="20.25" x14ac:dyDescent="0.2">
      <c r="A4459" s="193"/>
      <c r="B4459" s="190"/>
      <c r="C4459" s="217"/>
      <c r="D4459" s="217"/>
      <c r="E4459" s="217"/>
      <c r="F4459" s="218"/>
    </row>
    <row r="4460" spans="1:6" s="167" customFormat="1" ht="20.25" x14ac:dyDescent="0.2">
      <c r="A4460" s="197" t="s">
        <v>977</v>
      </c>
      <c r="B4460" s="210"/>
      <c r="C4460" s="217"/>
      <c r="D4460" s="217"/>
      <c r="E4460" s="217"/>
      <c r="F4460" s="218"/>
    </row>
    <row r="4461" spans="1:6" s="167" customFormat="1" ht="20.25" x14ac:dyDescent="0.2">
      <c r="A4461" s="197" t="s">
        <v>523</v>
      </c>
      <c r="B4461" s="210"/>
      <c r="C4461" s="217"/>
      <c r="D4461" s="217"/>
      <c r="E4461" s="217"/>
      <c r="F4461" s="218"/>
    </row>
    <row r="4462" spans="1:6" s="167" customFormat="1" ht="20.25" x14ac:dyDescent="0.2">
      <c r="A4462" s="197" t="s">
        <v>653</v>
      </c>
      <c r="B4462" s="210"/>
      <c r="C4462" s="217"/>
      <c r="D4462" s="217"/>
      <c r="E4462" s="217"/>
      <c r="F4462" s="218"/>
    </row>
    <row r="4463" spans="1:6" s="167" customFormat="1" ht="20.25" x14ac:dyDescent="0.2">
      <c r="A4463" s="197" t="s">
        <v>796</v>
      </c>
      <c r="B4463" s="210"/>
      <c r="C4463" s="217"/>
      <c r="D4463" s="217"/>
      <c r="E4463" s="217"/>
      <c r="F4463" s="218"/>
    </row>
    <row r="4464" spans="1:6" s="167" customFormat="1" ht="20.25" x14ac:dyDescent="0.2">
      <c r="A4464" s="197"/>
      <c r="B4464" s="199"/>
      <c r="C4464" s="200"/>
      <c r="D4464" s="200"/>
      <c r="E4464" s="200"/>
      <c r="F4464" s="201"/>
    </row>
    <row r="4465" spans="1:6" s="167" customFormat="1" ht="20.25" x14ac:dyDescent="0.2">
      <c r="A4465" s="219">
        <v>410000</v>
      </c>
      <c r="B4465" s="203" t="s">
        <v>357</v>
      </c>
      <c r="C4465" s="220">
        <f>C4466+C4471+0+0+0</f>
        <v>2716800</v>
      </c>
      <c r="D4465" s="220">
        <f>D4466+D4471+0+0+0</f>
        <v>2850000</v>
      </c>
      <c r="E4465" s="220">
        <f>E4466+E4471+0+0+0</f>
        <v>0</v>
      </c>
      <c r="F4465" s="205">
        <f t="shared" ref="F4465:F4498" si="1275">D4465/C4465*100</f>
        <v>104.90282685512366</v>
      </c>
    </row>
    <row r="4466" spans="1:6" s="167" customFormat="1" ht="20.25" x14ac:dyDescent="0.2">
      <c r="A4466" s="219">
        <v>411000</v>
      </c>
      <c r="B4466" s="203" t="s">
        <v>471</v>
      </c>
      <c r="C4466" s="220">
        <f>SUM(C4467:C4470)</f>
        <v>2368900</v>
      </c>
      <c r="D4466" s="220">
        <f t="shared" ref="D4466" si="1276">SUM(D4467:D4470)</f>
        <v>2498400</v>
      </c>
      <c r="E4466" s="220">
        <f>SUM(E4467:E4470)</f>
        <v>0</v>
      </c>
      <c r="F4466" s="205">
        <f t="shared" si="1275"/>
        <v>105.46667229515809</v>
      </c>
    </row>
    <row r="4467" spans="1:6" s="167" customFormat="1" ht="20.25" x14ac:dyDescent="0.2">
      <c r="A4467" s="197">
        <v>411100</v>
      </c>
      <c r="B4467" s="198" t="s">
        <v>358</v>
      </c>
      <c r="C4467" s="208">
        <v>2218000</v>
      </c>
      <c r="D4467" s="217">
        <f>2400000+3000</f>
        <v>2403000</v>
      </c>
      <c r="E4467" s="208">
        <v>0</v>
      </c>
      <c r="F4467" s="209">
        <f t="shared" si="1275"/>
        <v>108.34084761045987</v>
      </c>
    </row>
    <row r="4468" spans="1:6" s="167" customFormat="1" ht="20.25" x14ac:dyDescent="0.2">
      <c r="A4468" s="197">
        <v>411200</v>
      </c>
      <c r="B4468" s="198" t="s">
        <v>484</v>
      </c>
      <c r="C4468" s="208">
        <v>54800</v>
      </c>
      <c r="D4468" s="217">
        <v>54400</v>
      </c>
      <c r="E4468" s="208">
        <v>0</v>
      </c>
      <c r="F4468" s="209">
        <f t="shared" si="1275"/>
        <v>99.270072992700733</v>
      </c>
    </row>
    <row r="4469" spans="1:6" s="167" customFormat="1" ht="40.5" x14ac:dyDescent="0.2">
      <c r="A4469" s="197">
        <v>411300</v>
      </c>
      <c r="B4469" s="198" t="s">
        <v>359</v>
      </c>
      <c r="C4469" s="208">
        <v>75500</v>
      </c>
      <c r="D4469" s="217">
        <v>20000</v>
      </c>
      <c r="E4469" s="208">
        <v>0</v>
      </c>
      <c r="F4469" s="209">
        <f t="shared" si="1275"/>
        <v>26.490066225165563</v>
      </c>
    </row>
    <row r="4470" spans="1:6" s="167" customFormat="1" ht="20.25" x14ac:dyDescent="0.2">
      <c r="A4470" s="197">
        <v>411400</v>
      </c>
      <c r="B4470" s="198" t="s">
        <v>360</v>
      </c>
      <c r="C4470" s="208">
        <v>20599.999999999996</v>
      </c>
      <c r="D4470" s="217">
        <v>21000</v>
      </c>
      <c r="E4470" s="208">
        <v>0</v>
      </c>
      <c r="F4470" s="209">
        <f t="shared" si="1275"/>
        <v>101.94174757281556</v>
      </c>
    </row>
    <row r="4471" spans="1:6" s="167" customFormat="1" ht="20.25" x14ac:dyDescent="0.2">
      <c r="A4471" s="219">
        <v>412000</v>
      </c>
      <c r="B4471" s="210" t="s">
        <v>476</v>
      </c>
      <c r="C4471" s="220">
        <f>SUM(C4472:C4482)</f>
        <v>347900</v>
      </c>
      <c r="D4471" s="220">
        <f>SUM(D4472:D4482)</f>
        <v>351600</v>
      </c>
      <c r="E4471" s="220">
        <f>SUM(E4472:E4482)</f>
        <v>0</v>
      </c>
      <c r="F4471" s="205">
        <f t="shared" si="1275"/>
        <v>101.06352400114974</v>
      </c>
    </row>
    <row r="4472" spans="1:6" s="167" customFormat="1" ht="20.25" x14ac:dyDescent="0.2">
      <c r="A4472" s="223">
        <v>412100</v>
      </c>
      <c r="B4472" s="198" t="s">
        <v>361</v>
      </c>
      <c r="C4472" s="208">
        <v>1500</v>
      </c>
      <c r="D4472" s="217">
        <v>2200</v>
      </c>
      <c r="E4472" s="208">
        <v>0</v>
      </c>
      <c r="F4472" s="209">
        <f t="shared" si="1275"/>
        <v>146.66666666666666</v>
      </c>
    </row>
    <row r="4473" spans="1:6" s="167" customFormat="1" ht="20.25" x14ac:dyDescent="0.2">
      <c r="A4473" s="197">
        <v>412200</v>
      </c>
      <c r="B4473" s="198" t="s">
        <v>485</v>
      </c>
      <c r="C4473" s="208">
        <v>42999.999999999993</v>
      </c>
      <c r="D4473" s="217">
        <v>44000</v>
      </c>
      <c r="E4473" s="208">
        <v>0</v>
      </c>
      <c r="F4473" s="209">
        <f t="shared" si="1275"/>
        <v>102.32558139534886</v>
      </c>
    </row>
    <row r="4474" spans="1:6" s="167" customFormat="1" ht="20.25" x14ac:dyDescent="0.2">
      <c r="A4474" s="197">
        <v>412300</v>
      </c>
      <c r="B4474" s="198" t="s">
        <v>362</v>
      </c>
      <c r="C4474" s="208">
        <v>15000</v>
      </c>
      <c r="D4474" s="217">
        <v>16000</v>
      </c>
      <c r="E4474" s="208">
        <v>0</v>
      </c>
      <c r="F4474" s="209">
        <f t="shared" si="1275"/>
        <v>106.66666666666667</v>
      </c>
    </row>
    <row r="4475" spans="1:6" s="167" customFormat="1" ht="20.25" x14ac:dyDescent="0.2">
      <c r="A4475" s="197">
        <v>412500</v>
      </c>
      <c r="B4475" s="198" t="s">
        <v>364</v>
      </c>
      <c r="C4475" s="208">
        <v>15000</v>
      </c>
      <c r="D4475" s="217">
        <v>15000</v>
      </c>
      <c r="E4475" s="208">
        <v>0</v>
      </c>
      <c r="F4475" s="209">
        <f t="shared" si="1275"/>
        <v>100</v>
      </c>
    </row>
    <row r="4476" spans="1:6" s="167" customFormat="1" ht="20.25" x14ac:dyDescent="0.2">
      <c r="A4476" s="197">
        <v>412600</v>
      </c>
      <c r="B4476" s="198" t="s">
        <v>486</v>
      </c>
      <c r="C4476" s="208">
        <v>42000</v>
      </c>
      <c r="D4476" s="217">
        <v>42000</v>
      </c>
      <c r="E4476" s="208">
        <v>0</v>
      </c>
      <c r="F4476" s="209">
        <f t="shared" si="1275"/>
        <v>100</v>
      </c>
    </row>
    <row r="4477" spans="1:6" s="167" customFormat="1" ht="20.25" x14ac:dyDescent="0.2">
      <c r="A4477" s="197">
        <v>412700</v>
      </c>
      <c r="B4477" s="198" t="s">
        <v>473</v>
      </c>
      <c r="C4477" s="208">
        <v>20000</v>
      </c>
      <c r="D4477" s="217">
        <v>20000</v>
      </c>
      <c r="E4477" s="208">
        <v>0</v>
      </c>
      <c r="F4477" s="209">
        <f t="shared" si="1275"/>
        <v>100</v>
      </c>
    </row>
    <row r="4478" spans="1:6" s="167" customFormat="1" ht="20.25" x14ac:dyDescent="0.2">
      <c r="A4478" s="197">
        <v>412900</v>
      </c>
      <c r="B4478" s="211" t="s">
        <v>797</v>
      </c>
      <c r="C4478" s="208">
        <v>400</v>
      </c>
      <c r="D4478" s="217">
        <v>400</v>
      </c>
      <c r="E4478" s="208">
        <v>0</v>
      </c>
      <c r="F4478" s="209">
        <f t="shared" si="1275"/>
        <v>100</v>
      </c>
    </row>
    <row r="4479" spans="1:6" s="167" customFormat="1" ht="20.25" x14ac:dyDescent="0.2">
      <c r="A4479" s="197">
        <v>412900</v>
      </c>
      <c r="B4479" s="211" t="s">
        <v>564</v>
      </c>
      <c r="C4479" s="208">
        <v>200000</v>
      </c>
      <c r="D4479" s="217">
        <v>200000</v>
      </c>
      <c r="E4479" s="208">
        <v>0</v>
      </c>
      <c r="F4479" s="209">
        <f t="shared" si="1275"/>
        <v>100</v>
      </c>
    </row>
    <row r="4480" spans="1:6" s="167" customFormat="1" ht="20.25" x14ac:dyDescent="0.2">
      <c r="A4480" s="197">
        <v>412900</v>
      </c>
      <c r="B4480" s="211" t="s">
        <v>582</v>
      </c>
      <c r="C4480" s="208">
        <v>3999.9999999999991</v>
      </c>
      <c r="D4480" s="217">
        <v>3999.9999999999995</v>
      </c>
      <c r="E4480" s="208">
        <v>0</v>
      </c>
      <c r="F4480" s="209">
        <f t="shared" si="1275"/>
        <v>100.00000000000003</v>
      </c>
    </row>
    <row r="4481" spans="1:6" s="167" customFormat="1" ht="20.25" x14ac:dyDescent="0.2">
      <c r="A4481" s="197">
        <v>412900</v>
      </c>
      <c r="B4481" s="211" t="s">
        <v>583</v>
      </c>
      <c r="C4481" s="208">
        <v>2500</v>
      </c>
      <c r="D4481" s="217">
        <v>3000</v>
      </c>
      <c r="E4481" s="208">
        <v>0</v>
      </c>
      <c r="F4481" s="209">
        <f t="shared" si="1275"/>
        <v>120</v>
      </c>
    </row>
    <row r="4482" spans="1:6" s="167" customFormat="1" ht="20.25" x14ac:dyDescent="0.2">
      <c r="A4482" s="197">
        <v>412900</v>
      </c>
      <c r="B4482" s="211" t="s">
        <v>584</v>
      </c>
      <c r="C4482" s="208">
        <v>4500</v>
      </c>
      <c r="D4482" s="217">
        <v>5000</v>
      </c>
      <c r="E4482" s="208">
        <v>0</v>
      </c>
      <c r="F4482" s="209">
        <f t="shared" si="1275"/>
        <v>111.11111111111111</v>
      </c>
    </row>
    <row r="4483" spans="1:6" s="167" customFormat="1" ht="20.25" x14ac:dyDescent="0.2">
      <c r="A4483" s="219">
        <v>480000</v>
      </c>
      <c r="B4483" s="210" t="s">
        <v>418</v>
      </c>
      <c r="C4483" s="220">
        <f>C4484+0</f>
        <v>3713400.0000000005</v>
      </c>
      <c r="D4483" s="220">
        <f>D4484+0</f>
        <v>2682200</v>
      </c>
      <c r="E4483" s="220">
        <f>E4484+0</f>
        <v>0</v>
      </c>
      <c r="F4483" s="205">
        <f t="shared" si="1275"/>
        <v>72.230301071794031</v>
      </c>
    </row>
    <row r="4484" spans="1:6" s="167" customFormat="1" ht="20.25" x14ac:dyDescent="0.2">
      <c r="A4484" s="219">
        <v>488000</v>
      </c>
      <c r="B4484" s="210" t="s">
        <v>373</v>
      </c>
      <c r="C4484" s="220">
        <f>SUM(C4485:C4487)</f>
        <v>3713400.0000000005</v>
      </c>
      <c r="D4484" s="220">
        <f t="shared" ref="D4484" si="1277">SUM(D4485:D4487)</f>
        <v>2682200</v>
      </c>
      <c r="E4484" s="220">
        <f>SUM(E4485:E4487)</f>
        <v>0</v>
      </c>
      <c r="F4484" s="205">
        <f t="shared" si="1275"/>
        <v>72.230301071794031</v>
      </c>
    </row>
    <row r="4485" spans="1:6" s="207" customFormat="1" ht="40.5" x14ac:dyDescent="0.2">
      <c r="A4485" s="197">
        <v>488100</v>
      </c>
      <c r="B4485" s="207" t="s">
        <v>708</v>
      </c>
      <c r="C4485" s="208">
        <v>1183400.0000000005</v>
      </c>
      <c r="D4485" s="217">
        <v>152200</v>
      </c>
      <c r="E4485" s="208">
        <v>0</v>
      </c>
      <c r="F4485" s="209">
        <f t="shared" si="1275"/>
        <v>12.861247253675845</v>
      </c>
    </row>
    <row r="4486" spans="1:6" s="207" customFormat="1" ht="20.25" x14ac:dyDescent="0.2">
      <c r="A4486" s="197">
        <v>488100</v>
      </c>
      <c r="B4486" s="207" t="s">
        <v>720</v>
      </c>
      <c r="C4486" s="208">
        <v>2300000</v>
      </c>
      <c r="D4486" s="217">
        <v>2300000</v>
      </c>
      <c r="E4486" s="208">
        <v>0</v>
      </c>
      <c r="F4486" s="209">
        <f t="shared" si="1275"/>
        <v>100</v>
      </c>
    </row>
    <row r="4487" spans="1:6" s="207" customFormat="1" ht="20.25" x14ac:dyDescent="0.2">
      <c r="A4487" s="197">
        <v>488100</v>
      </c>
      <c r="B4487" s="207" t="s">
        <v>721</v>
      </c>
      <c r="C4487" s="208">
        <v>230000</v>
      </c>
      <c r="D4487" s="217">
        <v>230000</v>
      </c>
      <c r="E4487" s="208">
        <v>0</v>
      </c>
      <c r="F4487" s="209">
        <f t="shared" si="1275"/>
        <v>100</v>
      </c>
    </row>
    <row r="4488" spans="1:6" s="167" customFormat="1" ht="20.25" x14ac:dyDescent="0.2">
      <c r="A4488" s="219">
        <v>510000</v>
      </c>
      <c r="B4488" s="210" t="s">
        <v>422</v>
      </c>
      <c r="C4488" s="220">
        <f>C4489+C4491</f>
        <v>10500</v>
      </c>
      <c r="D4488" s="220">
        <f>D4489+D4491</f>
        <v>10500</v>
      </c>
      <c r="E4488" s="220">
        <f>E4489+E4491</f>
        <v>0</v>
      </c>
      <c r="F4488" s="205">
        <f t="shared" si="1275"/>
        <v>100</v>
      </c>
    </row>
    <row r="4489" spans="1:6" s="167" customFormat="1" ht="20.25" x14ac:dyDescent="0.2">
      <c r="A4489" s="219">
        <v>511000</v>
      </c>
      <c r="B4489" s="210" t="s">
        <v>423</v>
      </c>
      <c r="C4489" s="220">
        <f>SUM(C4490:C4490)</f>
        <v>5000</v>
      </c>
      <c r="D4489" s="220">
        <f>SUM(D4490:D4490)</f>
        <v>5000</v>
      </c>
      <c r="E4489" s="220">
        <f>SUM(E4490:E4490)</f>
        <v>0</v>
      </c>
      <c r="F4489" s="205">
        <f t="shared" si="1275"/>
        <v>100</v>
      </c>
    </row>
    <row r="4490" spans="1:6" s="167" customFormat="1" ht="20.25" x14ac:dyDescent="0.2">
      <c r="A4490" s="197">
        <v>511300</v>
      </c>
      <c r="B4490" s="198" t="s">
        <v>426</v>
      </c>
      <c r="C4490" s="208">
        <v>5000</v>
      </c>
      <c r="D4490" s="217">
        <v>5000</v>
      </c>
      <c r="E4490" s="208">
        <v>0</v>
      </c>
      <c r="F4490" s="209">
        <f t="shared" si="1275"/>
        <v>100</v>
      </c>
    </row>
    <row r="4491" spans="1:6" s="221" customFormat="1" ht="20.25" x14ac:dyDescent="0.2">
      <c r="A4491" s="219">
        <v>516000</v>
      </c>
      <c r="B4491" s="210" t="s">
        <v>433</v>
      </c>
      <c r="C4491" s="220">
        <f t="shared" ref="C4491" si="1278">C4492</f>
        <v>5500</v>
      </c>
      <c r="D4491" s="220">
        <f t="shared" ref="D4491" si="1279">D4492</f>
        <v>5500</v>
      </c>
      <c r="E4491" s="220">
        <f t="shared" ref="E4491" si="1280">E4492</f>
        <v>0</v>
      </c>
      <c r="F4491" s="205">
        <f t="shared" si="1275"/>
        <v>100</v>
      </c>
    </row>
    <row r="4492" spans="1:6" s="167" customFormat="1" ht="20.25" x14ac:dyDescent="0.2">
      <c r="A4492" s="197">
        <v>516100</v>
      </c>
      <c r="B4492" s="198" t="s">
        <v>433</v>
      </c>
      <c r="C4492" s="208">
        <v>5500</v>
      </c>
      <c r="D4492" s="217">
        <v>5500</v>
      </c>
      <c r="E4492" s="208">
        <v>0</v>
      </c>
      <c r="F4492" s="209">
        <f t="shared" si="1275"/>
        <v>100</v>
      </c>
    </row>
    <row r="4493" spans="1:6" s="221" customFormat="1" ht="20.25" x14ac:dyDescent="0.2">
      <c r="A4493" s="219">
        <v>630000</v>
      </c>
      <c r="B4493" s="210" t="s">
        <v>461</v>
      </c>
      <c r="C4493" s="220">
        <f>C4496+C4494</f>
        <v>16000</v>
      </c>
      <c r="D4493" s="220">
        <f>D4496+D4494</f>
        <v>25500</v>
      </c>
      <c r="E4493" s="220">
        <f>E4496+E4494</f>
        <v>0</v>
      </c>
      <c r="F4493" s="205">
        <f t="shared" si="1275"/>
        <v>159.375</v>
      </c>
    </row>
    <row r="4494" spans="1:6" s="221" customFormat="1" ht="20.25" x14ac:dyDescent="0.2">
      <c r="A4494" s="219">
        <v>631000</v>
      </c>
      <c r="B4494" s="210" t="s">
        <v>395</v>
      </c>
      <c r="C4494" s="220">
        <f>0+C4495+0</f>
        <v>3999.9999999999991</v>
      </c>
      <c r="D4494" s="220">
        <f>0+D4495+0</f>
        <v>5500</v>
      </c>
      <c r="E4494" s="220">
        <f>0+E4495+0</f>
        <v>0</v>
      </c>
      <c r="F4494" s="205">
        <f t="shared" si="1275"/>
        <v>137.50000000000003</v>
      </c>
    </row>
    <row r="4495" spans="1:6" s="167" customFormat="1" ht="20.25" x14ac:dyDescent="0.2">
      <c r="A4495" s="223">
        <v>631300</v>
      </c>
      <c r="B4495" s="198" t="s">
        <v>465</v>
      </c>
      <c r="C4495" s="208">
        <v>3999.9999999999991</v>
      </c>
      <c r="D4495" s="217">
        <v>5500</v>
      </c>
      <c r="E4495" s="208">
        <v>0</v>
      </c>
      <c r="F4495" s="209">
        <f t="shared" si="1275"/>
        <v>137.50000000000003</v>
      </c>
    </row>
    <row r="4496" spans="1:6" s="221" customFormat="1" ht="20.25" x14ac:dyDescent="0.2">
      <c r="A4496" s="219">
        <v>638000</v>
      </c>
      <c r="B4496" s="210" t="s">
        <v>396</v>
      </c>
      <c r="C4496" s="220">
        <f t="shared" ref="C4496" si="1281">C4497</f>
        <v>12000</v>
      </c>
      <c r="D4496" s="220">
        <f t="shared" ref="D4496" si="1282">D4497</f>
        <v>20000</v>
      </c>
      <c r="E4496" s="220">
        <f t="shared" ref="E4496" si="1283">E4497</f>
        <v>0</v>
      </c>
      <c r="F4496" s="205">
        <f t="shared" si="1275"/>
        <v>166.66666666666669</v>
      </c>
    </row>
    <row r="4497" spans="1:6" s="167" customFormat="1" ht="20.25" x14ac:dyDescent="0.2">
      <c r="A4497" s="197">
        <v>638100</v>
      </c>
      <c r="B4497" s="198" t="s">
        <v>466</v>
      </c>
      <c r="C4497" s="208">
        <v>12000</v>
      </c>
      <c r="D4497" s="217">
        <v>20000</v>
      </c>
      <c r="E4497" s="208">
        <v>0</v>
      </c>
      <c r="F4497" s="209">
        <f t="shared" si="1275"/>
        <v>166.66666666666669</v>
      </c>
    </row>
    <row r="4498" spans="1:6" s="167" customFormat="1" ht="20.25" x14ac:dyDescent="0.2">
      <c r="A4498" s="225"/>
      <c r="B4498" s="214" t="s">
        <v>500</v>
      </c>
      <c r="C4498" s="222">
        <f>C4465+C4483+C4488+C4493+0</f>
        <v>6456700</v>
      </c>
      <c r="D4498" s="222">
        <f>D4465+D4483+D4488+D4493+0</f>
        <v>5568200</v>
      </c>
      <c r="E4498" s="222">
        <f>E4465+E4483+E4488+E4493+0</f>
        <v>0</v>
      </c>
      <c r="F4498" s="172">
        <f t="shared" si="1275"/>
        <v>86.239100469279975</v>
      </c>
    </row>
    <row r="4499" spans="1:6" s="167" customFormat="1" ht="20.25" x14ac:dyDescent="0.2">
      <c r="A4499" s="226"/>
      <c r="B4499" s="190"/>
      <c r="C4499" s="200"/>
      <c r="D4499" s="200"/>
      <c r="E4499" s="200"/>
      <c r="F4499" s="201"/>
    </row>
    <row r="4500" spans="1:6" s="167" customFormat="1" ht="20.25" x14ac:dyDescent="0.2">
      <c r="A4500" s="193"/>
      <c r="B4500" s="190"/>
      <c r="C4500" s="217"/>
      <c r="D4500" s="217"/>
      <c r="E4500" s="217"/>
      <c r="F4500" s="218"/>
    </row>
    <row r="4501" spans="1:6" s="167" customFormat="1" ht="20.25" x14ac:dyDescent="0.2">
      <c r="A4501" s="197" t="s">
        <v>978</v>
      </c>
      <c r="B4501" s="210"/>
      <c r="C4501" s="217"/>
      <c r="D4501" s="217"/>
      <c r="E4501" s="217"/>
      <c r="F4501" s="218"/>
    </row>
    <row r="4502" spans="1:6" s="167" customFormat="1" ht="20.25" x14ac:dyDescent="0.2">
      <c r="A4502" s="197" t="s">
        <v>523</v>
      </c>
      <c r="B4502" s="210"/>
      <c r="C4502" s="217"/>
      <c r="D4502" s="217"/>
      <c r="E4502" s="217"/>
      <c r="F4502" s="218"/>
    </row>
    <row r="4503" spans="1:6" s="167" customFormat="1" ht="20.25" x14ac:dyDescent="0.2">
      <c r="A4503" s="197" t="s">
        <v>654</v>
      </c>
      <c r="B4503" s="210"/>
      <c r="C4503" s="217"/>
      <c r="D4503" s="217"/>
      <c r="E4503" s="217"/>
      <c r="F4503" s="218"/>
    </row>
    <row r="4504" spans="1:6" s="167" customFormat="1" ht="20.25" x14ac:dyDescent="0.2">
      <c r="A4504" s="197" t="s">
        <v>796</v>
      </c>
      <c r="B4504" s="210"/>
      <c r="C4504" s="217"/>
      <c r="D4504" s="217"/>
      <c r="E4504" s="217"/>
      <c r="F4504" s="218"/>
    </row>
    <row r="4505" spans="1:6" s="167" customFormat="1" ht="20.25" x14ac:dyDescent="0.2">
      <c r="A4505" s="197"/>
      <c r="B4505" s="199"/>
      <c r="C4505" s="200"/>
      <c r="D4505" s="200"/>
      <c r="E4505" s="200"/>
      <c r="F4505" s="201"/>
    </row>
    <row r="4506" spans="1:6" s="167" customFormat="1" ht="20.25" x14ac:dyDescent="0.2">
      <c r="A4506" s="219">
        <v>410000</v>
      </c>
      <c r="B4506" s="203" t="s">
        <v>357</v>
      </c>
      <c r="C4506" s="220">
        <f>C4507+C4512+0</f>
        <v>1302300</v>
      </c>
      <c r="D4506" s="220">
        <f>D4507+D4512+0</f>
        <v>1278500</v>
      </c>
      <c r="E4506" s="220">
        <f>E4507+E4512+0</f>
        <v>0</v>
      </c>
      <c r="F4506" s="205">
        <f t="shared" ref="F4506:F4532" si="1284">D4506/C4506*100</f>
        <v>98.172464101973432</v>
      </c>
    </row>
    <row r="4507" spans="1:6" s="167" customFormat="1" ht="20.25" x14ac:dyDescent="0.2">
      <c r="A4507" s="219">
        <v>411000</v>
      </c>
      <c r="B4507" s="203" t="s">
        <v>471</v>
      </c>
      <c r="C4507" s="220">
        <f>SUM(C4508:C4511)</f>
        <v>1179300</v>
      </c>
      <c r="D4507" s="220">
        <f t="shared" ref="D4507" si="1285">SUM(D4508:D4511)</f>
        <v>1160800</v>
      </c>
      <c r="E4507" s="220">
        <f>SUM(E4508:E4511)</f>
        <v>0</v>
      </c>
      <c r="F4507" s="205">
        <f t="shared" si="1284"/>
        <v>98.431272788942593</v>
      </c>
    </row>
    <row r="4508" spans="1:6" s="167" customFormat="1" ht="20.25" x14ac:dyDescent="0.2">
      <c r="A4508" s="197">
        <v>411100</v>
      </c>
      <c r="B4508" s="198" t="s">
        <v>358</v>
      </c>
      <c r="C4508" s="208">
        <v>1088000</v>
      </c>
      <c r="D4508" s="217">
        <v>1100000</v>
      </c>
      <c r="E4508" s="208">
        <v>0</v>
      </c>
      <c r="F4508" s="209">
        <f t="shared" si="1284"/>
        <v>101.10294117647058</v>
      </c>
    </row>
    <row r="4509" spans="1:6" s="167" customFormat="1" ht="20.25" x14ac:dyDescent="0.2">
      <c r="A4509" s="197">
        <v>411200</v>
      </c>
      <c r="B4509" s="198" t="s">
        <v>484</v>
      </c>
      <c r="C4509" s="208">
        <v>35000</v>
      </c>
      <c r="D4509" s="217">
        <v>35000</v>
      </c>
      <c r="E4509" s="208">
        <v>0</v>
      </c>
      <c r="F4509" s="209">
        <f t="shared" si="1284"/>
        <v>100</v>
      </c>
    </row>
    <row r="4510" spans="1:6" s="167" customFormat="1" ht="40.5" x14ac:dyDescent="0.2">
      <c r="A4510" s="197">
        <v>411300</v>
      </c>
      <c r="B4510" s="198" t="s">
        <v>359</v>
      </c>
      <c r="C4510" s="208">
        <v>30000</v>
      </c>
      <c r="D4510" s="217">
        <v>20000</v>
      </c>
      <c r="E4510" s="208">
        <v>0</v>
      </c>
      <c r="F4510" s="209">
        <f t="shared" si="1284"/>
        <v>66.666666666666657</v>
      </c>
    </row>
    <row r="4511" spans="1:6" s="167" customFormat="1" ht="20.25" x14ac:dyDescent="0.2">
      <c r="A4511" s="197">
        <v>411400</v>
      </c>
      <c r="B4511" s="198" t="s">
        <v>360</v>
      </c>
      <c r="C4511" s="208">
        <v>26300</v>
      </c>
      <c r="D4511" s="217">
        <v>5800</v>
      </c>
      <c r="E4511" s="208">
        <v>0</v>
      </c>
      <c r="F4511" s="209">
        <f t="shared" si="1284"/>
        <v>22.053231939163499</v>
      </c>
    </row>
    <row r="4512" spans="1:6" s="167" customFormat="1" ht="20.25" x14ac:dyDescent="0.2">
      <c r="A4512" s="219">
        <v>412000</v>
      </c>
      <c r="B4512" s="210" t="s">
        <v>476</v>
      </c>
      <c r="C4512" s="220">
        <f>SUM(C4513:C4523)</f>
        <v>123000</v>
      </c>
      <c r="D4512" s="220">
        <f>SUM(D4513:D4523)</f>
        <v>117700</v>
      </c>
      <c r="E4512" s="220">
        <f>SUM(E4513:E4523)</f>
        <v>0</v>
      </c>
      <c r="F4512" s="205">
        <f t="shared" si="1284"/>
        <v>95.691056910569102</v>
      </c>
    </row>
    <row r="4513" spans="1:6" s="167" customFormat="1" ht="20.25" x14ac:dyDescent="0.2">
      <c r="A4513" s="197">
        <v>412200</v>
      </c>
      <c r="B4513" s="198" t="s">
        <v>485</v>
      </c>
      <c r="C4513" s="208">
        <v>12000</v>
      </c>
      <c r="D4513" s="217">
        <v>12700</v>
      </c>
      <c r="E4513" s="208">
        <v>0</v>
      </c>
      <c r="F4513" s="209">
        <f t="shared" si="1284"/>
        <v>105.83333333333333</v>
      </c>
    </row>
    <row r="4514" spans="1:6" s="167" customFormat="1" ht="20.25" x14ac:dyDescent="0.2">
      <c r="A4514" s="197">
        <v>412300</v>
      </c>
      <c r="B4514" s="198" t="s">
        <v>362</v>
      </c>
      <c r="C4514" s="208">
        <v>5500</v>
      </c>
      <c r="D4514" s="217">
        <v>5500</v>
      </c>
      <c r="E4514" s="208">
        <v>0</v>
      </c>
      <c r="F4514" s="209">
        <f t="shared" si="1284"/>
        <v>100</v>
      </c>
    </row>
    <row r="4515" spans="1:6" s="167" customFormat="1" ht="20.25" x14ac:dyDescent="0.2">
      <c r="A4515" s="197">
        <v>412500</v>
      </c>
      <c r="B4515" s="198" t="s">
        <v>364</v>
      </c>
      <c r="C4515" s="208">
        <v>21000</v>
      </c>
      <c r="D4515" s="217">
        <v>21000</v>
      </c>
      <c r="E4515" s="208">
        <v>0</v>
      </c>
      <c r="F4515" s="209">
        <f t="shared" si="1284"/>
        <v>100</v>
      </c>
    </row>
    <row r="4516" spans="1:6" s="167" customFormat="1" ht="20.25" x14ac:dyDescent="0.2">
      <c r="A4516" s="197">
        <v>412600</v>
      </c>
      <c r="B4516" s="198" t="s">
        <v>486</v>
      </c>
      <c r="C4516" s="208">
        <v>60000</v>
      </c>
      <c r="D4516" s="217">
        <v>60000</v>
      </c>
      <c r="E4516" s="208">
        <v>0</v>
      </c>
      <c r="F4516" s="209">
        <f t="shared" si="1284"/>
        <v>100</v>
      </c>
    </row>
    <row r="4517" spans="1:6" s="167" customFormat="1" ht="20.25" x14ac:dyDescent="0.2">
      <c r="A4517" s="197">
        <v>412700</v>
      </c>
      <c r="B4517" s="198" t="s">
        <v>473</v>
      </c>
      <c r="C4517" s="208">
        <v>7500</v>
      </c>
      <c r="D4517" s="217">
        <v>7500</v>
      </c>
      <c r="E4517" s="208">
        <v>0</v>
      </c>
      <c r="F4517" s="209">
        <f t="shared" si="1284"/>
        <v>100</v>
      </c>
    </row>
    <row r="4518" spans="1:6" s="167" customFormat="1" ht="20.25" x14ac:dyDescent="0.2">
      <c r="A4518" s="197">
        <v>412900</v>
      </c>
      <c r="B4518" s="211" t="s">
        <v>797</v>
      </c>
      <c r="C4518" s="208">
        <v>499.99999999999989</v>
      </c>
      <c r="D4518" s="217">
        <v>499.99999999999994</v>
      </c>
      <c r="E4518" s="208">
        <v>0</v>
      </c>
      <c r="F4518" s="209">
        <f t="shared" si="1284"/>
        <v>100.00000000000003</v>
      </c>
    </row>
    <row r="4519" spans="1:6" s="167" customFormat="1" ht="20.25" x14ac:dyDescent="0.2">
      <c r="A4519" s="197">
        <v>412900</v>
      </c>
      <c r="B4519" s="211" t="s">
        <v>564</v>
      </c>
      <c r="C4519" s="208">
        <v>8000</v>
      </c>
      <c r="D4519" s="217">
        <v>5000</v>
      </c>
      <c r="E4519" s="208">
        <v>0</v>
      </c>
      <c r="F4519" s="209">
        <f t="shared" si="1284"/>
        <v>62.5</v>
      </c>
    </row>
    <row r="4520" spans="1:6" s="167" customFormat="1" ht="20.25" x14ac:dyDescent="0.2">
      <c r="A4520" s="197">
        <v>412900</v>
      </c>
      <c r="B4520" s="211" t="s">
        <v>582</v>
      </c>
      <c r="C4520" s="208">
        <v>500</v>
      </c>
      <c r="D4520" s="217">
        <v>500</v>
      </c>
      <c r="E4520" s="208">
        <v>0</v>
      </c>
      <c r="F4520" s="209">
        <f t="shared" si="1284"/>
        <v>100</v>
      </c>
    </row>
    <row r="4521" spans="1:6" s="167" customFormat="1" ht="20.25" x14ac:dyDescent="0.2">
      <c r="A4521" s="197">
        <v>412900</v>
      </c>
      <c r="B4521" s="211" t="s">
        <v>583</v>
      </c>
      <c r="C4521" s="208">
        <v>2500</v>
      </c>
      <c r="D4521" s="217">
        <v>2500</v>
      </c>
      <c r="E4521" s="208">
        <v>0</v>
      </c>
      <c r="F4521" s="209">
        <f t="shared" si="1284"/>
        <v>100</v>
      </c>
    </row>
    <row r="4522" spans="1:6" s="167" customFormat="1" ht="20.25" x14ac:dyDescent="0.2">
      <c r="A4522" s="197">
        <v>412900</v>
      </c>
      <c r="B4522" s="211" t="s">
        <v>584</v>
      </c>
      <c r="C4522" s="208">
        <v>2200</v>
      </c>
      <c r="D4522" s="217">
        <v>2500</v>
      </c>
      <c r="E4522" s="208">
        <v>0</v>
      </c>
      <c r="F4522" s="209">
        <f t="shared" si="1284"/>
        <v>113.63636363636364</v>
      </c>
    </row>
    <row r="4523" spans="1:6" s="167" customFormat="1" ht="20.25" x14ac:dyDescent="0.2">
      <c r="A4523" s="197">
        <v>412900</v>
      </c>
      <c r="B4523" s="211" t="s">
        <v>566</v>
      </c>
      <c r="C4523" s="208">
        <v>3300</v>
      </c>
      <c r="D4523" s="217">
        <v>0</v>
      </c>
      <c r="E4523" s="208">
        <v>0</v>
      </c>
      <c r="F4523" s="209">
        <f t="shared" si="1284"/>
        <v>0</v>
      </c>
    </row>
    <row r="4524" spans="1:6" s="167" customFormat="1" ht="20.25" x14ac:dyDescent="0.2">
      <c r="A4524" s="219">
        <v>510000</v>
      </c>
      <c r="B4524" s="210" t="s">
        <v>422</v>
      </c>
      <c r="C4524" s="220">
        <f>C4525+C4527</f>
        <v>9000</v>
      </c>
      <c r="D4524" s="220">
        <f>D4525+D4527</f>
        <v>9000</v>
      </c>
      <c r="E4524" s="220">
        <f>E4525+E4527</f>
        <v>0</v>
      </c>
      <c r="F4524" s="205">
        <f t="shared" si="1284"/>
        <v>100</v>
      </c>
    </row>
    <row r="4525" spans="1:6" s="167" customFormat="1" ht="20.25" x14ac:dyDescent="0.2">
      <c r="A4525" s="219">
        <v>511000</v>
      </c>
      <c r="B4525" s="210" t="s">
        <v>423</v>
      </c>
      <c r="C4525" s="220">
        <f>SUM(C4526:C4526)</f>
        <v>5000</v>
      </c>
      <c r="D4525" s="220">
        <f>SUM(D4526:D4526)</f>
        <v>5000</v>
      </c>
      <c r="E4525" s="220">
        <f>SUM(E4526:E4526)</f>
        <v>0</v>
      </c>
      <c r="F4525" s="205">
        <f t="shared" si="1284"/>
        <v>100</v>
      </c>
    </row>
    <row r="4526" spans="1:6" s="167" customFormat="1" ht="20.25" x14ac:dyDescent="0.2">
      <c r="A4526" s="197">
        <v>511300</v>
      </c>
      <c r="B4526" s="198" t="s">
        <v>426</v>
      </c>
      <c r="C4526" s="208">
        <v>5000</v>
      </c>
      <c r="D4526" s="217">
        <v>5000</v>
      </c>
      <c r="E4526" s="208">
        <v>0</v>
      </c>
      <c r="F4526" s="209">
        <f t="shared" si="1284"/>
        <v>100</v>
      </c>
    </row>
    <row r="4527" spans="1:6" s="221" customFormat="1" ht="20.25" x14ac:dyDescent="0.2">
      <c r="A4527" s="219">
        <v>516000</v>
      </c>
      <c r="B4527" s="210" t="s">
        <v>433</v>
      </c>
      <c r="C4527" s="220">
        <f t="shared" ref="C4527" si="1286">C4528</f>
        <v>4000</v>
      </c>
      <c r="D4527" s="220">
        <f t="shared" ref="D4527" si="1287">D4528</f>
        <v>4000</v>
      </c>
      <c r="E4527" s="220">
        <f t="shared" ref="E4527" si="1288">E4528</f>
        <v>0</v>
      </c>
      <c r="F4527" s="205">
        <f t="shared" si="1284"/>
        <v>100</v>
      </c>
    </row>
    <row r="4528" spans="1:6" s="167" customFormat="1" ht="20.25" x14ac:dyDescent="0.2">
      <c r="A4528" s="197">
        <v>516100</v>
      </c>
      <c r="B4528" s="198" t="s">
        <v>433</v>
      </c>
      <c r="C4528" s="208">
        <v>4000</v>
      </c>
      <c r="D4528" s="217">
        <v>4000</v>
      </c>
      <c r="E4528" s="208">
        <v>0</v>
      </c>
      <c r="F4528" s="209">
        <f t="shared" si="1284"/>
        <v>100</v>
      </c>
    </row>
    <row r="4529" spans="1:6" s="221" customFormat="1" ht="20.25" x14ac:dyDescent="0.2">
      <c r="A4529" s="219">
        <v>630000</v>
      </c>
      <c r="B4529" s="210" t="s">
        <v>461</v>
      </c>
      <c r="C4529" s="220">
        <f>0+C4530</f>
        <v>30000</v>
      </c>
      <c r="D4529" s="220">
        <f>0+D4530</f>
        <v>23400</v>
      </c>
      <c r="E4529" s="220">
        <f>0+E4530</f>
        <v>0</v>
      </c>
      <c r="F4529" s="205">
        <f t="shared" si="1284"/>
        <v>78</v>
      </c>
    </row>
    <row r="4530" spans="1:6" s="221" customFormat="1" ht="20.25" x14ac:dyDescent="0.2">
      <c r="A4530" s="219">
        <v>638000</v>
      </c>
      <c r="B4530" s="210" t="s">
        <v>396</v>
      </c>
      <c r="C4530" s="220">
        <f t="shared" ref="C4530" si="1289">C4531</f>
        <v>30000</v>
      </c>
      <c r="D4530" s="220">
        <f t="shared" ref="D4530" si="1290">D4531</f>
        <v>23400</v>
      </c>
      <c r="E4530" s="220">
        <f t="shared" ref="E4530" si="1291">E4531</f>
        <v>0</v>
      </c>
      <c r="F4530" s="205">
        <f t="shared" si="1284"/>
        <v>78</v>
      </c>
    </row>
    <row r="4531" spans="1:6" s="167" customFormat="1" ht="20.25" x14ac:dyDescent="0.2">
      <c r="A4531" s="197">
        <v>638100</v>
      </c>
      <c r="B4531" s="198" t="s">
        <v>466</v>
      </c>
      <c r="C4531" s="208">
        <v>30000</v>
      </c>
      <c r="D4531" s="217">
        <v>23400</v>
      </c>
      <c r="E4531" s="208">
        <v>0</v>
      </c>
      <c r="F4531" s="209">
        <f t="shared" si="1284"/>
        <v>78</v>
      </c>
    </row>
    <row r="4532" spans="1:6" s="167" customFormat="1" ht="20.25" x14ac:dyDescent="0.2">
      <c r="A4532" s="225"/>
      <c r="B4532" s="214" t="s">
        <v>500</v>
      </c>
      <c r="C4532" s="222">
        <f>C4506+C4524+C4529</f>
        <v>1341300</v>
      </c>
      <c r="D4532" s="222">
        <f>D4506+D4524+D4529</f>
        <v>1310900</v>
      </c>
      <c r="E4532" s="222">
        <f>E4506+E4524+E4529</f>
        <v>0</v>
      </c>
      <c r="F4532" s="172">
        <f t="shared" si="1284"/>
        <v>97.733542086035939</v>
      </c>
    </row>
    <row r="4533" spans="1:6" s="167" customFormat="1" ht="20.25" x14ac:dyDescent="0.2">
      <c r="A4533" s="226"/>
      <c r="B4533" s="190"/>
      <c r="C4533" s="200"/>
      <c r="D4533" s="200"/>
      <c r="E4533" s="200"/>
      <c r="F4533" s="201"/>
    </row>
    <row r="4534" spans="1:6" s="167" customFormat="1" ht="20.25" x14ac:dyDescent="0.2">
      <c r="A4534" s="193"/>
      <c r="B4534" s="190"/>
      <c r="C4534" s="217"/>
      <c r="D4534" s="217"/>
      <c r="E4534" s="217"/>
      <c r="F4534" s="218"/>
    </row>
    <row r="4535" spans="1:6" s="167" customFormat="1" ht="20.25" x14ac:dyDescent="0.2">
      <c r="A4535" s="197" t="s">
        <v>979</v>
      </c>
      <c r="B4535" s="210"/>
      <c r="C4535" s="217"/>
      <c r="D4535" s="217"/>
      <c r="E4535" s="217"/>
      <c r="F4535" s="218"/>
    </row>
    <row r="4536" spans="1:6" s="167" customFormat="1" ht="20.25" x14ac:dyDescent="0.2">
      <c r="A4536" s="197" t="s">
        <v>524</v>
      </c>
      <c r="B4536" s="210"/>
      <c r="C4536" s="217"/>
      <c r="D4536" s="217"/>
      <c r="E4536" s="217"/>
      <c r="F4536" s="218"/>
    </row>
    <row r="4537" spans="1:6" s="167" customFormat="1" ht="20.25" x14ac:dyDescent="0.2">
      <c r="A4537" s="197" t="s">
        <v>655</v>
      </c>
      <c r="B4537" s="210"/>
      <c r="C4537" s="217"/>
      <c r="D4537" s="217"/>
      <c r="E4537" s="217"/>
      <c r="F4537" s="218"/>
    </row>
    <row r="4538" spans="1:6" s="167" customFormat="1" ht="20.25" x14ac:dyDescent="0.2">
      <c r="A4538" s="197" t="s">
        <v>796</v>
      </c>
      <c r="B4538" s="210"/>
      <c r="C4538" s="217"/>
      <c r="D4538" s="217"/>
      <c r="E4538" s="217"/>
      <c r="F4538" s="218"/>
    </row>
    <row r="4539" spans="1:6" s="167" customFormat="1" ht="20.25" x14ac:dyDescent="0.2">
      <c r="A4539" s="197"/>
      <c r="B4539" s="199"/>
      <c r="C4539" s="200"/>
      <c r="D4539" s="200"/>
      <c r="E4539" s="200"/>
      <c r="F4539" s="201"/>
    </row>
    <row r="4540" spans="1:6" s="167" customFormat="1" ht="20.25" x14ac:dyDescent="0.2">
      <c r="A4540" s="219">
        <v>410000</v>
      </c>
      <c r="B4540" s="203" t="s">
        <v>357</v>
      </c>
      <c r="C4540" s="220">
        <f>C4541+C4546+C4564+C4569+C4583+C4561+C4559</f>
        <v>309029800</v>
      </c>
      <c r="D4540" s="220">
        <f>D4541+D4546+D4564+D4569+D4583+D4561+D4559</f>
        <v>442897200</v>
      </c>
      <c r="E4540" s="220">
        <f>E4541+E4546+E4564+E4569+E4583+E4561+E4559</f>
        <v>0</v>
      </c>
      <c r="F4540" s="205">
        <f t="shared" ref="F4540:F4567" si="1292">D4540/C4540*100</f>
        <v>143.31860551959716</v>
      </c>
    </row>
    <row r="4541" spans="1:6" s="167" customFormat="1" ht="20.25" x14ac:dyDescent="0.2">
      <c r="A4541" s="219">
        <v>411000</v>
      </c>
      <c r="B4541" s="203" t="s">
        <v>471</v>
      </c>
      <c r="C4541" s="220">
        <f>SUM(C4542:C4545)</f>
        <v>3523000</v>
      </c>
      <c r="D4541" s="220">
        <f t="shared" ref="D4541" si="1293">SUM(D4542:D4545)</f>
        <v>3565000</v>
      </c>
      <c r="E4541" s="220">
        <f>SUM(E4542:E4545)</f>
        <v>0</v>
      </c>
      <c r="F4541" s="205">
        <f t="shared" si="1292"/>
        <v>101.19216576781152</v>
      </c>
    </row>
    <row r="4542" spans="1:6" s="167" customFormat="1" ht="20.25" x14ac:dyDescent="0.2">
      <c r="A4542" s="197">
        <v>411100</v>
      </c>
      <c r="B4542" s="198" t="s">
        <v>358</v>
      </c>
      <c r="C4542" s="208">
        <v>3158000</v>
      </c>
      <c r="D4542" s="217">
        <v>3200000</v>
      </c>
      <c r="E4542" s="208">
        <v>0</v>
      </c>
      <c r="F4542" s="209">
        <f t="shared" si="1292"/>
        <v>101.32995566814441</v>
      </c>
    </row>
    <row r="4543" spans="1:6" s="167" customFormat="1" ht="20.25" x14ac:dyDescent="0.2">
      <c r="A4543" s="197">
        <v>411200</v>
      </c>
      <c r="B4543" s="198" t="s">
        <v>484</v>
      </c>
      <c r="C4543" s="208">
        <v>155000</v>
      </c>
      <c r="D4543" s="217">
        <v>155000</v>
      </c>
      <c r="E4543" s="208">
        <v>0</v>
      </c>
      <c r="F4543" s="209">
        <f t="shared" si="1292"/>
        <v>100</v>
      </c>
    </row>
    <row r="4544" spans="1:6" s="167" customFormat="1" ht="40.5" x14ac:dyDescent="0.2">
      <c r="A4544" s="197">
        <v>411300</v>
      </c>
      <c r="B4544" s="198" t="s">
        <v>359</v>
      </c>
      <c r="C4544" s="208">
        <v>150000</v>
      </c>
      <c r="D4544" s="217">
        <v>150000</v>
      </c>
      <c r="E4544" s="208">
        <v>0</v>
      </c>
      <c r="F4544" s="209">
        <f t="shared" si="1292"/>
        <v>100</v>
      </c>
    </row>
    <row r="4545" spans="1:6" s="167" customFormat="1" ht="20.25" x14ac:dyDescent="0.2">
      <c r="A4545" s="197">
        <v>411400</v>
      </c>
      <c r="B4545" s="198" t="s">
        <v>360</v>
      </c>
      <c r="C4545" s="208">
        <v>60000</v>
      </c>
      <c r="D4545" s="217">
        <v>60000</v>
      </c>
      <c r="E4545" s="208">
        <v>0</v>
      </c>
      <c r="F4545" s="209">
        <f t="shared" si="1292"/>
        <v>100</v>
      </c>
    </row>
    <row r="4546" spans="1:6" s="167" customFormat="1" ht="20.25" x14ac:dyDescent="0.2">
      <c r="A4546" s="219">
        <v>412000</v>
      </c>
      <c r="B4546" s="210" t="s">
        <v>476</v>
      </c>
      <c r="C4546" s="220">
        <f>SUM(C4547:C4558)</f>
        <v>2898299.9999999972</v>
      </c>
      <c r="D4546" s="220">
        <f t="shared" ref="D4546" si="1294">SUM(D4547:D4558)</f>
        <v>2838000</v>
      </c>
      <c r="E4546" s="220">
        <f>SUM(E4547:E4558)</f>
        <v>0</v>
      </c>
      <c r="F4546" s="205">
        <f t="shared" si="1292"/>
        <v>97.919470034158053</v>
      </c>
    </row>
    <row r="4547" spans="1:6" s="167" customFormat="1" ht="20.25" x14ac:dyDescent="0.2">
      <c r="A4547" s="197">
        <v>412100</v>
      </c>
      <c r="B4547" s="198" t="s">
        <v>361</v>
      </c>
      <c r="C4547" s="208">
        <v>15000</v>
      </c>
      <c r="D4547" s="217">
        <v>15000</v>
      </c>
      <c r="E4547" s="208">
        <v>0</v>
      </c>
      <c r="F4547" s="209">
        <f t="shared" si="1292"/>
        <v>100</v>
      </c>
    </row>
    <row r="4548" spans="1:6" s="167" customFormat="1" ht="20.25" x14ac:dyDescent="0.2">
      <c r="A4548" s="197">
        <v>412200</v>
      </c>
      <c r="B4548" s="198" t="s">
        <v>485</v>
      </c>
      <c r="C4548" s="208">
        <v>72000</v>
      </c>
      <c r="D4548" s="217">
        <v>95000</v>
      </c>
      <c r="E4548" s="208">
        <v>0</v>
      </c>
      <c r="F4548" s="209">
        <f t="shared" si="1292"/>
        <v>131.94444444444443</v>
      </c>
    </row>
    <row r="4549" spans="1:6" s="167" customFormat="1" ht="20.25" x14ac:dyDescent="0.2">
      <c r="A4549" s="197">
        <v>412300</v>
      </c>
      <c r="B4549" s="198" t="s">
        <v>362</v>
      </c>
      <c r="C4549" s="208">
        <v>39999.999999999993</v>
      </c>
      <c r="D4549" s="217">
        <v>45000</v>
      </c>
      <c r="E4549" s="208">
        <v>0</v>
      </c>
      <c r="F4549" s="209">
        <f t="shared" si="1292"/>
        <v>112.50000000000003</v>
      </c>
    </row>
    <row r="4550" spans="1:6" s="167" customFormat="1" ht="20.25" x14ac:dyDescent="0.2">
      <c r="A4550" s="197">
        <v>412500</v>
      </c>
      <c r="B4550" s="198" t="s">
        <v>364</v>
      </c>
      <c r="C4550" s="208">
        <v>37000</v>
      </c>
      <c r="D4550" s="217">
        <v>37000</v>
      </c>
      <c r="E4550" s="208">
        <v>0</v>
      </c>
      <c r="F4550" s="209">
        <f t="shared" si="1292"/>
        <v>100</v>
      </c>
    </row>
    <row r="4551" spans="1:6" s="167" customFormat="1" ht="20.25" x14ac:dyDescent="0.2">
      <c r="A4551" s="197">
        <v>412600</v>
      </c>
      <c r="B4551" s="198" t="s">
        <v>486</v>
      </c>
      <c r="C4551" s="208">
        <v>100000</v>
      </c>
      <c r="D4551" s="217">
        <v>130000</v>
      </c>
      <c r="E4551" s="208">
        <v>0</v>
      </c>
      <c r="F4551" s="209">
        <f t="shared" si="1292"/>
        <v>130</v>
      </c>
    </row>
    <row r="4552" spans="1:6" s="167" customFormat="1" ht="20.25" x14ac:dyDescent="0.2">
      <c r="A4552" s="197">
        <v>412700</v>
      </c>
      <c r="B4552" s="198" t="s">
        <v>473</v>
      </c>
      <c r="C4552" s="208">
        <v>1499999.999999997</v>
      </c>
      <c r="D4552" s="217">
        <v>1500000</v>
      </c>
      <c r="E4552" s="208">
        <v>0</v>
      </c>
      <c r="F4552" s="209">
        <f t="shared" si="1292"/>
        <v>100.0000000000002</v>
      </c>
    </row>
    <row r="4553" spans="1:6" s="167" customFormat="1" ht="20.25" x14ac:dyDescent="0.2">
      <c r="A4553" s="197">
        <v>412900</v>
      </c>
      <c r="B4553" s="211" t="s">
        <v>797</v>
      </c>
      <c r="C4553" s="208">
        <v>2100</v>
      </c>
      <c r="D4553" s="217">
        <v>1000</v>
      </c>
      <c r="E4553" s="208">
        <v>0</v>
      </c>
      <c r="F4553" s="209">
        <f t="shared" si="1292"/>
        <v>47.619047619047613</v>
      </c>
    </row>
    <row r="4554" spans="1:6" s="167" customFormat="1" ht="20.25" x14ac:dyDescent="0.2">
      <c r="A4554" s="197">
        <v>412900</v>
      </c>
      <c r="B4554" s="211" t="s">
        <v>564</v>
      </c>
      <c r="C4554" s="208">
        <v>500000</v>
      </c>
      <c r="D4554" s="217">
        <v>500000</v>
      </c>
      <c r="E4554" s="208">
        <v>0</v>
      </c>
      <c r="F4554" s="209">
        <f t="shared" si="1292"/>
        <v>100</v>
      </c>
    </row>
    <row r="4555" spans="1:6" s="167" customFormat="1" ht="20.25" x14ac:dyDescent="0.2">
      <c r="A4555" s="197">
        <v>412900</v>
      </c>
      <c r="B4555" s="211" t="s">
        <v>582</v>
      </c>
      <c r="C4555" s="208">
        <v>4000</v>
      </c>
      <c r="D4555" s="217">
        <v>3999.9999999999995</v>
      </c>
      <c r="E4555" s="208">
        <v>0</v>
      </c>
      <c r="F4555" s="209">
        <f t="shared" si="1292"/>
        <v>99.999999999999986</v>
      </c>
    </row>
    <row r="4556" spans="1:6" s="167" customFormat="1" ht="20.25" x14ac:dyDescent="0.2">
      <c r="A4556" s="197">
        <v>412900</v>
      </c>
      <c r="B4556" s="211" t="s">
        <v>583</v>
      </c>
      <c r="C4556" s="208">
        <v>4000</v>
      </c>
      <c r="D4556" s="217">
        <v>3000</v>
      </c>
      <c r="E4556" s="208">
        <v>0</v>
      </c>
      <c r="F4556" s="209">
        <f t="shared" si="1292"/>
        <v>75</v>
      </c>
    </row>
    <row r="4557" spans="1:6" s="167" customFormat="1" ht="20.25" x14ac:dyDescent="0.2">
      <c r="A4557" s="197">
        <v>412900</v>
      </c>
      <c r="B4557" s="198" t="s">
        <v>584</v>
      </c>
      <c r="C4557" s="208">
        <v>8200</v>
      </c>
      <c r="D4557" s="217">
        <v>8000</v>
      </c>
      <c r="E4557" s="208">
        <v>0</v>
      </c>
      <c r="F4557" s="209">
        <f t="shared" si="1292"/>
        <v>97.560975609756099</v>
      </c>
    </row>
    <row r="4558" spans="1:6" s="167" customFormat="1" ht="20.25" x14ac:dyDescent="0.2">
      <c r="A4558" s="197">
        <v>412900</v>
      </c>
      <c r="B4558" s="198" t="s">
        <v>566</v>
      </c>
      <c r="C4558" s="208">
        <v>616000</v>
      </c>
      <c r="D4558" s="217">
        <v>500000</v>
      </c>
      <c r="E4558" s="208">
        <v>0</v>
      </c>
      <c r="F4558" s="209">
        <f t="shared" si="1292"/>
        <v>81.168831168831161</v>
      </c>
    </row>
    <row r="4559" spans="1:6" s="221" customFormat="1" ht="20.25" x14ac:dyDescent="0.2">
      <c r="A4559" s="219">
        <v>413000</v>
      </c>
      <c r="B4559" s="210" t="s">
        <v>477</v>
      </c>
      <c r="C4559" s="220">
        <f t="shared" ref="C4559" si="1295">C4560</f>
        <v>1999.9999999999998</v>
      </c>
      <c r="D4559" s="220">
        <f t="shared" ref="D4559" si="1296">D4560</f>
        <v>1999.9999999999998</v>
      </c>
      <c r="E4559" s="220">
        <f t="shared" ref="E4559" si="1297">E4560</f>
        <v>0</v>
      </c>
      <c r="F4559" s="205">
        <f t="shared" si="1292"/>
        <v>100</v>
      </c>
    </row>
    <row r="4560" spans="1:6" s="167" customFormat="1" ht="20.25" x14ac:dyDescent="0.2">
      <c r="A4560" s="197">
        <v>413900</v>
      </c>
      <c r="B4560" s="236" t="s">
        <v>369</v>
      </c>
      <c r="C4560" s="208">
        <v>1999.9999999999998</v>
      </c>
      <c r="D4560" s="217">
        <v>1999.9999999999998</v>
      </c>
      <c r="E4560" s="208">
        <v>0</v>
      </c>
      <c r="F4560" s="209">
        <f t="shared" si="1292"/>
        <v>100</v>
      </c>
    </row>
    <row r="4561" spans="1:6" s="221" customFormat="1" ht="20.25" x14ac:dyDescent="0.2">
      <c r="A4561" s="219">
        <v>414000</v>
      </c>
      <c r="B4561" s="210" t="s">
        <v>374</v>
      </c>
      <c r="C4561" s="220">
        <f>SUM(C4562:C4563)</f>
        <v>360000</v>
      </c>
      <c r="D4561" s="220">
        <f>SUM(D4562:D4563)</f>
        <v>400000</v>
      </c>
      <c r="E4561" s="220">
        <f>SUM(E4562:E4563)</f>
        <v>0</v>
      </c>
      <c r="F4561" s="205">
        <f t="shared" si="1292"/>
        <v>111.11111111111111</v>
      </c>
    </row>
    <row r="4562" spans="1:6" s="167" customFormat="1" ht="20.25" x14ac:dyDescent="0.2">
      <c r="A4562" s="197">
        <v>414100</v>
      </c>
      <c r="B4562" s="198" t="s">
        <v>722</v>
      </c>
      <c r="C4562" s="208">
        <v>180000</v>
      </c>
      <c r="D4562" s="217">
        <v>200000</v>
      </c>
      <c r="E4562" s="208">
        <v>0</v>
      </c>
      <c r="F4562" s="209">
        <f t="shared" si="1292"/>
        <v>111.11111111111111</v>
      </c>
    </row>
    <row r="4563" spans="1:6" s="167" customFormat="1" ht="20.25" x14ac:dyDescent="0.2">
      <c r="A4563" s="197">
        <v>414100</v>
      </c>
      <c r="B4563" s="198" t="s">
        <v>723</v>
      </c>
      <c r="C4563" s="208">
        <v>180000</v>
      </c>
      <c r="D4563" s="217">
        <v>200000</v>
      </c>
      <c r="E4563" s="208">
        <v>0</v>
      </c>
      <c r="F4563" s="209">
        <f t="shared" si="1292"/>
        <v>111.11111111111111</v>
      </c>
    </row>
    <row r="4564" spans="1:6" s="167" customFormat="1" ht="20.25" x14ac:dyDescent="0.2">
      <c r="A4564" s="219">
        <v>415000</v>
      </c>
      <c r="B4564" s="202" t="s">
        <v>319</v>
      </c>
      <c r="C4564" s="220">
        <f>SUM(C4565:C4568)</f>
        <v>2100500</v>
      </c>
      <c r="D4564" s="220">
        <f>SUM(D4565:D4568)</f>
        <v>2646500</v>
      </c>
      <c r="E4564" s="220">
        <f>SUM(E4565:E4568)</f>
        <v>0</v>
      </c>
      <c r="F4564" s="205">
        <f t="shared" si="1292"/>
        <v>125.99381099738159</v>
      </c>
    </row>
    <row r="4565" spans="1:6" s="167" customFormat="1" ht="20.25" x14ac:dyDescent="0.2">
      <c r="A4565" s="197">
        <v>415200</v>
      </c>
      <c r="B4565" s="198" t="s">
        <v>783</v>
      </c>
      <c r="C4565" s="208">
        <v>500000</v>
      </c>
      <c r="D4565" s="217">
        <v>500000</v>
      </c>
      <c r="E4565" s="208">
        <v>0</v>
      </c>
      <c r="F4565" s="209">
        <f t="shared" si="1292"/>
        <v>100</v>
      </c>
    </row>
    <row r="4566" spans="1:6" s="167" customFormat="1" ht="20.25" x14ac:dyDescent="0.2">
      <c r="A4566" s="197">
        <v>415200</v>
      </c>
      <c r="B4566" s="198" t="s">
        <v>586</v>
      </c>
      <c r="C4566" s="208">
        <v>750000</v>
      </c>
      <c r="D4566" s="217">
        <v>750000</v>
      </c>
      <c r="E4566" s="208">
        <v>0</v>
      </c>
      <c r="F4566" s="209">
        <f t="shared" si="1292"/>
        <v>100</v>
      </c>
    </row>
    <row r="4567" spans="1:6" s="167" customFormat="1" ht="20.25" x14ac:dyDescent="0.2">
      <c r="A4567" s="197">
        <v>415200</v>
      </c>
      <c r="B4567" s="198" t="s">
        <v>535</v>
      </c>
      <c r="C4567" s="208">
        <v>850500</v>
      </c>
      <c r="D4567" s="217">
        <v>850500</v>
      </c>
      <c r="E4567" s="208">
        <v>0</v>
      </c>
      <c r="F4567" s="209">
        <f t="shared" si="1292"/>
        <v>100</v>
      </c>
    </row>
    <row r="4568" spans="1:6" s="167" customFormat="1" ht="20.25" x14ac:dyDescent="0.2">
      <c r="A4568" s="197">
        <v>415200</v>
      </c>
      <c r="B4568" s="198" t="s">
        <v>536</v>
      </c>
      <c r="C4568" s="208">
        <v>0</v>
      </c>
      <c r="D4568" s="217">
        <v>546000</v>
      </c>
      <c r="E4568" s="208">
        <v>0</v>
      </c>
      <c r="F4568" s="209">
        <v>0</v>
      </c>
    </row>
    <row r="4569" spans="1:6" s="167" customFormat="1" ht="20.25" x14ac:dyDescent="0.2">
      <c r="A4569" s="219">
        <v>416000</v>
      </c>
      <c r="B4569" s="210" t="s">
        <v>478</v>
      </c>
      <c r="C4569" s="220">
        <f>SUM(C4570:C4582)</f>
        <v>300046000</v>
      </c>
      <c r="D4569" s="220">
        <f>SUM(D4570:D4582)</f>
        <v>433345700</v>
      </c>
      <c r="E4569" s="220">
        <f>SUM(E4570:E4582)</f>
        <v>0</v>
      </c>
      <c r="F4569" s="205">
        <f t="shared" ref="F4569:F4608" si="1298">D4569/C4569*100</f>
        <v>144.42642128207009</v>
      </c>
    </row>
    <row r="4570" spans="1:6" s="167" customFormat="1" ht="20.25" x14ac:dyDescent="0.2">
      <c r="A4570" s="197">
        <v>416100</v>
      </c>
      <c r="B4570" s="198" t="s">
        <v>784</v>
      </c>
      <c r="C4570" s="208">
        <v>101850000.00000001</v>
      </c>
      <c r="D4570" s="208">
        <v>228455700</v>
      </c>
      <c r="E4570" s="208">
        <v>0</v>
      </c>
      <c r="F4570" s="209">
        <f t="shared" si="1298"/>
        <v>224.30603829160526</v>
      </c>
    </row>
    <row r="4571" spans="1:6" s="167" customFormat="1" ht="20.25" x14ac:dyDescent="0.2">
      <c r="A4571" s="197">
        <v>416100</v>
      </c>
      <c r="B4571" s="198" t="s">
        <v>980</v>
      </c>
      <c r="C4571" s="208">
        <v>2899999.9999999995</v>
      </c>
      <c r="D4571" s="208">
        <v>2800000</v>
      </c>
      <c r="E4571" s="208">
        <v>0</v>
      </c>
      <c r="F4571" s="209">
        <f t="shared" si="1298"/>
        <v>96.551724137931046</v>
      </c>
    </row>
    <row r="4572" spans="1:6" s="167" customFormat="1" ht="20.25" x14ac:dyDescent="0.2">
      <c r="A4572" s="197">
        <v>416100</v>
      </c>
      <c r="B4572" s="198" t="s">
        <v>785</v>
      </c>
      <c r="C4572" s="208">
        <v>86486000</v>
      </c>
      <c r="D4572" s="208">
        <v>93950000</v>
      </c>
      <c r="E4572" s="208">
        <v>0</v>
      </c>
      <c r="F4572" s="209">
        <f t="shared" si="1298"/>
        <v>108.63029854542931</v>
      </c>
    </row>
    <row r="4573" spans="1:6" s="167" customFormat="1" ht="20.25" x14ac:dyDescent="0.2">
      <c r="A4573" s="197">
        <v>416100</v>
      </c>
      <c r="B4573" s="198" t="s">
        <v>786</v>
      </c>
      <c r="C4573" s="208">
        <v>89579999.999999985</v>
      </c>
      <c r="D4573" s="208">
        <v>96910000</v>
      </c>
      <c r="E4573" s="208">
        <v>0</v>
      </c>
      <c r="F4573" s="209">
        <f t="shared" si="1298"/>
        <v>108.18263005135076</v>
      </c>
    </row>
    <row r="4574" spans="1:6" s="167" customFormat="1" ht="20.25" x14ac:dyDescent="0.2">
      <c r="A4574" s="197">
        <v>416100</v>
      </c>
      <c r="B4574" s="198" t="s">
        <v>724</v>
      </c>
      <c r="C4574" s="208">
        <v>6200000</v>
      </c>
      <c r="D4574" s="208">
        <v>6800000</v>
      </c>
      <c r="E4574" s="208">
        <v>0</v>
      </c>
      <c r="F4574" s="209">
        <f t="shared" si="1298"/>
        <v>109.6774193548387</v>
      </c>
    </row>
    <row r="4575" spans="1:6" s="167" customFormat="1" ht="20.25" x14ac:dyDescent="0.2">
      <c r="A4575" s="197">
        <v>416100</v>
      </c>
      <c r="B4575" s="198" t="s">
        <v>787</v>
      </c>
      <c r="C4575" s="208">
        <v>2000000</v>
      </c>
      <c r="D4575" s="208">
        <v>2000000</v>
      </c>
      <c r="E4575" s="208">
        <v>0</v>
      </c>
      <c r="F4575" s="209">
        <f t="shared" si="1298"/>
        <v>100</v>
      </c>
    </row>
    <row r="4576" spans="1:6" s="167" customFormat="1" ht="20.25" x14ac:dyDescent="0.2">
      <c r="A4576" s="197">
        <v>416100</v>
      </c>
      <c r="B4576" s="198" t="s">
        <v>981</v>
      </c>
      <c r="C4576" s="208">
        <v>610000</v>
      </c>
      <c r="D4576" s="208">
        <v>610000</v>
      </c>
      <c r="E4576" s="208">
        <v>0</v>
      </c>
      <c r="F4576" s="209">
        <f t="shared" si="1298"/>
        <v>100</v>
      </c>
    </row>
    <row r="4577" spans="1:6" s="167" customFormat="1" ht="20.25" x14ac:dyDescent="0.2">
      <c r="A4577" s="197">
        <v>416100</v>
      </c>
      <c r="B4577" s="198" t="s">
        <v>982</v>
      </c>
      <c r="C4577" s="208">
        <v>350000</v>
      </c>
      <c r="D4577" s="217">
        <v>350000</v>
      </c>
      <c r="E4577" s="208">
        <v>0</v>
      </c>
      <c r="F4577" s="209">
        <f t="shared" si="1298"/>
        <v>100</v>
      </c>
    </row>
    <row r="4578" spans="1:6" s="167" customFormat="1" ht="20.25" x14ac:dyDescent="0.2">
      <c r="A4578" s="197">
        <v>416100</v>
      </c>
      <c r="B4578" s="198" t="s">
        <v>725</v>
      </c>
      <c r="C4578" s="208">
        <v>250000.0000000002</v>
      </c>
      <c r="D4578" s="217">
        <v>250000</v>
      </c>
      <c r="E4578" s="208">
        <v>0</v>
      </c>
      <c r="F4578" s="209">
        <f t="shared" si="1298"/>
        <v>99.999999999999929</v>
      </c>
    </row>
    <row r="4579" spans="1:6" s="167" customFormat="1" ht="20.25" x14ac:dyDescent="0.2">
      <c r="A4579" s="197">
        <v>416100</v>
      </c>
      <c r="B4579" s="198" t="s">
        <v>546</v>
      </c>
      <c r="C4579" s="208">
        <v>219999.9999999998</v>
      </c>
      <c r="D4579" s="217">
        <v>220000</v>
      </c>
      <c r="E4579" s="208">
        <v>0</v>
      </c>
      <c r="F4579" s="209">
        <f t="shared" si="1298"/>
        <v>100.00000000000009</v>
      </c>
    </row>
    <row r="4580" spans="1:6" s="167" customFormat="1" ht="20.25" x14ac:dyDescent="0.2">
      <c r="A4580" s="197">
        <v>416100</v>
      </c>
      <c r="B4580" s="198" t="s">
        <v>726</v>
      </c>
      <c r="C4580" s="208">
        <v>8600000</v>
      </c>
      <c r="D4580" s="217">
        <v>0</v>
      </c>
      <c r="E4580" s="208">
        <v>0</v>
      </c>
      <c r="F4580" s="209">
        <f t="shared" si="1298"/>
        <v>0</v>
      </c>
    </row>
    <row r="4581" spans="1:6" s="167" customFormat="1" ht="20.25" x14ac:dyDescent="0.2">
      <c r="A4581" s="197">
        <v>416100</v>
      </c>
      <c r="B4581" s="198" t="s">
        <v>525</v>
      </c>
      <c r="C4581" s="208">
        <v>500000</v>
      </c>
      <c r="D4581" s="217">
        <v>500000</v>
      </c>
      <c r="E4581" s="208">
        <v>0</v>
      </c>
      <c r="F4581" s="209">
        <f t="shared" si="1298"/>
        <v>100</v>
      </c>
    </row>
    <row r="4582" spans="1:6" s="167" customFormat="1" ht="40.5" x14ac:dyDescent="0.2">
      <c r="A4582" s="197">
        <v>416300</v>
      </c>
      <c r="B4582" s="198" t="s">
        <v>983</v>
      </c>
      <c r="C4582" s="208">
        <v>500000</v>
      </c>
      <c r="D4582" s="217">
        <v>500000</v>
      </c>
      <c r="E4582" s="208">
        <v>0</v>
      </c>
      <c r="F4582" s="209">
        <f t="shared" si="1298"/>
        <v>100</v>
      </c>
    </row>
    <row r="4583" spans="1:6" s="221" customFormat="1" ht="20.25" x14ac:dyDescent="0.2">
      <c r="A4583" s="219">
        <v>419000</v>
      </c>
      <c r="B4583" s="202" t="s">
        <v>481</v>
      </c>
      <c r="C4583" s="220">
        <f t="shared" ref="C4583" si="1299">C4584</f>
        <v>100000</v>
      </c>
      <c r="D4583" s="220">
        <f t="shared" ref="D4583" si="1300">D4584</f>
        <v>100000</v>
      </c>
      <c r="E4583" s="220">
        <f t="shared" ref="E4583" si="1301">E4584</f>
        <v>0</v>
      </c>
      <c r="F4583" s="205">
        <f t="shared" si="1298"/>
        <v>100</v>
      </c>
    </row>
    <row r="4584" spans="1:6" s="167" customFormat="1" ht="20.25" x14ac:dyDescent="0.2">
      <c r="A4584" s="197">
        <v>419100</v>
      </c>
      <c r="B4584" s="198" t="s">
        <v>481</v>
      </c>
      <c r="C4584" s="208">
        <v>100000</v>
      </c>
      <c r="D4584" s="217">
        <v>100000</v>
      </c>
      <c r="E4584" s="208">
        <v>0</v>
      </c>
      <c r="F4584" s="209">
        <f t="shared" si="1298"/>
        <v>100</v>
      </c>
    </row>
    <row r="4585" spans="1:6" s="167" customFormat="1" ht="20.25" x14ac:dyDescent="0.2">
      <c r="A4585" s="219">
        <v>480000</v>
      </c>
      <c r="B4585" s="210" t="s">
        <v>418</v>
      </c>
      <c r="C4585" s="220">
        <f>C4586+C4592</f>
        <v>33841000</v>
      </c>
      <c r="D4585" s="220">
        <f>D4586+D4592</f>
        <v>26100000</v>
      </c>
      <c r="E4585" s="220">
        <f>E4586+E4592</f>
        <v>0</v>
      </c>
      <c r="F4585" s="205">
        <f t="shared" si="1298"/>
        <v>77.125380455660292</v>
      </c>
    </row>
    <row r="4586" spans="1:6" s="167" customFormat="1" ht="20.25" x14ac:dyDescent="0.2">
      <c r="A4586" s="219">
        <v>487000</v>
      </c>
      <c r="B4586" s="210" t="s">
        <v>470</v>
      </c>
      <c r="C4586" s="220">
        <f>SUM(C4587:C4591)</f>
        <v>29153900</v>
      </c>
      <c r="D4586" s="220">
        <f>SUM(D4587:D4591)</f>
        <v>19550000</v>
      </c>
      <c r="E4586" s="220">
        <f>SUM(E4587:E4591)</f>
        <v>0</v>
      </c>
      <c r="F4586" s="205">
        <f t="shared" si="1298"/>
        <v>67.057923639718879</v>
      </c>
    </row>
    <row r="4587" spans="1:6" s="167" customFormat="1" ht="20.25" x14ac:dyDescent="0.2">
      <c r="A4587" s="223">
        <v>487300</v>
      </c>
      <c r="B4587" s="187" t="s">
        <v>419</v>
      </c>
      <c r="C4587" s="208">
        <v>103900</v>
      </c>
      <c r="D4587" s="217">
        <v>0</v>
      </c>
      <c r="E4587" s="208">
        <v>0</v>
      </c>
      <c r="F4587" s="209">
        <f t="shared" si="1298"/>
        <v>0</v>
      </c>
    </row>
    <row r="4588" spans="1:6" s="167" customFormat="1" ht="40.5" x14ac:dyDescent="0.2">
      <c r="A4588" s="223">
        <v>487400</v>
      </c>
      <c r="B4588" s="198" t="s">
        <v>984</v>
      </c>
      <c r="C4588" s="208">
        <v>10000000</v>
      </c>
      <c r="D4588" s="217">
        <v>0</v>
      </c>
      <c r="E4588" s="208">
        <v>0</v>
      </c>
      <c r="F4588" s="209">
        <f t="shared" si="1298"/>
        <v>0</v>
      </c>
    </row>
    <row r="4589" spans="1:6" s="167" customFormat="1" ht="40.5" x14ac:dyDescent="0.2">
      <c r="A4589" s="223">
        <v>487400</v>
      </c>
      <c r="B4589" s="198" t="s">
        <v>985</v>
      </c>
      <c r="C4589" s="208">
        <v>5000000</v>
      </c>
      <c r="D4589" s="217">
        <v>5000000</v>
      </c>
      <c r="E4589" s="208">
        <v>0</v>
      </c>
      <c r="F4589" s="209">
        <f t="shared" si="1298"/>
        <v>100</v>
      </c>
    </row>
    <row r="4590" spans="1:6" s="167" customFormat="1" ht="20.25" x14ac:dyDescent="0.2">
      <c r="A4590" s="223">
        <v>487400</v>
      </c>
      <c r="B4590" s="198" t="s">
        <v>727</v>
      </c>
      <c r="C4590" s="208">
        <v>50000</v>
      </c>
      <c r="D4590" s="217">
        <v>50000</v>
      </c>
      <c r="E4590" s="208">
        <v>0</v>
      </c>
      <c r="F4590" s="209">
        <f t="shared" si="1298"/>
        <v>100</v>
      </c>
    </row>
    <row r="4591" spans="1:6" s="167" customFormat="1" ht="40.5" x14ac:dyDescent="0.2">
      <c r="A4591" s="223">
        <v>487400</v>
      </c>
      <c r="B4591" s="198" t="s">
        <v>986</v>
      </c>
      <c r="C4591" s="208">
        <v>14000000</v>
      </c>
      <c r="D4591" s="217">
        <v>14500000</v>
      </c>
      <c r="E4591" s="208">
        <v>0</v>
      </c>
      <c r="F4591" s="209">
        <f t="shared" si="1298"/>
        <v>103.57142857142858</v>
      </c>
    </row>
    <row r="4592" spans="1:6" s="167" customFormat="1" ht="20.25" x14ac:dyDescent="0.2">
      <c r="A4592" s="219">
        <v>488000</v>
      </c>
      <c r="B4592" s="210" t="s">
        <v>373</v>
      </c>
      <c r="C4592" s="220">
        <f>SUM(C4593:C4596)</f>
        <v>4687100.0000000037</v>
      </c>
      <c r="D4592" s="220">
        <f>SUM(D4593:D4596)</f>
        <v>6550000</v>
      </c>
      <c r="E4592" s="220">
        <f>SUM(E4593:E4596)</f>
        <v>0</v>
      </c>
      <c r="F4592" s="205">
        <f t="shared" si="1298"/>
        <v>139.74525826203825</v>
      </c>
    </row>
    <row r="4593" spans="1:6" s="167" customFormat="1" ht="20.25" x14ac:dyDescent="0.2">
      <c r="A4593" s="223">
        <v>488100</v>
      </c>
      <c r="B4593" s="198" t="s">
        <v>727</v>
      </c>
      <c r="C4593" s="208">
        <v>4000000.0000000037</v>
      </c>
      <c r="D4593" s="217">
        <v>6000000</v>
      </c>
      <c r="E4593" s="208">
        <v>0</v>
      </c>
      <c r="F4593" s="209">
        <f t="shared" si="1298"/>
        <v>149.99999999999986</v>
      </c>
    </row>
    <row r="4594" spans="1:6" s="167" customFormat="1" ht="20.25" x14ac:dyDescent="0.2">
      <c r="A4594" s="197">
        <v>488100</v>
      </c>
      <c r="B4594" s="198" t="s">
        <v>728</v>
      </c>
      <c r="C4594" s="208">
        <v>140000</v>
      </c>
      <c r="D4594" s="217">
        <v>150000</v>
      </c>
      <c r="E4594" s="208">
        <v>0</v>
      </c>
      <c r="F4594" s="209">
        <f t="shared" si="1298"/>
        <v>107.14285714285714</v>
      </c>
    </row>
    <row r="4595" spans="1:6" s="167" customFormat="1" ht="20.25" x14ac:dyDescent="0.2">
      <c r="A4595" s="197">
        <v>488100</v>
      </c>
      <c r="B4595" s="198" t="s">
        <v>987</v>
      </c>
      <c r="C4595" s="208">
        <v>400000</v>
      </c>
      <c r="D4595" s="217">
        <v>400000</v>
      </c>
      <c r="E4595" s="208">
        <v>0</v>
      </c>
      <c r="F4595" s="209">
        <f t="shared" si="1298"/>
        <v>100</v>
      </c>
    </row>
    <row r="4596" spans="1:6" s="167" customFormat="1" ht="20.25" x14ac:dyDescent="0.2">
      <c r="A4596" s="197">
        <v>488100</v>
      </c>
      <c r="B4596" s="198" t="s">
        <v>373</v>
      </c>
      <c r="C4596" s="208">
        <v>147100</v>
      </c>
      <c r="D4596" s="217">
        <v>0</v>
      </c>
      <c r="E4596" s="208">
        <v>0</v>
      </c>
      <c r="F4596" s="209">
        <f t="shared" si="1298"/>
        <v>0</v>
      </c>
    </row>
    <row r="4597" spans="1:6" s="167" customFormat="1" ht="20.25" x14ac:dyDescent="0.2">
      <c r="A4597" s="219">
        <v>510000</v>
      </c>
      <c r="B4597" s="210" t="s">
        <v>422</v>
      </c>
      <c r="C4597" s="220">
        <f>C4598+C4601+0</f>
        <v>60799.999999999971</v>
      </c>
      <c r="D4597" s="220">
        <f>D4598+D4601+0</f>
        <v>65000</v>
      </c>
      <c r="E4597" s="220">
        <f>E4598+E4601+0</f>
        <v>0</v>
      </c>
      <c r="F4597" s="205">
        <f t="shared" si="1298"/>
        <v>106.90789473684215</v>
      </c>
    </row>
    <row r="4598" spans="1:6" s="167" customFormat="1" ht="20.25" x14ac:dyDescent="0.2">
      <c r="A4598" s="219">
        <v>511000</v>
      </c>
      <c r="B4598" s="210" t="s">
        <v>423</v>
      </c>
      <c r="C4598" s="220">
        <f>SUM(C4599:C4600)</f>
        <v>50799.999999999971</v>
      </c>
      <c r="D4598" s="220">
        <f>SUM(D4599:D4600)</f>
        <v>55000</v>
      </c>
      <c r="E4598" s="220">
        <f>SUM(E4599:E4600)</f>
        <v>0</v>
      </c>
      <c r="F4598" s="205">
        <f t="shared" si="1298"/>
        <v>108.26771653543312</v>
      </c>
    </row>
    <row r="4599" spans="1:6" s="167" customFormat="1" ht="20.25" x14ac:dyDescent="0.2">
      <c r="A4599" s="197">
        <v>511300</v>
      </c>
      <c r="B4599" s="198" t="s">
        <v>426</v>
      </c>
      <c r="C4599" s="208">
        <v>15000.000000000002</v>
      </c>
      <c r="D4599" s="217">
        <v>5000</v>
      </c>
      <c r="E4599" s="208">
        <v>0</v>
      </c>
      <c r="F4599" s="209">
        <f t="shared" si="1298"/>
        <v>33.333333333333329</v>
      </c>
    </row>
    <row r="4600" spans="1:6" s="167" customFormat="1" ht="20.25" x14ac:dyDescent="0.2">
      <c r="A4600" s="197">
        <v>511700</v>
      </c>
      <c r="B4600" s="198" t="s">
        <v>429</v>
      </c>
      <c r="C4600" s="208">
        <v>35799.999999999971</v>
      </c>
      <c r="D4600" s="217">
        <v>50000</v>
      </c>
      <c r="E4600" s="208">
        <v>0</v>
      </c>
      <c r="F4600" s="209">
        <f t="shared" si="1298"/>
        <v>139.66480446927386</v>
      </c>
    </row>
    <row r="4601" spans="1:6" s="167" customFormat="1" ht="20.25" x14ac:dyDescent="0.2">
      <c r="A4601" s="219">
        <v>516000</v>
      </c>
      <c r="B4601" s="210" t="s">
        <v>433</v>
      </c>
      <c r="C4601" s="220">
        <f t="shared" ref="C4601" si="1302">SUM(C4602)</f>
        <v>9999.9999999999982</v>
      </c>
      <c r="D4601" s="220">
        <f t="shared" ref="D4601" si="1303">SUM(D4602)</f>
        <v>10000</v>
      </c>
      <c r="E4601" s="220">
        <f t="shared" ref="E4601" si="1304">SUM(E4602)</f>
        <v>0</v>
      </c>
      <c r="F4601" s="205">
        <f t="shared" si="1298"/>
        <v>100.00000000000003</v>
      </c>
    </row>
    <row r="4602" spans="1:6" s="167" customFormat="1" ht="20.25" x14ac:dyDescent="0.2">
      <c r="A4602" s="197">
        <v>516100</v>
      </c>
      <c r="B4602" s="198" t="s">
        <v>433</v>
      </c>
      <c r="C4602" s="208">
        <v>9999.9999999999982</v>
      </c>
      <c r="D4602" s="217">
        <v>10000</v>
      </c>
      <c r="E4602" s="208">
        <v>0</v>
      </c>
      <c r="F4602" s="209">
        <f t="shared" si="1298"/>
        <v>100.00000000000003</v>
      </c>
    </row>
    <row r="4603" spans="1:6" s="221" customFormat="1" ht="20.25" x14ac:dyDescent="0.2">
      <c r="A4603" s="219">
        <v>630000</v>
      </c>
      <c r="B4603" s="210" t="s">
        <v>461</v>
      </c>
      <c r="C4603" s="220">
        <f>C4604+C4606</f>
        <v>14863200</v>
      </c>
      <c r="D4603" s="220">
        <f>D4604+D4606</f>
        <v>10160800</v>
      </c>
      <c r="E4603" s="220">
        <f>E4604+E4606</f>
        <v>0</v>
      </c>
      <c r="F4603" s="205">
        <f t="shared" si="1298"/>
        <v>68.362129285752729</v>
      </c>
    </row>
    <row r="4604" spans="1:6" s="221" customFormat="1" ht="20.25" x14ac:dyDescent="0.2">
      <c r="A4604" s="219">
        <v>631000</v>
      </c>
      <c r="B4604" s="210" t="s">
        <v>395</v>
      </c>
      <c r="C4604" s="220">
        <f>C4605+0</f>
        <v>14763200</v>
      </c>
      <c r="D4604" s="220">
        <f>D4605+0</f>
        <v>10060800</v>
      </c>
      <c r="E4604" s="220">
        <f>E4605+0</f>
        <v>0</v>
      </c>
      <c r="F4604" s="205">
        <f t="shared" si="1298"/>
        <v>68.147827029370319</v>
      </c>
    </row>
    <row r="4605" spans="1:6" s="167" customFormat="1" ht="40.5" x14ac:dyDescent="0.2">
      <c r="A4605" s="197">
        <v>631900</v>
      </c>
      <c r="B4605" s="198" t="s">
        <v>988</v>
      </c>
      <c r="C4605" s="208">
        <v>14763200</v>
      </c>
      <c r="D4605" s="217">
        <v>10060800</v>
      </c>
      <c r="E4605" s="208">
        <v>0</v>
      </c>
      <c r="F4605" s="209">
        <f t="shared" si="1298"/>
        <v>68.147827029370319</v>
      </c>
    </row>
    <row r="4606" spans="1:6" s="221" customFormat="1" ht="20.25" x14ac:dyDescent="0.2">
      <c r="A4606" s="219">
        <v>638000</v>
      </c>
      <c r="B4606" s="210" t="s">
        <v>396</v>
      </c>
      <c r="C4606" s="220">
        <f t="shared" ref="C4606" si="1305">C4607</f>
        <v>100000</v>
      </c>
      <c r="D4606" s="220">
        <f t="shared" ref="D4606" si="1306">D4607</f>
        <v>100000</v>
      </c>
      <c r="E4606" s="220">
        <f t="shared" ref="E4606" si="1307">E4607</f>
        <v>0</v>
      </c>
      <c r="F4606" s="205">
        <f t="shared" si="1298"/>
        <v>100</v>
      </c>
    </row>
    <row r="4607" spans="1:6" s="167" customFormat="1" ht="20.25" x14ac:dyDescent="0.2">
      <c r="A4607" s="197">
        <v>638100</v>
      </c>
      <c r="B4607" s="198" t="s">
        <v>466</v>
      </c>
      <c r="C4607" s="208">
        <v>100000</v>
      </c>
      <c r="D4607" s="217">
        <v>100000</v>
      </c>
      <c r="E4607" s="208">
        <v>0</v>
      </c>
      <c r="F4607" s="209">
        <f t="shared" si="1298"/>
        <v>100</v>
      </c>
    </row>
    <row r="4608" spans="1:6" s="167" customFormat="1" ht="20.25" x14ac:dyDescent="0.2">
      <c r="A4608" s="225"/>
      <c r="B4608" s="214" t="s">
        <v>500</v>
      </c>
      <c r="C4608" s="222">
        <f>C4540+C4585+C4597+C4603</f>
        <v>357794800</v>
      </c>
      <c r="D4608" s="222">
        <f>D4540+D4585+D4597+D4603</f>
        <v>479223000</v>
      </c>
      <c r="E4608" s="222">
        <f>E4540+E4585+E4597+E4603</f>
        <v>0</v>
      </c>
      <c r="F4608" s="172">
        <f t="shared" si="1298"/>
        <v>133.93794431892246</v>
      </c>
    </row>
    <row r="4609" spans="1:6" s="167" customFormat="1" ht="20.25" x14ac:dyDescent="0.2">
      <c r="A4609" s="197"/>
      <c r="B4609" s="198"/>
      <c r="C4609" s="217"/>
      <c r="D4609" s="217"/>
      <c r="E4609" s="217"/>
      <c r="F4609" s="218"/>
    </row>
    <row r="4610" spans="1:6" s="167" customFormat="1" ht="20.25" x14ac:dyDescent="0.2">
      <c r="A4610" s="193"/>
      <c r="B4610" s="190"/>
      <c r="C4610" s="217"/>
      <c r="D4610" s="217"/>
      <c r="E4610" s="217"/>
      <c r="F4610" s="218"/>
    </row>
    <row r="4611" spans="1:6" s="167" customFormat="1" ht="20.25" x14ac:dyDescent="0.2">
      <c r="A4611" s="191" t="s">
        <v>989</v>
      </c>
      <c r="B4611" s="190"/>
      <c r="C4611" s="217"/>
      <c r="D4611" s="217"/>
      <c r="E4611" s="217"/>
      <c r="F4611" s="218"/>
    </row>
    <row r="4612" spans="1:6" s="167" customFormat="1" ht="20.25" x14ac:dyDescent="0.2">
      <c r="A4612" s="191" t="s">
        <v>524</v>
      </c>
      <c r="B4612" s="190"/>
      <c r="C4612" s="217"/>
      <c r="D4612" s="217"/>
      <c r="E4612" s="217"/>
      <c r="F4612" s="218"/>
    </row>
    <row r="4613" spans="1:6" s="167" customFormat="1" ht="20.25" x14ac:dyDescent="0.2">
      <c r="A4613" s="191" t="s">
        <v>658</v>
      </c>
      <c r="B4613" s="190"/>
      <c r="C4613" s="217"/>
      <c r="D4613" s="217"/>
      <c r="E4613" s="217"/>
      <c r="F4613" s="218"/>
    </row>
    <row r="4614" spans="1:6" s="167" customFormat="1" ht="20.25" x14ac:dyDescent="0.2">
      <c r="A4614" s="191" t="s">
        <v>821</v>
      </c>
      <c r="B4614" s="190"/>
      <c r="C4614" s="217"/>
      <c r="D4614" s="217"/>
      <c r="E4614" s="217"/>
      <c r="F4614" s="218"/>
    </row>
    <row r="4615" spans="1:6" s="167" customFormat="1" ht="20.25" x14ac:dyDescent="0.2">
      <c r="A4615" s="193"/>
      <c r="B4615" s="190"/>
      <c r="C4615" s="217"/>
      <c r="D4615" s="217"/>
      <c r="E4615" s="217"/>
      <c r="F4615" s="218"/>
    </row>
    <row r="4616" spans="1:6" s="167" customFormat="1" ht="20.25" x14ac:dyDescent="0.2">
      <c r="A4616" s="219">
        <v>410000</v>
      </c>
      <c r="B4616" s="210" t="s">
        <v>357</v>
      </c>
      <c r="C4616" s="220">
        <f>C4617+C4622+C4636+C4638+0+0+0</f>
        <v>1639119200</v>
      </c>
      <c r="D4616" s="220">
        <f>D4617+D4622+D4636+D4638+0+0+0</f>
        <v>1810005300</v>
      </c>
      <c r="E4616" s="220">
        <f>E4617+E4622+E4636+E4638+0+0+0</f>
        <v>0</v>
      </c>
      <c r="F4616" s="205">
        <f t="shared" ref="F4616:F4631" si="1308">D4616/C4616*100</f>
        <v>110.42548339376417</v>
      </c>
    </row>
    <row r="4617" spans="1:6" s="167" customFormat="1" ht="20.25" x14ac:dyDescent="0.2">
      <c r="A4617" s="219">
        <v>411000</v>
      </c>
      <c r="B4617" s="203" t="s">
        <v>471</v>
      </c>
      <c r="C4617" s="220">
        <f>SUM(C4618:C4621)</f>
        <v>17264600</v>
      </c>
      <c r="D4617" s="220">
        <f t="shared" ref="D4617" si="1309">SUM(D4618:D4621)</f>
        <v>17521500</v>
      </c>
      <c r="E4617" s="220">
        <f>SUM(E4618:E4621)</f>
        <v>0</v>
      </c>
      <c r="F4617" s="205">
        <f t="shared" si="1308"/>
        <v>101.48801594013183</v>
      </c>
    </row>
    <row r="4618" spans="1:6" s="167" customFormat="1" ht="20.25" x14ac:dyDescent="0.2">
      <c r="A4618" s="197">
        <v>411100</v>
      </c>
      <c r="B4618" s="198" t="s">
        <v>358</v>
      </c>
      <c r="C4618" s="208">
        <v>15906999.999999998</v>
      </c>
      <c r="D4618" s="217">
        <v>16232000</v>
      </c>
      <c r="E4618" s="208">
        <v>0</v>
      </c>
      <c r="F4618" s="209">
        <f t="shared" si="1308"/>
        <v>102.04312566794493</v>
      </c>
    </row>
    <row r="4619" spans="1:6" s="167" customFormat="1" ht="20.25" x14ac:dyDescent="0.2">
      <c r="A4619" s="197">
        <v>411200</v>
      </c>
      <c r="B4619" s="198" t="s">
        <v>484</v>
      </c>
      <c r="C4619" s="208">
        <v>585000</v>
      </c>
      <c r="D4619" s="217">
        <v>420000</v>
      </c>
      <c r="E4619" s="208">
        <v>0</v>
      </c>
      <c r="F4619" s="209">
        <f t="shared" si="1308"/>
        <v>71.794871794871796</v>
      </c>
    </row>
    <row r="4620" spans="1:6" s="167" customFormat="1" ht="40.5" x14ac:dyDescent="0.2">
      <c r="A4620" s="197">
        <v>411300</v>
      </c>
      <c r="B4620" s="198" t="s">
        <v>359</v>
      </c>
      <c r="C4620" s="208">
        <v>557600</v>
      </c>
      <c r="D4620" s="217">
        <v>619500</v>
      </c>
      <c r="E4620" s="208">
        <v>0</v>
      </c>
      <c r="F4620" s="209">
        <f t="shared" si="1308"/>
        <v>111.10114777618365</v>
      </c>
    </row>
    <row r="4621" spans="1:6" s="167" customFormat="1" ht="20.25" x14ac:dyDescent="0.2">
      <c r="A4621" s="197">
        <v>411400</v>
      </c>
      <c r="B4621" s="198" t="s">
        <v>360</v>
      </c>
      <c r="C4621" s="208">
        <v>215000</v>
      </c>
      <c r="D4621" s="217">
        <v>250000</v>
      </c>
      <c r="E4621" s="208">
        <v>0</v>
      </c>
      <c r="F4621" s="209">
        <f t="shared" si="1308"/>
        <v>116.27906976744187</v>
      </c>
    </row>
    <row r="4622" spans="1:6" s="167" customFormat="1" ht="20.25" x14ac:dyDescent="0.2">
      <c r="A4622" s="219">
        <v>412000</v>
      </c>
      <c r="B4622" s="210" t="s">
        <v>476</v>
      </c>
      <c r="C4622" s="220">
        <f>SUM(C4623:C4635)</f>
        <v>7054600</v>
      </c>
      <c r="D4622" s="220">
        <f>SUM(D4623:D4635)</f>
        <v>7183800</v>
      </c>
      <c r="E4622" s="220">
        <f>SUM(E4623:E4635)</f>
        <v>0</v>
      </c>
      <c r="F4622" s="205">
        <f t="shared" si="1308"/>
        <v>101.8314291384345</v>
      </c>
    </row>
    <row r="4623" spans="1:6" s="167" customFormat="1" ht="20.25" x14ac:dyDescent="0.2">
      <c r="A4623" s="197">
        <v>412100</v>
      </c>
      <c r="B4623" s="198" t="s">
        <v>361</v>
      </c>
      <c r="C4623" s="208">
        <v>38200</v>
      </c>
      <c r="D4623" s="217">
        <v>64800</v>
      </c>
      <c r="E4623" s="208">
        <v>0</v>
      </c>
      <c r="F4623" s="209">
        <f t="shared" si="1308"/>
        <v>169.63350785340313</v>
      </c>
    </row>
    <row r="4624" spans="1:6" s="167" customFormat="1" ht="20.25" x14ac:dyDescent="0.2">
      <c r="A4624" s="197">
        <v>412200</v>
      </c>
      <c r="B4624" s="198" t="s">
        <v>485</v>
      </c>
      <c r="C4624" s="208">
        <v>1400000</v>
      </c>
      <c r="D4624" s="217">
        <v>1400000</v>
      </c>
      <c r="E4624" s="208">
        <v>0</v>
      </c>
      <c r="F4624" s="209">
        <f t="shared" si="1308"/>
        <v>100</v>
      </c>
    </row>
    <row r="4625" spans="1:7" s="167" customFormat="1" ht="20.25" x14ac:dyDescent="0.2">
      <c r="A4625" s="197">
        <v>412300</v>
      </c>
      <c r="B4625" s="198" t="s">
        <v>362</v>
      </c>
      <c r="C4625" s="208">
        <v>170000</v>
      </c>
      <c r="D4625" s="217">
        <v>170000</v>
      </c>
      <c r="E4625" s="208">
        <v>0</v>
      </c>
      <c r="F4625" s="209">
        <f t="shared" si="1308"/>
        <v>100</v>
      </c>
    </row>
    <row r="4626" spans="1:7" s="167" customFormat="1" ht="20.25" x14ac:dyDescent="0.2">
      <c r="A4626" s="197">
        <v>412400</v>
      </c>
      <c r="B4626" s="198" t="s">
        <v>363</v>
      </c>
      <c r="C4626" s="208">
        <v>100</v>
      </c>
      <c r="D4626" s="217">
        <v>0</v>
      </c>
      <c r="E4626" s="208">
        <v>0</v>
      </c>
      <c r="F4626" s="209">
        <f t="shared" si="1308"/>
        <v>0</v>
      </c>
    </row>
    <row r="4627" spans="1:7" s="167" customFormat="1" ht="20.25" x14ac:dyDescent="0.2">
      <c r="A4627" s="197">
        <v>412500</v>
      </c>
      <c r="B4627" s="198" t="s">
        <v>364</v>
      </c>
      <c r="C4627" s="208">
        <v>115000</v>
      </c>
      <c r="D4627" s="217">
        <v>115000</v>
      </c>
      <c r="E4627" s="208">
        <v>0</v>
      </c>
      <c r="F4627" s="209">
        <f t="shared" si="1308"/>
        <v>100</v>
      </c>
    </row>
    <row r="4628" spans="1:7" s="167" customFormat="1" ht="20.25" x14ac:dyDescent="0.2">
      <c r="A4628" s="197">
        <v>412600</v>
      </c>
      <c r="B4628" s="198" t="s">
        <v>486</v>
      </c>
      <c r="C4628" s="208">
        <v>85000</v>
      </c>
      <c r="D4628" s="217">
        <v>90000</v>
      </c>
      <c r="E4628" s="208">
        <v>0</v>
      </c>
      <c r="F4628" s="209">
        <f t="shared" si="1308"/>
        <v>105.88235294117648</v>
      </c>
    </row>
    <row r="4629" spans="1:7" s="167" customFormat="1" ht="20.25" x14ac:dyDescent="0.2">
      <c r="A4629" s="197">
        <v>412700</v>
      </c>
      <c r="B4629" s="198" t="s">
        <v>473</v>
      </c>
      <c r="C4629" s="208">
        <v>5100000</v>
      </c>
      <c r="D4629" s="217">
        <v>5150000</v>
      </c>
      <c r="E4629" s="208">
        <v>0</v>
      </c>
      <c r="F4629" s="209">
        <f t="shared" si="1308"/>
        <v>100.98039215686273</v>
      </c>
    </row>
    <row r="4630" spans="1:7" s="167" customFormat="1" ht="20.25" x14ac:dyDescent="0.2">
      <c r="A4630" s="197">
        <v>412900</v>
      </c>
      <c r="B4630" s="198" t="s">
        <v>797</v>
      </c>
      <c r="C4630" s="208">
        <v>2300</v>
      </c>
      <c r="D4630" s="217">
        <v>2300</v>
      </c>
      <c r="E4630" s="208">
        <v>0</v>
      </c>
      <c r="F4630" s="209">
        <f t="shared" si="1308"/>
        <v>100</v>
      </c>
    </row>
    <row r="4631" spans="1:7" s="167" customFormat="1" ht="20.25" x14ac:dyDescent="0.2">
      <c r="A4631" s="197">
        <v>412900</v>
      </c>
      <c r="B4631" s="198" t="s">
        <v>564</v>
      </c>
      <c r="C4631" s="208">
        <v>85000</v>
      </c>
      <c r="D4631" s="217">
        <v>90000</v>
      </c>
      <c r="E4631" s="208">
        <v>0</v>
      </c>
      <c r="F4631" s="209">
        <f t="shared" si="1308"/>
        <v>105.88235294117648</v>
      </c>
    </row>
    <row r="4632" spans="1:7" s="167" customFormat="1" ht="20.25" x14ac:dyDescent="0.2">
      <c r="A4632" s="197">
        <v>412900</v>
      </c>
      <c r="B4632" s="198" t="s">
        <v>582</v>
      </c>
      <c r="C4632" s="208">
        <v>3999.9999999999991</v>
      </c>
      <c r="D4632" s="217">
        <v>45000</v>
      </c>
      <c r="E4632" s="208">
        <v>0</v>
      </c>
      <c r="F4632" s="209"/>
    </row>
    <row r="4633" spans="1:7" s="167" customFormat="1" ht="20.25" x14ac:dyDescent="0.2">
      <c r="A4633" s="197">
        <v>412900</v>
      </c>
      <c r="B4633" s="211" t="s">
        <v>583</v>
      </c>
      <c r="C4633" s="208">
        <v>11300</v>
      </c>
      <c r="D4633" s="217">
        <v>11300</v>
      </c>
      <c r="E4633" s="208">
        <v>0</v>
      </c>
      <c r="F4633" s="209">
        <f t="shared" ref="F4633:F4639" si="1310">D4633/C4633*100</f>
        <v>100</v>
      </c>
    </row>
    <row r="4634" spans="1:7" s="167" customFormat="1" ht="20.25" x14ac:dyDescent="0.2">
      <c r="A4634" s="197">
        <v>412900</v>
      </c>
      <c r="B4634" s="198" t="s">
        <v>584</v>
      </c>
      <c r="C4634" s="208">
        <v>33700</v>
      </c>
      <c r="D4634" s="217">
        <v>35400</v>
      </c>
      <c r="E4634" s="208">
        <v>0</v>
      </c>
      <c r="F4634" s="209">
        <f t="shared" si="1310"/>
        <v>105.04451038575668</v>
      </c>
    </row>
    <row r="4635" spans="1:7" s="167" customFormat="1" ht="20.25" x14ac:dyDescent="0.2">
      <c r="A4635" s="197">
        <v>412900</v>
      </c>
      <c r="B4635" s="198" t="s">
        <v>566</v>
      </c>
      <c r="C4635" s="208">
        <v>10000</v>
      </c>
      <c r="D4635" s="217">
        <v>10000</v>
      </c>
      <c r="E4635" s="208">
        <v>0</v>
      </c>
      <c r="F4635" s="209">
        <f t="shared" si="1310"/>
        <v>100</v>
      </c>
    </row>
    <row r="4636" spans="1:7" s="167" customFormat="1" ht="20.25" x14ac:dyDescent="0.2">
      <c r="A4636" s="219">
        <v>417000</v>
      </c>
      <c r="B4636" s="210" t="s">
        <v>479</v>
      </c>
      <c r="C4636" s="220">
        <f t="shared" ref="C4636" si="1311">C4637</f>
        <v>1614500000</v>
      </c>
      <c r="D4636" s="220">
        <f t="shared" ref="D4636" si="1312">D4637</f>
        <v>1785000000</v>
      </c>
      <c r="E4636" s="220">
        <f t="shared" ref="E4636" si="1313">E4637</f>
        <v>0</v>
      </c>
      <c r="F4636" s="205">
        <f t="shared" si="1310"/>
        <v>110.56054506039021</v>
      </c>
    </row>
    <row r="4637" spans="1:7" s="167" customFormat="1" ht="20.25" x14ac:dyDescent="0.2">
      <c r="A4637" s="197">
        <v>417100</v>
      </c>
      <c r="B4637" s="198" t="s">
        <v>337</v>
      </c>
      <c r="C4637" s="208">
        <v>1614500000</v>
      </c>
      <c r="D4637" s="217">
        <v>1785000000</v>
      </c>
      <c r="E4637" s="208">
        <v>0</v>
      </c>
      <c r="F4637" s="209">
        <f t="shared" si="1310"/>
        <v>110.56054506039021</v>
      </c>
      <c r="G4637" s="165"/>
    </row>
    <row r="4638" spans="1:7" s="221" customFormat="1" ht="20.25" x14ac:dyDescent="0.2">
      <c r="A4638" s="219">
        <v>419000</v>
      </c>
      <c r="B4638" s="210" t="s">
        <v>481</v>
      </c>
      <c r="C4638" s="220">
        <f t="shared" ref="C4638" si="1314">C4639</f>
        <v>300000</v>
      </c>
      <c r="D4638" s="220">
        <f t="shared" ref="D4638" si="1315">D4639</f>
        <v>300000</v>
      </c>
      <c r="E4638" s="220">
        <f t="shared" ref="E4638" si="1316">E4639</f>
        <v>0</v>
      </c>
      <c r="F4638" s="205">
        <f t="shared" si="1310"/>
        <v>100</v>
      </c>
    </row>
    <row r="4639" spans="1:7" s="167" customFormat="1" ht="20.25" x14ac:dyDescent="0.2">
      <c r="A4639" s="197">
        <v>419100</v>
      </c>
      <c r="B4639" s="198" t="s">
        <v>481</v>
      </c>
      <c r="C4639" s="208">
        <v>300000</v>
      </c>
      <c r="D4639" s="217">
        <v>300000</v>
      </c>
      <c r="E4639" s="208">
        <v>0</v>
      </c>
      <c r="F4639" s="209">
        <f t="shared" si="1310"/>
        <v>100</v>
      </c>
    </row>
    <row r="4640" spans="1:7" s="167" customFormat="1" ht="20.25" x14ac:dyDescent="0.2">
      <c r="A4640" s="219">
        <v>510000</v>
      </c>
      <c r="B4640" s="210" t="s">
        <v>422</v>
      </c>
      <c r="C4640" s="220">
        <f>C4641+0+C4644</f>
        <v>37500</v>
      </c>
      <c r="D4640" s="220">
        <f>D4641+0+D4644</f>
        <v>217000</v>
      </c>
      <c r="E4640" s="220">
        <f>E4641+0+E4644</f>
        <v>0</v>
      </c>
      <c r="F4640" s="205"/>
    </row>
    <row r="4641" spans="1:6" s="167" customFormat="1" ht="20.25" x14ac:dyDescent="0.2">
      <c r="A4641" s="219">
        <v>511000</v>
      </c>
      <c r="B4641" s="210" t="s">
        <v>423</v>
      </c>
      <c r="C4641" s="220">
        <f>SUM(C4642:C4643)</f>
        <v>10500</v>
      </c>
      <c r="D4641" s="220">
        <f>SUM(D4642:D4643)</f>
        <v>190000</v>
      </c>
      <c r="E4641" s="220">
        <f>SUM(E4642:E4643)</f>
        <v>0</v>
      </c>
      <c r="F4641" s="205"/>
    </row>
    <row r="4642" spans="1:6" s="167" customFormat="1" ht="20.25" x14ac:dyDescent="0.2">
      <c r="A4642" s="223">
        <v>511200</v>
      </c>
      <c r="B4642" s="198" t="s">
        <v>425</v>
      </c>
      <c r="C4642" s="208">
        <v>500</v>
      </c>
      <c r="D4642" s="217">
        <v>40000</v>
      </c>
      <c r="E4642" s="208">
        <v>0</v>
      </c>
      <c r="F4642" s="209"/>
    </row>
    <row r="4643" spans="1:6" s="167" customFormat="1" ht="20.25" x14ac:dyDescent="0.2">
      <c r="A4643" s="197">
        <v>511300</v>
      </c>
      <c r="B4643" s="198" t="s">
        <v>426</v>
      </c>
      <c r="C4643" s="208">
        <v>10000</v>
      </c>
      <c r="D4643" s="217">
        <v>150000</v>
      </c>
      <c r="E4643" s="208">
        <v>0</v>
      </c>
      <c r="F4643" s="209"/>
    </row>
    <row r="4644" spans="1:6" s="167" customFormat="1" ht="20.25" x14ac:dyDescent="0.2">
      <c r="A4644" s="219">
        <v>516000</v>
      </c>
      <c r="B4644" s="210" t="s">
        <v>433</v>
      </c>
      <c r="C4644" s="220">
        <f t="shared" ref="C4644" si="1317">C4645</f>
        <v>27000</v>
      </c>
      <c r="D4644" s="220">
        <f t="shared" ref="D4644" si="1318">D4645</f>
        <v>27000</v>
      </c>
      <c r="E4644" s="220">
        <f t="shared" ref="E4644" si="1319">E4645</f>
        <v>0</v>
      </c>
      <c r="F4644" s="205">
        <f t="shared" ref="F4644:F4651" si="1320">D4644/C4644*100</f>
        <v>100</v>
      </c>
    </row>
    <row r="4645" spans="1:6" s="167" customFormat="1" ht="20.25" x14ac:dyDescent="0.2">
      <c r="A4645" s="197">
        <v>516100</v>
      </c>
      <c r="B4645" s="198" t="s">
        <v>433</v>
      </c>
      <c r="C4645" s="208">
        <v>27000</v>
      </c>
      <c r="D4645" s="217">
        <v>27000</v>
      </c>
      <c r="E4645" s="208">
        <v>0</v>
      </c>
      <c r="F4645" s="209">
        <f t="shared" si="1320"/>
        <v>100</v>
      </c>
    </row>
    <row r="4646" spans="1:6" s="221" customFormat="1" ht="20.25" x14ac:dyDescent="0.2">
      <c r="A4646" s="219">
        <v>630000</v>
      </c>
      <c r="B4646" s="210" t="s">
        <v>461</v>
      </c>
      <c r="C4646" s="220">
        <f>C4647+C4649</f>
        <v>550300</v>
      </c>
      <c r="D4646" s="220">
        <f>D4647+D4649</f>
        <v>533000</v>
      </c>
      <c r="E4646" s="220">
        <f>E4647+E4649</f>
        <v>0</v>
      </c>
      <c r="F4646" s="205">
        <f t="shared" si="1320"/>
        <v>96.856260221697255</v>
      </c>
    </row>
    <row r="4647" spans="1:6" s="221" customFormat="1" ht="20.25" x14ac:dyDescent="0.2">
      <c r="A4647" s="219">
        <v>631000</v>
      </c>
      <c r="B4647" s="210" t="s">
        <v>395</v>
      </c>
      <c r="C4647" s="220">
        <f>C4648+0+0</f>
        <v>4000.0000000000009</v>
      </c>
      <c r="D4647" s="220">
        <f>D4648+0+0</f>
        <v>3000</v>
      </c>
      <c r="E4647" s="220">
        <f>E4648+0+0</f>
        <v>0</v>
      </c>
      <c r="F4647" s="205">
        <f t="shared" si="1320"/>
        <v>74.999999999999972</v>
      </c>
    </row>
    <row r="4648" spans="1:6" s="167" customFormat="1" ht="20.25" x14ac:dyDescent="0.2">
      <c r="A4648" s="197">
        <v>631100</v>
      </c>
      <c r="B4648" s="198" t="s">
        <v>463</v>
      </c>
      <c r="C4648" s="208">
        <v>4000.0000000000009</v>
      </c>
      <c r="D4648" s="217">
        <v>3000</v>
      </c>
      <c r="E4648" s="208">
        <v>0</v>
      </c>
      <c r="F4648" s="209">
        <f t="shared" si="1320"/>
        <v>74.999999999999972</v>
      </c>
    </row>
    <row r="4649" spans="1:6" s="221" customFormat="1" ht="20.25" x14ac:dyDescent="0.2">
      <c r="A4649" s="219">
        <v>638000</v>
      </c>
      <c r="B4649" s="210" t="s">
        <v>396</v>
      </c>
      <c r="C4649" s="220">
        <f>C4650+0</f>
        <v>546300</v>
      </c>
      <c r="D4649" s="220">
        <f>D4650+0</f>
        <v>530000</v>
      </c>
      <c r="E4649" s="220">
        <f>E4650+0</f>
        <v>0</v>
      </c>
      <c r="F4649" s="205">
        <f t="shared" si="1320"/>
        <v>97.016291414973452</v>
      </c>
    </row>
    <row r="4650" spans="1:6" s="167" customFormat="1" ht="20.25" x14ac:dyDescent="0.2">
      <c r="A4650" s="197">
        <v>638100</v>
      </c>
      <c r="B4650" s="198" t="s">
        <v>466</v>
      </c>
      <c r="C4650" s="208">
        <v>546300</v>
      </c>
      <c r="D4650" s="217">
        <v>530000</v>
      </c>
      <c r="E4650" s="208">
        <v>0</v>
      </c>
      <c r="F4650" s="209">
        <f t="shared" si="1320"/>
        <v>97.016291414973452</v>
      </c>
    </row>
    <row r="4651" spans="1:6" s="167" customFormat="1" ht="20.25" x14ac:dyDescent="0.2">
      <c r="A4651" s="225"/>
      <c r="B4651" s="214" t="s">
        <v>500</v>
      </c>
      <c r="C4651" s="222">
        <f>C4616+C4640+0+C4646+0</f>
        <v>1639707000</v>
      </c>
      <c r="D4651" s="222">
        <f>D4616+D4640+0+D4646+0</f>
        <v>1810755300</v>
      </c>
      <c r="E4651" s="222">
        <f>E4616+E4640+0+E4646+0</f>
        <v>0</v>
      </c>
      <c r="F4651" s="172">
        <f t="shared" si="1320"/>
        <v>110.4316380914395</v>
      </c>
    </row>
    <row r="4652" spans="1:6" s="167" customFormat="1" ht="20.25" x14ac:dyDescent="0.2">
      <c r="A4652" s="219"/>
      <c r="B4652" s="210"/>
      <c r="C4652" s="217"/>
      <c r="D4652" s="217"/>
      <c r="E4652" s="217"/>
      <c r="F4652" s="218"/>
    </row>
    <row r="4653" spans="1:6" s="167" customFormat="1" ht="20.25" x14ac:dyDescent="0.2">
      <c r="A4653" s="193"/>
      <c r="B4653" s="190"/>
      <c r="C4653" s="217"/>
      <c r="D4653" s="217"/>
      <c r="E4653" s="217"/>
      <c r="F4653" s="218"/>
    </row>
    <row r="4654" spans="1:6" s="167" customFormat="1" ht="20.25" x14ac:dyDescent="0.2">
      <c r="A4654" s="197" t="s">
        <v>990</v>
      </c>
      <c r="B4654" s="210"/>
      <c r="C4654" s="217"/>
      <c r="D4654" s="217"/>
      <c r="E4654" s="217"/>
      <c r="F4654" s="218"/>
    </row>
    <row r="4655" spans="1:6" s="167" customFormat="1" ht="20.25" x14ac:dyDescent="0.2">
      <c r="A4655" s="197" t="s">
        <v>526</v>
      </c>
      <c r="B4655" s="210"/>
      <c r="C4655" s="217"/>
      <c r="D4655" s="217"/>
      <c r="E4655" s="217"/>
      <c r="F4655" s="218"/>
    </row>
    <row r="4656" spans="1:6" s="167" customFormat="1" ht="20.25" x14ac:dyDescent="0.2">
      <c r="A4656" s="197" t="s">
        <v>656</v>
      </c>
      <c r="B4656" s="210"/>
      <c r="C4656" s="217"/>
      <c r="D4656" s="217"/>
      <c r="E4656" s="217"/>
      <c r="F4656" s="218"/>
    </row>
    <row r="4657" spans="1:6" s="167" customFormat="1" ht="20.25" x14ac:dyDescent="0.2">
      <c r="A4657" s="197" t="s">
        <v>796</v>
      </c>
      <c r="B4657" s="210"/>
      <c r="C4657" s="217"/>
      <c r="D4657" s="217"/>
      <c r="E4657" s="217"/>
      <c r="F4657" s="218"/>
    </row>
    <row r="4658" spans="1:6" s="167" customFormat="1" ht="20.25" x14ac:dyDescent="0.2">
      <c r="A4658" s="197"/>
      <c r="B4658" s="199"/>
      <c r="C4658" s="200"/>
      <c r="D4658" s="200"/>
      <c r="E4658" s="200"/>
      <c r="F4658" s="201"/>
    </row>
    <row r="4659" spans="1:6" s="167" customFormat="1" ht="20.25" x14ac:dyDescent="0.2">
      <c r="A4659" s="219">
        <v>410000</v>
      </c>
      <c r="B4659" s="203" t="s">
        <v>357</v>
      </c>
      <c r="C4659" s="220">
        <f>C4660+C4665+C4678+C4680</f>
        <v>4846800</v>
      </c>
      <c r="D4659" s="220">
        <f t="shared" ref="D4659" si="1321">D4660+D4665+D4678+D4680</f>
        <v>4809000</v>
      </c>
      <c r="E4659" s="220">
        <f>E4660+E4665+E4678+E4680</f>
        <v>0</v>
      </c>
      <c r="F4659" s="205">
        <f t="shared" ref="F4659:F4695" si="1322">D4659/C4659*100</f>
        <v>99.220103986135172</v>
      </c>
    </row>
    <row r="4660" spans="1:6" s="167" customFormat="1" ht="20.25" x14ac:dyDescent="0.2">
      <c r="A4660" s="219">
        <v>411000</v>
      </c>
      <c r="B4660" s="203" t="s">
        <v>471</v>
      </c>
      <c r="C4660" s="220">
        <f>SUM(C4661:C4664)</f>
        <v>2424000</v>
      </c>
      <c r="D4660" s="220">
        <f t="shared" ref="D4660" si="1323">SUM(D4661:D4664)</f>
        <v>2443000</v>
      </c>
      <c r="E4660" s="220">
        <f>SUM(E4661:E4664)</f>
        <v>0</v>
      </c>
      <c r="F4660" s="205">
        <f t="shared" si="1322"/>
        <v>100.78382838283828</v>
      </c>
    </row>
    <row r="4661" spans="1:6" s="167" customFormat="1" ht="20.25" x14ac:dyDescent="0.2">
      <c r="A4661" s="197">
        <v>411100</v>
      </c>
      <c r="B4661" s="198" t="s">
        <v>358</v>
      </c>
      <c r="C4661" s="208">
        <v>2306000</v>
      </c>
      <c r="D4661" s="217">
        <v>2320000</v>
      </c>
      <c r="E4661" s="208">
        <v>0</v>
      </c>
      <c r="F4661" s="209">
        <f t="shared" si="1322"/>
        <v>100.60711188204682</v>
      </c>
    </row>
    <row r="4662" spans="1:6" s="167" customFormat="1" ht="20.25" x14ac:dyDescent="0.2">
      <c r="A4662" s="197">
        <v>411200</v>
      </c>
      <c r="B4662" s="198" t="s">
        <v>484</v>
      </c>
      <c r="C4662" s="208">
        <v>65000</v>
      </c>
      <c r="D4662" s="217">
        <v>65000</v>
      </c>
      <c r="E4662" s="208">
        <v>0</v>
      </c>
      <c r="F4662" s="209">
        <f t="shared" si="1322"/>
        <v>100</v>
      </c>
    </row>
    <row r="4663" spans="1:6" s="167" customFormat="1" ht="40.5" x14ac:dyDescent="0.2">
      <c r="A4663" s="197">
        <v>411300</v>
      </c>
      <c r="B4663" s="198" t="s">
        <v>359</v>
      </c>
      <c r="C4663" s="208">
        <v>40000</v>
      </c>
      <c r="D4663" s="217">
        <v>45000</v>
      </c>
      <c r="E4663" s="208">
        <v>0</v>
      </c>
      <c r="F4663" s="209">
        <f t="shared" si="1322"/>
        <v>112.5</v>
      </c>
    </row>
    <row r="4664" spans="1:6" s="167" customFormat="1" ht="20.25" x14ac:dyDescent="0.2">
      <c r="A4664" s="197">
        <v>411400</v>
      </c>
      <c r="B4664" s="198" t="s">
        <v>360</v>
      </c>
      <c r="C4664" s="208">
        <v>13000</v>
      </c>
      <c r="D4664" s="217">
        <v>13000</v>
      </c>
      <c r="E4664" s="208">
        <v>0</v>
      </c>
      <c r="F4664" s="209">
        <f t="shared" si="1322"/>
        <v>100</v>
      </c>
    </row>
    <row r="4665" spans="1:6" s="167" customFormat="1" ht="20.25" x14ac:dyDescent="0.2">
      <c r="A4665" s="219">
        <v>412000</v>
      </c>
      <c r="B4665" s="210" t="s">
        <v>476</v>
      </c>
      <c r="C4665" s="220">
        <f>SUM(C4666:C4677)</f>
        <v>2337800</v>
      </c>
      <c r="D4665" s="220">
        <f t="shared" ref="D4665" si="1324">SUM(D4666:D4677)</f>
        <v>2306000</v>
      </c>
      <c r="E4665" s="220">
        <f>SUM(E4666:E4677)</f>
        <v>0</v>
      </c>
      <c r="F4665" s="205">
        <f t="shared" si="1322"/>
        <v>98.639746770467966</v>
      </c>
    </row>
    <row r="4666" spans="1:6" s="167" customFormat="1" ht="20.25" x14ac:dyDescent="0.2">
      <c r="A4666" s="197">
        <v>412100</v>
      </c>
      <c r="B4666" s="198" t="s">
        <v>361</v>
      </c>
      <c r="C4666" s="208">
        <v>6000</v>
      </c>
      <c r="D4666" s="217">
        <v>6000</v>
      </c>
      <c r="E4666" s="208">
        <v>0</v>
      </c>
      <c r="F4666" s="209">
        <f t="shared" si="1322"/>
        <v>100</v>
      </c>
    </row>
    <row r="4667" spans="1:6" s="167" customFormat="1" ht="20.25" x14ac:dyDescent="0.2">
      <c r="A4667" s="197">
        <v>412200</v>
      </c>
      <c r="B4667" s="198" t="s">
        <v>485</v>
      </c>
      <c r="C4667" s="208">
        <v>19000</v>
      </c>
      <c r="D4667" s="217">
        <v>19000</v>
      </c>
      <c r="E4667" s="208">
        <v>0</v>
      </c>
      <c r="F4667" s="209">
        <f t="shared" si="1322"/>
        <v>100</v>
      </c>
    </row>
    <row r="4668" spans="1:6" s="167" customFormat="1" ht="20.25" x14ac:dyDescent="0.2">
      <c r="A4668" s="197">
        <v>412300</v>
      </c>
      <c r="B4668" s="198" t="s">
        <v>362</v>
      </c>
      <c r="C4668" s="208">
        <v>20000</v>
      </c>
      <c r="D4668" s="217">
        <v>15000</v>
      </c>
      <c r="E4668" s="208">
        <v>0</v>
      </c>
      <c r="F4668" s="209">
        <f t="shared" si="1322"/>
        <v>75</v>
      </c>
    </row>
    <row r="4669" spans="1:6" s="167" customFormat="1" ht="20.25" x14ac:dyDescent="0.2">
      <c r="A4669" s="197">
        <v>412500</v>
      </c>
      <c r="B4669" s="198" t="s">
        <v>364</v>
      </c>
      <c r="C4669" s="208">
        <v>23500</v>
      </c>
      <c r="D4669" s="217">
        <v>15000</v>
      </c>
      <c r="E4669" s="208">
        <v>0</v>
      </c>
      <c r="F4669" s="209">
        <f t="shared" si="1322"/>
        <v>63.829787234042556</v>
      </c>
    </row>
    <row r="4670" spans="1:6" s="167" customFormat="1" ht="20.25" x14ac:dyDescent="0.2">
      <c r="A4670" s="197">
        <v>412600</v>
      </c>
      <c r="B4670" s="198" t="s">
        <v>486</v>
      </c>
      <c r="C4670" s="208">
        <v>84000</v>
      </c>
      <c r="D4670" s="217">
        <v>80000</v>
      </c>
      <c r="E4670" s="208">
        <v>0</v>
      </c>
      <c r="F4670" s="209">
        <f t="shared" si="1322"/>
        <v>95.238095238095227</v>
      </c>
    </row>
    <row r="4671" spans="1:6" s="167" customFormat="1" ht="20.25" x14ac:dyDescent="0.2">
      <c r="A4671" s="197">
        <v>412700</v>
      </c>
      <c r="B4671" s="198" t="s">
        <v>473</v>
      </c>
      <c r="C4671" s="208">
        <v>2150300</v>
      </c>
      <c r="D4671" s="217">
        <v>2150000</v>
      </c>
      <c r="E4671" s="208">
        <v>0</v>
      </c>
      <c r="F4671" s="209">
        <f t="shared" si="1322"/>
        <v>99.986048458354645</v>
      </c>
    </row>
    <row r="4672" spans="1:6" s="167" customFormat="1" ht="20.25" x14ac:dyDescent="0.2">
      <c r="A4672" s="197">
        <v>412900</v>
      </c>
      <c r="B4672" s="198" t="s">
        <v>797</v>
      </c>
      <c r="C4672" s="208">
        <v>3000</v>
      </c>
      <c r="D4672" s="217">
        <v>2500</v>
      </c>
      <c r="E4672" s="208">
        <v>0</v>
      </c>
      <c r="F4672" s="209">
        <f t="shared" si="1322"/>
        <v>83.333333333333343</v>
      </c>
    </row>
    <row r="4673" spans="1:6" s="167" customFormat="1" ht="20.25" x14ac:dyDescent="0.2">
      <c r="A4673" s="197">
        <v>412900</v>
      </c>
      <c r="B4673" s="198" t="s">
        <v>564</v>
      </c>
      <c r="C4673" s="208">
        <v>5000</v>
      </c>
      <c r="D4673" s="217">
        <v>5000</v>
      </c>
      <c r="E4673" s="208">
        <v>0</v>
      </c>
      <c r="F4673" s="209">
        <f t="shared" si="1322"/>
        <v>100</v>
      </c>
    </row>
    <row r="4674" spans="1:6" s="167" customFormat="1" ht="20.25" x14ac:dyDescent="0.2">
      <c r="A4674" s="197">
        <v>412900</v>
      </c>
      <c r="B4674" s="198" t="s">
        <v>582</v>
      </c>
      <c r="C4674" s="208">
        <v>13500</v>
      </c>
      <c r="D4674" s="217">
        <v>3999.9999999999995</v>
      </c>
      <c r="E4674" s="208">
        <v>0</v>
      </c>
      <c r="F4674" s="209">
        <f t="shared" si="1322"/>
        <v>29.629629629629626</v>
      </c>
    </row>
    <row r="4675" spans="1:6" s="167" customFormat="1" ht="20.25" x14ac:dyDescent="0.2">
      <c r="A4675" s="197">
        <v>412900</v>
      </c>
      <c r="B4675" s="211" t="s">
        <v>583</v>
      </c>
      <c r="C4675" s="208">
        <v>3500</v>
      </c>
      <c r="D4675" s="217">
        <v>3500</v>
      </c>
      <c r="E4675" s="208">
        <v>0</v>
      </c>
      <c r="F4675" s="209">
        <f t="shared" si="1322"/>
        <v>100</v>
      </c>
    </row>
    <row r="4676" spans="1:6" s="167" customFormat="1" ht="20.25" x14ac:dyDescent="0.2">
      <c r="A4676" s="197">
        <v>412900</v>
      </c>
      <c r="B4676" s="198" t="s">
        <v>584</v>
      </c>
      <c r="C4676" s="208">
        <v>5000</v>
      </c>
      <c r="D4676" s="217">
        <v>5000</v>
      </c>
      <c r="E4676" s="208">
        <v>0</v>
      </c>
      <c r="F4676" s="209">
        <f t="shared" si="1322"/>
        <v>100</v>
      </c>
    </row>
    <row r="4677" spans="1:6" s="167" customFormat="1" ht="20.25" x14ac:dyDescent="0.2">
      <c r="A4677" s="197">
        <v>412900</v>
      </c>
      <c r="B4677" s="198" t="s">
        <v>566</v>
      </c>
      <c r="C4677" s="208">
        <v>5000</v>
      </c>
      <c r="D4677" s="217">
        <v>1000</v>
      </c>
      <c r="E4677" s="208">
        <v>0</v>
      </c>
      <c r="F4677" s="209">
        <f t="shared" si="1322"/>
        <v>20</v>
      </c>
    </row>
    <row r="4678" spans="1:6" s="221" customFormat="1" ht="20.25" x14ac:dyDescent="0.2">
      <c r="A4678" s="219">
        <v>413000</v>
      </c>
      <c r="B4678" s="210" t="s">
        <v>477</v>
      </c>
      <c r="C4678" s="220">
        <f t="shared" ref="C4678" si="1325">C4679</f>
        <v>30000</v>
      </c>
      <c r="D4678" s="220">
        <f t="shared" ref="D4678" si="1326">D4679</f>
        <v>30000</v>
      </c>
      <c r="E4678" s="220">
        <f t="shared" ref="E4678" si="1327">E4679</f>
        <v>0</v>
      </c>
      <c r="F4678" s="205">
        <f t="shared" si="1322"/>
        <v>100</v>
      </c>
    </row>
    <row r="4679" spans="1:6" s="167" customFormat="1" ht="20.25" x14ac:dyDescent="0.2">
      <c r="A4679" s="197">
        <v>413800</v>
      </c>
      <c r="B4679" s="198" t="s">
        <v>415</v>
      </c>
      <c r="C4679" s="208">
        <v>30000</v>
      </c>
      <c r="D4679" s="217">
        <v>30000</v>
      </c>
      <c r="E4679" s="208">
        <v>0</v>
      </c>
      <c r="F4679" s="209">
        <f t="shared" si="1322"/>
        <v>100</v>
      </c>
    </row>
    <row r="4680" spans="1:6" s="221" customFormat="1" ht="20.25" x14ac:dyDescent="0.2">
      <c r="A4680" s="219">
        <v>415000</v>
      </c>
      <c r="B4680" s="210" t="s">
        <v>319</v>
      </c>
      <c r="C4680" s="220">
        <f>C4681+0</f>
        <v>55000</v>
      </c>
      <c r="D4680" s="220">
        <f>D4681+0</f>
        <v>30000</v>
      </c>
      <c r="E4680" s="220">
        <f>E4681+0</f>
        <v>0</v>
      </c>
      <c r="F4680" s="205">
        <f t="shared" si="1322"/>
        <v>54.54545454545454</v>
      </c>
    </row>
    <row r="4681" spans="1:6" s="167" customFormat="1" ht="20.25" x14ac:dyDescent="0.2">
      <c r="A4681" s="197">
        <v>415200</v>
      </c>
      <c r="B4681" s="198" t="s">
        <v>530</v>
      </c>
      <c r="C4681" s="208">
        <v>55000</v>
      </c>
      <c r="D4681" s="217">
        <v>30000</v>
      </c>
      <c r="E4681" s="208">
        <v>0</v>
      </c>
      <c r="F4681" s="209">
        <f t="shared" si="1322"/>
        <v>54.54545454545454</v>
      </c>
    </row>
    <row r="4682" spans="1:6" s="221" customFormat="1" ht="20.25" x14ac:dyDescent="0.2">
      <c r="A4682" s="219">
        <v>480000</v>
      </c>
      <c r="B4682" s="210" t="s">
        <v>418</v>
      </c>
      <c r="C4682" s="220">
        <f>C4683+0</f>
        <v>6109999.9999999991</v>
      </c>
      <c r="D4682" s="220">
        <f>D4683+0</f>
        <v>7100000</v>
      </c>
      <c r="E4682" s="220">
        <f>E4683+0</f>
        <v>0</v>
      </c>
      <c r="F4682" s="205">
        <f t="shared" si="1322"/>
        <v>116.20294599018004</v>
      </c>
    </row>
    <row r="4683" spans="1:6" s="227" customFormat="1" ht="20.25" x14ac:dyDescent="0.2">
      <c r="A4683" s="219">
        <v>488000</v>
      </c>
      <c r="B4683" s="210" t="s">
        <v>373</v>
      </c>
      <c r="C4683" s="220">
        <f>SUM(C4684:C4684)</f>
        <v>6109999.9999999991</v>
      </c>
      <c r="D4683" s="220">
        <f t="shared" ref="D4683" si="1328">SUM(D4684:D4684)</f>
        <v>7100000</v>
      </c>
      <c r="E4683" s="220">
        <f>SUM(E4684:E4684)</f>
        <v>0</v>
      </c>
      <c r="F4683" s="205">
        <f t="shared" si="1322"/>
        <v>116.20294599018004</v>
      </c>
    </row>
    <row r="4684" spans="1:6" s="167" customFormat="1" ht="20.25" x14ac:dyDescent="0.2">
      <c r="A4684" s="197">
        <v>488100</v>
      </c>
      <c r="B4684" s="198" t="s">
        <v>991</v>
      </c>
      <c r="C4684" s="208">
        <v>6109999.9999999991</v>
      </c>
      <c r="D4684" s="217">
        <v>7100000</v>
      </c>
      <c r="E4684" s="208">
        <v>0</v>
      </c>
      <c r="F4684" s="209">
        <f t="shared" si="1322"/>
        <v>116.20294599018004</v>
      </c>
    </row>
    <row r="4685" spans="1:6" s="167" customFormat="1" ht="20.25" x14ac:dyDescent="0.2">
      <c r="A4685" s="219">
        <v>510000</v>
      </c>
      <c r="B4685" s="210" t="s">
        <v>422</v>
      </c>
      <c r="C4685" s="220">
        <f>C4686+C4688</f>
        <v>16000</v>
      </c>
      <c r="D4685" s="220">
        <f>D4686+D4688</f>
        <v>17000</v>
      </c>
      <c r="E4685" s="220">
        <f>E4686+E4688</f>
        <v>0</v>
      </c>
      <c r="F4685" s="205">
        <f t="shared" si="1322"/>
        <v>106.25</v>
      </c>
    </row>
    <row r="4686" spans="1:6" s="167" customFormat="1" ht="20.25" x14ac:dyDescent="0.2">
      <c r="A4686" s="219">
        <v>511000</v>
      </c>
      <c r="B4686" s="210" t="s">
        <v>423</v>
      </c>
      <c r="C4686" s="220">
        <f>SUM(C4687:C4687)</f>
        <v>9000</v>
      </c>
      <c r="D4686" s="220">
        <f>SUM(D4687:D4687)</f>
        <v>10000</v>
      </c>
      <c r="E4686" s="220">
        <f>SUM(E4687:E4687)</f>
        <v>0</v>
      </c>
      <c r="F4686" s="205">
        <f t="shared" si="1322"/>
        <v>111.11111111111111</v>
      </c>
    </row>
    <row r="4687" spans="1:6" s="167" customFormat="1" ht="20.25" x14ac:dyDescent="0.2">
      <c r="A4687" s="197">
        <v>511300</v>
      </c>
      <c r="B4687" s="198" t="s">
        <v>426</v>
      </c>
      <c r="C4687" s="208">
        <v>9000</v>
      </c>
      <c r="D4687" s="217">
        <v>10000</v>
      </c>
      <c r="E4687" s="208">
        <v>0</v>
      </c>
      <c r="F4687" s="209">
        <f t="shared" si="1322"/>
        <v>111.11111111111111</v>
      </c>
    </row>
    <row r="4688" spans="1:6" s="167" customFormat="1" ht="20.25" x14ac:dyDescent="0.2">
      <c r="A4688" s="219">
        <v>516000</v>
      </c>
      <c r="B4688" s="210" t="s">
        <v>433</v>
      </c>
      <c r="C4688" s="220">
        <f t="shared" ref="C4688" si="1329">C4689</f>
        <v>7000</v>
      </c>
      <c r="D4688" s="220">
        <f t="shared" ref="D4688" si="1330">D4689</f>
        <v>7000</v>
      </c>
      <c r="E4688" s="220">
        <f t="shared" ref="E4688" si="1331">E4689</f>
        <v>0</v>
      </c>
      <c r="F4688" s="205">
        <f t="shared" si="1322"/>
        <v>100</v>
      </c>
    </row>
    <row r="4689" spans="1:6" s="167" customFormat="1" ht="20.25" x14ac:dyDescent="0.2">
      <c r="A4689" s="197">
        <v>516100</v>
      </c>
      <c r="B4689" s="198" t="s">
        <v>433</v>
      </c>
      <c r="C4689" s="208">
        <v>7000</v>
      </c>
      <c r="D4689" s="217">
        <v>7000</v>
      </c>
      <c r="E4689" s="208">
        <v>0</v>
      </c>
      <c r="F4689" s="209">
        <f t="shared" si="1322"/>
        <v>100</v>
      </c>
    </row>
    <row r="4690" spans="1:6" s="221" customFormat="1" ht="20.25" x14ac:dyDescent="0.2">
      <c r="A4690" s="219">
        <v>630000</v>
      </c>
      <c r="B4690" s="210" t="s">
        <v>461</v>
      </c>
      <c r="C4690" s="220">
        <f>C4691+C4693</f>
        <v>70000</v>
      </c>
      <c r="D4690" s="220">
        <f>D4691+D4693</f>
        <v>67500</v>
      </c>
      <c r="E4690" s="220">
        <f>E4691+E4693</f>
        <v>0</v>
      </c>
      <c r="F4690" s="205">
        <f t="shared" si="1322"/>
        <v>96.428571428571431</v>
      </c>
    </row>
    <row r="4691" spans="1:6" s="221" customFormat="1" ht="20.25" x14ac:dyDescent="0.2">
      <c r="A4691" s="219">
        <v>631000</v>
      </c>
      <c r="B4691" s="210" t="s">
        <v>395</v>
      </c>
      <c r="C4691" s="220">
        <f>0+0+C4692</f>
        <v>1999.9999999999995</v>
      </c>
      <c r="D4691" s="220">
        <f>0+0+D4692</f>
        <v>2499.9999999999995</v>
      </c>
      <c r="E4691" s="220">
        <f>0+0+E4692</f>
        <v>0</v>
      </c>
      <c r="F4691" s="205">
        <f t="shared" si="1322"/>
        <v>125</v>
      </c>
    </row>
    <row r="4692" spans="1:6" s="167" customFormat="1" ht="20.25" x14ac:dyDescent="0.2">
      <c r="A4692" s="223">
        <v>631300</v>
      </c>
      <c r="B4692" s="198" t="s">
        <v>465</v>
      </c>
      <c r="C4692" s="208">
        <v>1999.9999999999995</v>
      </c>
      <c r="D4692" s="217">
        <v>2499.9999999999995</v>
      </c>
      <c r="E4692" s="208">
        <v>0</v>
      </c>
      <c r="F4692" s="209">
        <f t="shared" si="1322"/>
        <v>125</v>
      </c>
    </row>
    <row r="4693" spans="1:6" s="221" customFormat="1" ht="20.25" x14ac:dyDescent="0.2">
      <c r="A4693" s="219">
        <v>638000</v>
      </c>
      <c r="B4693" s="210" t="s">
        <v>396</v>
      </c>
      <c r="C4693" s="220">
        <f t="shared" ref="C4693" si="1332">C4694</f>
        <v>68000</v>
      </c>
      <c r="D4693" s="220">
        <f t="shared" ref="D4693" si="1333">D4694</f>
        <v>65000</v>
      </c>
      <c r="E4693" s="220">
        <f t="shared" ref="E4693" si="1334">E4694</f>
        <v>0</v>
      </c>
      <c r="F4693" s="205">
        <f t="shared" si="1322"/>
        <v>95.588235294117652</v>
      </c>
    </row>
    <row r="4694" spans="1:6" s="167" customFormat="1" ht="20.25" x14ac:dyDescent="0.2">
      <c r="A4694" s="197">
        <v>638100</v>
      </c>
      <c r="B4694" s="198" t="s">
        <v>466</v>
      </c>
      <c r="C4694" s="208">
        <v>68000</v>
      </c>
      <c r="D4694" s="217">
        <v>65000</v>
      </c>
      <c r="E4694" s="208">
        <v>0</v>
      </c>
      <c r="F4694" s="209">
        <f t="shared" si="1322"/>
        <v>95.588235294117652</v>
      </c>
    </row>
    <row r="4695" spans="1:6" s="167" customFormat="1" ht="20.25" x14ac:dyDescent="0.2">
      <c r="A4695" s="225"/>
      <c r="B4695" s="214" t="s">
        <v>500</v>
      </c>
      <c r="C4695" s="222">
        <f>C4659+C4682+C4685+C4690</f>
        <v>11042800</v>
      </c>
      <c r="D4695" s="222">
        <f>D4659+D4682+D4685+D4690</f>
        <v>11993500</v>
      </c>
      <c r="E4695" s="222">
        <f>E4659+E4682+E4685+E4690</f>
        <v>0</v>
      </c>
      <c r="F4695" s="172">
        <f t="shared" si="1322"/>
        <v>108.60922954323181</v>
      </c>
    </row>
    <row r="4696" spans="1:6" s="167" customFormat="1" ht="20.25" x14ac:dyDescent="0.2">
      <c r="A4696" s="178"/>
      <c r="B4696" s="198"/>
      <c r="C4696" s="200"/>
      <c r="D4696" s="200"/>
      <c r="E4696" s="200"/>
      <c r="F4696" s="201"/>
    </row>
    <row r="4697" spans="1:6" s="167" customFormat="1" ht="20.25" x14ac:dyDescent="0.2">
      <c r="A4697" s="193"/>
      <c r="B4697" s="190"/>
      <c r="C4697" s="217"/>
      <c r="D4697" s="217"/>
      <c r="E4697" s="217"/>
      <c r="F4697" s="218"/>
    </row>
    <row r="4698" spans="1:6" s="167" customFormat="1" ht="20.25" x14ac:dyDescent="0.2">
      <c r="A4698" s="197" t="s">
        <v>992</v>
      </c>
      <c r="B4698" s="210"/>
      <c r="C4698" s="217"/>
      <c r="D4698" s="217"/>
      <c r="E4698" s="217"/>
      <c r="F4698" s="218"/>
    </row>
    <row r="4699" spans="1:6" s="167" customFormat="1" ht="20.25" x14ac:dyDescent="0.2">
      <c r="A4699" s="197" t="s">
        <v>527</v>
      </c>
      <c r="B4699" s="210"/>
      <c r="C4699" s="217"/>
      <c r="D4699" s="217"/>
      <c r="E4699" s="217"/>
      <c r="F4699" s="218"/>
    </row>
    <row r="4700" spans="1:6" s="167" customFormat="1" ht="20.25" x14ac:dyDescent="0.2">
      <c r="A4700" s="197" t="s">
        <v>667</v>
      </c>
      <c r="B4700" s="210"/>
      <c r="C4700" s="217"/>
      <c r="D4700" s="217"/>
      <c r="E4700" s="217"/>
      <c r="F4700" s="218"/>
    </row>
    <row r="4701" spans="1:6" s="167" customFormat="1" ht="20.25" x14ac:dyDescent="0.2">
      <c r="A4701" s="197" t="s">
        <v>796</v>
      </c>
      <c r="B4701" s="210"/>
      <c r="C4701" s="217"/>
      <c r="D4701" s="217"/>
      <c r="E4701" s="217"/>
      <c r="F4701" s="218"/>
    </row>
    <row r="4702" spans="1:6" s="167" customFormat="1" ht="20.25" x14ac:dyDescent="0.2">
      <c r="A4702" s="197"/>
      <c r="B4702" s="210"/>
      <c r="C4702" s="217"/>
      <c r="D4702" s="217"/>
      <c r="E4702" s="217"/>
      <c r="F4702" s="218"/>
    </row>
    <row r="4703" spans="1:6" s="221" customFormat="1" ht="20.25" x14ac:dyDescent="0.2">
      <c r="A4703" s="219">
        <v>410000</v>
      </c>
      <c r="B4703" s="203" t="s">
        <v>357</v>
      </c>
      <c r="C4703" s="220">
        <f>C4704+C4709+C4721+0</f>
        <v>5054500</v>
      </c>
      <c r="D4703" s="220">
        <f>D4704+D4709+D4721+0</f>
        <v>5175500</v>
      </c>
      <c r="E4703" s="220">
        <f>E4704+E4709+E4721+0</f>
        <v>23000</v>
      </c>
      <c r="F4703" s="205">
        <f t="shared" ref="F4703:F4716" si="1335">D4703/C4703*100</f>
        <v>102.39390642002175</v>
      </c>
    </row>
    <row r="4704" spans="1:6" s="221" customFormat="1" ht="20.25" x14ac:dyDescent="0.2">
      <c r="A4704" s="219">
        <v>411000</v>
      </c>
      <c r="B4704" s="203" t="s">
        <v>471</v>
      </c>
      <c r="C4704" s="220">
        <f>SUM(C4705:C4708)</f>
        <v>4811700</v>
      </c>
      <c r="D4704" s="220">
        <f t="shared" ref="D4704" si="1336">SUM(D4705:D4708)</f>
        <v>4880100</v>
      </c>
      <c r="E4704" s="220">
        <f>SUM(E4705:E4708)</f>
        <v>0</v>
      </c>
      <c r="F4704" s="205">
        <f t="shared" si="1335"/>
        <v>101.42153500841698</v>
      </c>
    </row>
    <row r="4705" spans="1:6" s="167" customFormat="1" ht="20.25" x14ac:dyDescent="0.2">
      <c r="A4705" s="197">
        <v>411100</v>
      </c>
      <c r="B4705" s="198" t="s">
        <v>358</v>
      </c>
      <c r="C4705" s="208">
        <v>4130700</v>
      </c>
      <c r="D4705" s="217">
        <v>4200000</v>
      </c>
      <c r="E4705" s="208">
        <v>0</v>
      </c>
      <c r="F4705" s="209">
        <f t="shared" si="1335"/>
        <v>101.67768174885612</v>
      </c>
    </row>
    <row r="4706" spans="1:6" s="167" customFormat="1" ht="20.25" x14ac:dyDescent="0.2">
      <c r="A4706" s="197">
        <v>411200</v>
      </c>
      <c r="B4706" s="198" t="s">
        <v>484</v>
      </c>
      <c r="C4706" s="208">
        <v>548000</v>
      </c>
      <c r="D4706" s="217">
        <v>550000</v>
      </c>
      <c r="E4706" s="208">
        <v>0</v>
      </c>
      <c r="F4706" s="209">
        <f t="shared" si="1335"/>
        <v>100.36496350364963</v>
      </c>
    </row>
    <row r="4707" spans="1:6" s="167" customFormat="1" ht="40.5" x14ac:dyDescent="0.2">
      <c r="A4707" s="197">
        <v>411300</v>
      </c>
      <c r="B4707" s="198" t="s">
        <v>359</v>
      </c>
      <c r="C4707" s="208">
        <v>89000</v>
      </c>
      <c r="D4707" s="217">
        <v>99000</v>
      </c>
      <c r="E4707" s="208">
        <v>0</v>
      </c>
      <c r="F4707" s="209">
        <f t="shared" si="1335"/>
        <v>111.23595505617978</v>
      </c>
    </row>
    <row r="4708" spans="1:6" s="167" customFormat="1" ht="20.25" x14ac:dyDescent="0.2">
      <c r="A4708" s="197">
        <v>411400</v>
      </c>
      <c r="B4708" s="198" t="s">
        <v>360</v>
      </c>
      <c r="C4708" s="208">
        <v>44000</v>
      </c>
      <c r="D4708" s="217">
        <v>31100</v>
      </c>
      <c r="E4708" s="208">
        <v>0</v>
      </c>
      <c r="F4708" s="209">
        <f t="shared" si="1335"/>
        <v>70.681818181818173</v>
      </c>
    </row>
    <row r="4709" spans="1:6" s="221" customFormat="1" ht="20.25" x14ac:dyDescent="0.2">
      <c r="A4709" s="219">
        <v>412000</v>
      </c>
      <c r="B4709" s="210" t="s">
        <v>476</v>
      </c>
      <c r="C4709" s="220">
        <f>SUM(C4710:C4720)</f>
        <v>237800</v>
      </c>
      <c r="D4709" s="220">
        <f>SUM(D4710:D4720)</f>
        <v>290900</v>
      </c>
      <c r="E4709" s="220">
        <f>SUM(E4710:E4720)</f>
        <v>23000</v>
      </c>
      <c r="F4709" s="205">
        <f t="shared" si="1335"/>
        <v>122.32968881412951</v>
      </c>
    </row>
    <row r="4710" spans="1:6" s="167" customFormat="1" ht="20.25" x14ac:dyDescent="0.2">
      <c r="A4710" s="197">
        <v>412100</v>
      </c>
      <c r="B4710" s="198" t="s">
        <v>361</v>
      </c>
      <c r="C4710" s="208">
        <v>1000</v>
      </c>
      <c r="D4710" s="217">
        <v>1000</v>
      </c>
      <c r="E4710" s="208">
        <v>0</v>
      </c>
      <c r="F4710" s="209">
        <f t="shared" si="1335"/>
        <v>100</v>
      </c>
    </row>
    <row r="4711" spans="1:6" s="167" customFormat="1" ht="20.25" x14ac:dyDescent="0.2">
      <c r="A4711" s="197">
        <v>412200</v>
      </c>
      <c r="B4711" s="198" t="s">
        <v>485</v>
      </c>
      <c r="C4711" s="208">
        <v>53300</v>
      </c>
      <c r="D4711" s="217">
        <v>55000</v>
      </c>
      <c r="E4711" s="208">
        <v>0</v>
      </c>
      <c r="F4711" s="209">
        <f t="shared" si="1335"/>
        <v>103.18949343339587</v>
      </c>
    </row>
    <row r="4712" spans="1:6" s="167" customFormat="1" ht="20.25" x14ac:dyDescent="0.2">
      <c r="A4712" s="197">
        <v>412300</v>
      </c>
      <c r="B4712" s="198" t="s">
        <v>362</v>
      </c>
      <c r="C4712" s="208">
        <v>48099.999999999993</v>
      </c>
      <c r="D4712" s="217">
        <v>45400</v>
      </c>
      <c r="E4712" s="208">
        <v>0</v>
      </c>
      <c r="F4712" s="209">
        <f t="shared" si="1335"/>
        <v>94.386694386694401</v>
      </c>
    </row>
    <row r="4713" spans="1:6" s="167" customFormat="1" ht="20.25" x14ac:dyDescent="0.2">
      <c r="A4713" s="197">
        <v>412500</v>
      </c>
      <c r="B4713" s="198" t="s">
        <v>364</v>
      </c>
      <c r="C4713" s="208">
        <v>9100</v>
      </c>
      <c r="D4713" s="217">
        <v>10000</v>
      </c>
      <c r="E4713" s="208">
        <v>0</v>
      </c>
      <c r="F4713" s="209">
        <f t="shared" si="1335"/>
        <v>109.8901098901099</v>
      </c>
    </row>
    <row r="4714" spans="1:6" s="167" customFormat="1" ht="20.25" x14ac:dyDescent="0.2">
      <c r="A4714" s="197">
        <v>412600</v>
      </c>
      <c r="B4714" s="198" t="s">
        <v>486</v>
      </c>
      <c r="C4714" s="208">
        <v>59500</v>
      </c>
      <c r="D4714" s="217">
        <v>57200</v>
      </c>
      <c r="E4714" s="217">
        <v>5000</v>
      </c>
      <c r="F4714" s="209">
        <f t="shared" si="1335"/>
        <v>96.134453781512605</v>
      </c>
    </row>
    <row r="4715" spans="1:6" s="167" customFormat="1" ht="20.25" x14ac:dyDescent="0.2">
      <c r="A4715" s="197">
        <v>412700</v>
      </c>
      <c r="B4715" s="198" t="s">
        <v>473</v>
      </c>
      <c r="C4715" s="208">
        <v>39900</v>
      </c>
      <c r="D4715" s="217">
        <v>50000</v>
      </c>
      <c r="E4715" s="208">
        <v>0</v>
      </c>
      <c r="F4715" s="209">
        <f t="shared" si="1335"/>
        <v>125.31328320802004</v>
      </c>
    </row>
    <row r="4716" spans="1:6" s="167" customFormat="1" ht="20.25" x14ac:dyDescent="0.2">
      <c r="A4716" s="197">
        <v>412900</v>
      </c>
      <c r="B4716" s="198" t="s">
        <v>797</v>
      </c>
      <c r="C4716" s="208">
        <v>7999.9999999999982</v>
      </c>
      <c r="D4716" s="217">
        <v>10000</v>
      </c>
      <c r="E4716" s="217">
        <v>18000</v>
      </c>
      <c r="F4716" s="209">
        <f t="shared" si="1335"/>
        <v>125.00000000000003</v>
      </c>
    </row>
    <row r="4717" spans="1:6" s="167" customFormat="1" ht="20.25" x14ac:dyDescent="0.2">
      <c r="A4717" s="197">
        <v>412900</v>
      </c>
      <c r="B4717" s="198" t="s">
        <v>582</v>
      </c>
      <c r="C4717" s="208">
        <v>6900</v>
      </c>
      <c r="D4717" s="217">
        <v>50000</v>
      </c>
      <c r="E4717" s="208">
        <v>0</v>
      </c>
      <c r="F4717" s="209"/>
    </row>
    <row r="4718" spans="1:6" s="167" customFormat="1" ht="20.25" x14ac:dyDescent="0.2">
      <c r="A4718" s="197">
        <v>412900</v>
      </c>
      <c r="B4718" s="211" t="s">
        <v>583</v>
      </c>
      <c r="C4718" s="208">
        <v>1500</v>
      </c>
      <c r="D4718" s="217">
        <v>2000</v>
      </c>
      <c r="E4718" s="208">
        <v>0</v>
      </c>
      <c r="F4718" s="209">
        <f t="shared" ref="F4718:F4736" si="1337">D4718/C4718*100</f>
        <v>133.33333333333331</v>
      </c>
    </row>
    <row r="4719" spans="1:6" s="167" customFormat="1" ht="20.25" x14ac:dyDescent="0.2">
      <c r="A4719" s="197">
        <v>412900</v>
      </c>
      <c r="B4719" s="198" t="s">
        <v>584</v>
      </c>
      <c r="C4719" s="208">
        <v>9000</v>
      </c>
      <c r="D4719" s="217">
        <v>8800</v>
      </c>
      <c r="E4719" s="208">
        <v>0</v>
      </c>
      <c r="F4719" s="209">
        <f t="shared" si="1337"/>
        <v>97.777777777777771</v>
      </c>
    </row>
    <row r="4720" spans="1:6" s="167" customFormat="1" ht="20.25" x14ac:dyDescent="0.2">
      <c r="A4720" s="197">
        <v>412900</v>
      </c>
      <c r="B4720" s="198" t="s">
        <v>566</v>
      </c>
      <c r="C4720" s="208">
        <v>1500</v>
      </c>
      <c r="D4720" s="217">
        <v>1500</v>
      </c>
      <c r="E4720" s="208">
        <v>0</v>
      </c>
      <c r="F4720" s="209">
        <f t="shared" si="1337"/>
        <v>100</v>
      </c>
    </row>
    <row r="4721" spans="1:6" s="221" customFormat="1" ht="40.5" x14ac:dyDescent="0.2">
      <c r="A4721" s="219">
        <v>418000</v>
      </c>
      <c r="B4721" s="210" t="s">
        <v>480</v>
      </c>
      <c r="C4721" s="220">
        <f>C4722</f>
        <v>5000</v>
      </c>
      <c r="D4721" s="220">
        <f t="shared" ref="D4721" si="1338">D4722</f>
        <v>4500</v>
      </c>
      <c r="E4721" s="220">
        <f>E4722</f>
        <v>0</v>
      </c>
      <c r="F4721" s="205">
        <f t="shared" si="1337"/>
        <v>90</v>
      </c>
    </row>
    <row r="4722" spans="1:6" s="167" customFormat="1" ht="20.25" x14ac:dyDescent="0.2">
      <c r="A4722" s="197">
        <v>418400</v>
      </c>
      <c r="B4722" s="198" t="s">
        <v>417</v>
      </c>
      <c r="C4722" s="208">
        <v>5000</v>
      </c>
      <c r="D4722" s="217">
        <v>4500</v>
      </c>
      <c r="E4722" s="208">
        <v>0</v>
      </c>
      <c r="F4722" s="209">
        <f t="shared" si="1337"/>
        <v>90</v>
      </c>
    </row>
    <row r="4723" spans="1:6" s="221" customFormat="1" ht="20.25" x14ac:dyDescent="0.2">
      <c r="A4723" s="219">
        <v>480000</v>
      </c>
      <c r="B4723" s="210" t="s">
        <v>418</v>
      </c>
      <c r="C4723" s="220">
        <f>C4724</f>
        <v>21000</v>
      </c>
      <c r="D4723" s="220">
        <f t="shared" ref="D4723" si="1339">D4724</f>
        <v>18000</v>
      </c>
      <c r="E4723" s="220">
        <f>E4724</f>
        <v>0</v>
      </c>
      <c r="F4723" s="205">
        <f t="shared" si="1337"/>
        <v>85.714285714285708</v>
      </c>
    </row>
    <row r="4724" spans="1:6" s="221" customFormat="1" ht="20.25" x14ac:dyDescent="0.2">
      <c r="A4724" s="219">
        <v>487000</v>
      </c>
      <c r="B4724" s="210" t="s">
        <v>470</v>
      </c>
      <c r="C4724" s="220">
        <f>C4725+0</f>
        <v>21000</v>
      </c>
      <c r="D4724" s="220">
        <f>D4725+0</f>
        <v>18000</v>
      </c>
      <c r="E4724" s="220">
        <f>E4725+0</f>
        <v>0</v>
      </c>
      <c r="F4724" s="205">
        <f t="shared" si="1337"/>
        <v>85.714285714285708</v>
      </c>
    </row>
    <row r="4725" spans="1:6" s="167" customFormat="1" ht="20.25" x14ac:dyDescent="0.2">
      <c r="A4725" s="197">
        <v>487100</v>
      </c>
      <c r="B4725" s="198" t="s">
        <v>729</v>
      </c>
      <c r="C4725" s="208">
        <v>21000</v>
      </c>
      <c r="D4725" s="217">
        <v>18000</v>
      </c>
      <c r="E4725" s="208">
        <v>0</v>
      </c>
      <c r="F4725" s="209">
        <f t="shared" si="1337"/>
        <v>85.714285714285708</v>
      </c>
    </row>
    <row r="4726" spans="1:6" s="221" customFormat="1" ht="20.25" x14ac:dyDescent="0.2">
      <c r="A4726" s="219">
        <v>510000</v>
      </c>
      <c r="B4726" s="210" t="s">
        <v>422</v>
      </c>
      <c r="C4726" s="220">
        <f>C4727+C4729+0</f>
        <v>50500</v>
      </c>
      <c r="D4726" s="220">
        <f>D4727+D4729+0</f>
        <v>60000</v>
      </c>
      <c r="E4726" s="220">
        <f>E4727+E4729+0</f>
        <v>0</v>
      </c>
      <c r="F4726" s="205">
        <f t="shared" si="1337"/>
        <v>118.8118811881188</v>
      </c>
    </row>
    <row r="4727" spans="1:6" s="221" customFormat="1" ht="20.25" x14ac:dyDescent="0.2">
      <c r="A4727" s="219">
        <v>511000</v>
      </c>
      <c r="B4727" s="210" t="s">
        <v>423</v>
      </c>
      <c r="C4727" s="220">
        <f>SUM(C4728:C4728)</f>
        <v>44000</v>
      </c>
      <c r="D4727" s="220">
        <f>SUM(D4728:D4728)</f>
        <v>50000</v>
      </c>
      <c r="E4727" s="220">
        <f>SUM(E4728:E4728)</f>
        <v>0</v>
      </c>
      <c r="F4727" s="205">
        <f t="shared" si="1337"/>
        <v>113.63636363636364</v>
      </c>
    </row>
    <row r="4728" spans="1:6" s="167" customFormat="1" ht="20.25" x14ac:dyDescent="0.2">
      <c r="A4728" s="197">
        <v>511300</v>
      </c>
      <c r="B4728" s="198" t="s">
        <v>426</v>
      </c>
      <c r="C4728" s="208">
        <v>44000</v>
      </c>
      <c r="D4728" s="217">
        <v>50000</v>
      </c>
      <c r="E4728" s="208">
        <v>0</v>
      </c>
      <c r="F4728" s="209">
        <f t="shared" si="1337"/>
        <v>113.63636363636364</v>
      </c>
    </row>
    <row r="4729" spans="1:6" s="221" customFormat="1" ht="20.25" x14ac:dyDescent="0.2">
      <c r="A4729" s="219">
        <v>516000</v>
      </c>
      <c r="B4729" s="210" t="s">
        <v>433</v>
      </c>
      <c r="C4729" s="220">
        <f>C4730</f>
        <v>6500</v>
      </c>
      <c r="D4729" s="220">
        <f t="shared" ref="D4729" si="1340">D4730</f>
        <v>10000</v>
      </c>
      <c r="E4729" s="220">
        <f>E4730</f>
        <v>0</v>
      </c>
      <c r="F4729" s="205">
        <f t="shared" si="1337"/>
        <v>153.84615384615387</v>
      </c>
    </row>
    <row r="4730" spans="1:6" s="167" customFormat="1" ht="20.25" x14ac:dyDescent="0.2">
      <c r="A4730" s="197">
        <v>516100</v>
      </c>
      <c r="B4730" s="198" t="s">
        <v>433</v>
      </c>
      <c r="C4730" s="208">
        <v>6500</v>
      </c>
      <c r="D4730" s="217">
        <v>10000</v>
      </c>
      <c r="E4730" s="208">
        <v>0</v>
      </c>
      <c r="F4730" s="209">
        <f t="shared" si="1337"/>
        <v>153.84615384615387</v>
      </c>
    </row>
    <row r="4731" spans="1:6" s="221" customFormat="1" ht="20.25" x14ac:dyDescent="0.2">
      <c r="A4731" s="219">
        <v>630000</v>
      </c>
      <c r="B4731" s="210" t="s">
        <v>461</v>
      </c>
      <c r="C4731" s="220">
        <f>C4732+C4734</f>
        <v>84300</v>
      </c>
      <c r="D4731" s="220">
        <f>D4732+D4734</f>
        <v>92000</v>
      </c>
      <c r="E4731" s="220">
        <f>E4732+E4734</f>
        <v>0</v>
      </c>
      <c r="F4731" s="205">
        <f t="shared" si="1337"/>
        <v>109.13404507710558</v>
      </c>
    </row>
    <row r="4732" spans="1:6" s="221" customFormat="1" ht="20.25" x14ac:dyDescent="0.2">
      <c r="A4732" s="219">
        <v>631000</v>
      </c>
      <c r="B4732" s="210" t="s">
        <v>395</v>
      </c>
      <c r="C4732" s="220">
        <f>0+C4733</f>
        <v>2700</v>
      </c>
      <c r="D4732" s="220">
        <f>0+D4733</f>
        <v>4000</v>
      </c>
      <c r="E4732" s="220">
        <f>0+E4733</f>
        <v>0</v>
      </c>
      <c r="F4732" s="205">
        <f t="shared" si="1337"/>
        <v>148.14814814814815</v>
      </c>
    </row>
    <row r="4733" spans="1:6" s="167" customFormat="1" ht="20.25" x14ac:dyDescent="0.2">
      <c r="A4733" s="223">
        <v>631300</v>
      </c>
      <c r="B4733" s="198" t="s">
        <v>465</v>
      </c>
      <c r="C4733" s="208">
        <v>2700</v>
      </c>
      <c r="D4733" s="217">
        <v>4000</v>
      </c>
      <c r="E4733" s="208">
        <v>0</v>
      </c>
      <c r="F4733" s="209">
        <f t="shared" si="1337"/>
        <v>148.14814814814815</v>
      </c>
    </row>
    <row r="4734" spans="1:6" s="221" customFormat="1" ht="20.25" x14ac:dyDescent="0.2">
      <c r="A4734" s="219">
        <v>638000</v>
      </c>
      <c r="B4734" s="210" t="s">
        <v>396</v>
      </c>
      <c r="C4734" s="220">
        <f>C4735</f>
        <v>81600</v>
      </c>
      <c r="D4734" s="220">
        <f t="shared" ref="D4734" si="1341">D4735</f>
        <v>88000</v>
      </c>
      <c r="E4734" s="220">
        <f>E4735</f>
        <v>0</v>
      </c>
      <c r="F4734" s="205">
        <f t="shared" si="1337"/>
        <v>107.84313725490196</v>
      </c>
    </row>
    <row r="4735" spans="1:6" s="167" customFormat="1" ht="20.25" x14ac:dyDescent="0.2">
      <c r="A4735" s="197">
        <v>638100</v>
      </c>
      <c r="B4735" s="198" t="s">
        <v>466</v>
      </c>
      <c r="C4735" s="208">
        <v>81600</v>
      </c>
      <c r="D4735" s="217">
        <v>88000</v>
      </c>
      <c r="E4735" s="208">
        <v>0</v>
      </c>
      <c r="F4735" s="209">
        <f t="shared" si="1337"/>
        <v>107.84313725490196</v>
      </c>
    </row>
    <row r="4736" spans="1:6" s="167" customFormat="1" ht="20.25" x14ac:dyDescent="0.2">
      <c r="A4736" s="225"/>
      <c r="B4736" s="214" t="s">
        <v>500</v>
      </c>
      <c r="C4736" s="222">
        <f>C4703+C4726+C4731+C4723</f>
        <v>5210300</v>
      </c>
      <c r="D4736" s="222">
        <f>D4703+D4726+D4731+D4723</f>
        <v>5345500</v>
      </c>
      <c r="E4736" s="222">
        <f>E4703+E4726+E4731+E4723</f>
        <v>23000</v>
      </c>
      <c r="F4736" s="172">
        <f t="shared" si="1337"/>
        <v>102.59486018079573</v>
      </c>
    </row>
    <row r="4737" spans="1:6" s="167" customFormat="1" ht="20.25" x14ac:dyDescent="0.2">
      <c r="A4737" s="226"/>
      <c r="B4737" s="190"/>
      <c r="C4737" s="217"/>
      <c r="D4737" s="217"/>
      <c r="E4737" s="217"/>
      <c r="F4737" s="218"/>
    </row>
    <row r="4738" spans="1:6" s="167" customFormat="1" ht="20.25" x14ac:dyDescent="0.2">
      <c r="A4738" s="193"/>
      <c r="B4738" s="190"/>
      <c r="C4738" s="217"/>
      <c r="D4738" s="217"/>
      <c r="E4738" s="217"/>
      <c r="F4738" s="218"/>
    </row>
    <row r="4739" spans="1:6" s="167" customFormat="1" ht="20.25" x14ac:dyDescent="0.2">
      <c r="A4739" s="197" t="s">
        <v>993</v>
      </c>
      <c r="B4739" s="210"/>
      <c r="C4739" s="217"/>
      <c r="D4739" s="217"/>
      <c r="E4739" s="217"/>
      <c r="F4739" s="218"/>
    </row>
    <row r="4740" spans="1:6" s="167" customFormat="1" ht="20.25" x14ac:dyDescent="0.2">
      <c r="A4740" s="197" t="s">
        <v>528</v>
      </c>
      <c r="B4740" s="210"/>
      <c r="C4740" s="217"/>
      <c r="D4740" s="217"/>
      <c r="E4740" s="217"/>
      <c r="F4740" s="218"/>
    </row>
    <row r="4741" spans="1:6" s="167" customFormat="1" ht="20.25" x14ac:dyDescent="0.2">
      <c r="A4741" s="197" t="s">
        <v>600</v>
      </c>
      <c r="B4741" s="210"/>
      <c r="C4741" s="217"/>
      <c r="D4741" s="217"/>
      <c r="E4741" s="217"/>
      <c r="F4741" s="218"/>
    </row>
    <row r="4742" spans="1:6" s="167" customFormat="1" ht="20.25" x14ac:dyDescent="0.2">
      <c r="A4742" s="197" t="s">
        <v>796</v>
      </c>
      <c r="B4742" s="210"/>
      <c r="C4742" s="217"/>
      <c r="D4742" s="217"/>
      <c r="E4742" s="217"/>
      <c r="F4742" s="218"/>
    </row>
    <row r="4743" spans="1:6" s="167" customFormat="1" ht="20.25" x14ac:dyDescent="0.2">
      <c r="A4743" s="226"/>
      <c r="B4743" s="199"/>
      <c r="C4743" s="200"/>
      <c r="D4743" s="200"/>
      <c r="E4743" s="200"/>
      <c r="F4743" s="201"/>
    </row>
    <row r="4744" spans="1:6" s="167" customFormat="1" ht="20.25" x14ac:dyDescent="0.2">
      <c r="A4744" s="219">
        <v>410000</v>
      </c>
      <c r="B4744" s="203" t="s">
        <v>357</v>
      </c>
      <c r="C4744" s="220">
        <f>C4745+C4750+C4770+C4772+C4792+C4795</f>
        <v>86500200</v>
      </c>
      <c r="D4744" s="220">
        <f>D4745+D4750+D4770+D4772+D4792+D4795</f>
        <v>71480700</v>
      </c>
      <c r="E4744" s="220">
        <f>E4745+E4750+E4770+E4772+E4792+E4795</f>
        <v>0</v>
      </c>
      <c r="F4744" s="205">
        <f t="shared" ref="F4744:F4774" si="1342">D4744/C4744*100</f>
        <v>82.636456331892873</v>
      </c>
    </row>
    <row r="4745" spans="1:6" s="167" customFormat="1" ht="20.25" x14ac:dyDescent="0.2">
      <c r="A4745" s="219">
        <v>411000</v>
      </c>
      <c r="B4745" s="203" t="s">
        <v>471</v>
      </c>
      <c r="C4745" s="220">
        <f>SUM(C4746:C4749)</f>
        <v>1939300</v>
      </c>
      <c r="D4745" s="220">
        <f t="shared" ref="D4745" si="1343">SUM(D4746:D4749)</f>
        <v>2050000</v>
      </c>
      <c r="E4745" s="220">
        <f>SUM(E4746:E4749)</f>
        <v>0</v>
      </c>
      <c r="F4745" s="205">
        <f t="shared" si="1342"/>
        <v>105.70824524312896</v>
      </c>
    </row>
    <row r="4746" spans="1:6" s="167" customFormat="1" ht="20.25" x14ac:dyDescent="0.2">
      <c r="A4746" s="197">
        <v>411100</v>
      </c>
      <c r="B4746" s="198" t="s">
        <v>358</v>
      </c>
      <c r="C4746" s="208">
        <v>1793300</v>
      </c>
      <c r="D4746" s="217">
        <v>1900000</v>
      </c>
      <c r="E4746" s="208">
        <v>0</v>
      </c>
      <c r="F4746" s="209">
        <f t="shared" si="1342"/>
        <v>105.94992471979032</v>
      </c>
    </row>
    <row r="4747" spans="1:6" s="167" customFormat="1" ht="20.25" x14ac:dyDescent="0.2">
      <c r="A4747" s="197">
        <v>411200</v>
      </c>
      <c r="B4747" s="198" t="s">
        <v>484</v>
      </c>
      <c r="C4747" s="208">
        <v>65000</v>
      </c>
      <c r="D4747" s="217">
        <v>65000</v>
      </c>
      <c r="E4747" s="208">
        <v>0</v>
      </c>
      <c r="F4747" s="209">
        <f t="shared" si="1342"/>
        <v>100</v>
      </c>
    </row>
    <row r="4748" spans="1:6" s="167" customFormat="1" ht="40.5" x14ac:dyDescent="0.2">
      <c r="A4748" s="197">
        <v>411300</v>
      </c>
      <c r="B4748" s="198" t="s">
        <v>359</v>
      </c>
      <c r="C4748" s="208">
        <v>62999.999999999993</v>
      </c>
      <c r="D4748" s="217">
        <v>65000</v>
      </c>
      <c r="E4748" s="208">
        <v>0</v>
      </c>
      <c r="F4748" s="209">
        <f t="shared" si="1342"/>
        <v>103.17460317460319</v>
      </c>
    </row>
    <row r="4749" spans="1:6" s="167" customFormat="1" ht="20.25" x14ac:dyDescent="0.2">
      <c r="A4749" s="197">
        <v>411400</v>
      </c>
      <c r="B4749" s="198" t="s">
        <v>360</v>
      </c>
      <c r="C4749" s="208">
        <v>18000</v>
      </c>
      <c r="D4749" s="217">
        <v>20000</v>
      </c>
      <c r="E4749" s="208">
        <v>0</v>
      </c>
      <c r="F4749" s="209">
        <f t="shared" si="1342"/>
        <v>111.11111111111111</v>
      </c>
    </row>
    <row r="4750" spans="1:6" s="167" customFormat="1" ht="20.25" x14ac:dyDescent="0.2">
      <c r="A4750" s="219">
        <v>412000</v>
      </c>
      <c r="B4750" s="210" t="s">
        <v>476</v>
      </c>
      <c r="C4750" s="220">
        <f t="shared" ref="C4750" si="1344">SUM(C4751:C4769)</f>
        <v>500900</v>
      </c>
      <c r="D4750" s="220">
        <f t="shared" ref="D4750:E4750" si="1345">SUM(D4751:D4769)</f>
        <v>458700</v>
      </c>
      <c r="E4750" s="220">
        <f t="shared" si="1345"/>
        <v>0</v>
      </c>
      <c r="F4750" s="205">
        <f t="shared" si="1342"/>
        <v>91.575164703533645</v>
      </c>
    </row>
    <row r="4751" spans="1:6" s="167" customFormat="1" ht="20.25" x14ac:dyDescent="0.2">
      <c r="A4751" s="223">
        <v>412100</v>
      </c>
      <c r="B4751" s="198" t="s">
        <v>361</v>
      </c>
      <c r="C4751" s="208">
        <v>19500</v>
      </c>
      <c r="D4751" s="217">
        <v>18500</v>
      </c>
      <c r="E4751" s="208">
        <v>0</v>
      </c>
      <c r="F4751" s="209">
        <f t="shared" si="1342"/>
        <v>94.871794871794862</v>
      </c>
    </row>
    <row r="4752" spans="1:6" s="167" customFormat="1" ht="20.25" x14ac:dyDescent="0.2">
      <c r="A4752" s="197">
        <v>412200</v>
      </c>
      <c r="B4752" s="198" t="s">
        <v>485</v>
      </c>
      <c r="C4752" s="208">
        <v>21000</v>
      </c>
      <c r="D4752" s="217">
        <v>22000</v>
      </c>
      <c r="E4752" s="208">
        <v>0</v>
      </c>
      <c r="F4752" s="209">
        <f t="shared" si="1342"/>
        <v>104.76190476190477</v>
      </c>
    </row>
    <row r="4753" spans="1:6" s="167" customFormat="1" ht="20.25" x14ac:dyDescent="0.2">
      <c r="A4753" s="197">
        <v>412300</v>
      </c>
      <c r="B4753" s="198" t="s">
        <v>362</v>
      </c>
      <c r="C4753" s="208">
        <v>20000</v>
      </c>
      <c r="D4753" s="217">
        <v>20000</v>
      </c>
      <c r="E4753" s="208">
        <v>0</v>
      </c>
      <c r="F4753" s="209">
        <f t="shared" si="1342"/>
        <v>100</v>
      </c>
    </row>
    <row r="4754" spans="1:6" s="167" customFormat="1" ht="20.25" x14ac:dyDescent="0.2">
      <c r="A4754" s="197">
        <v>412500</v>
      </c>
      <c r="B4754" s="198" t="s">
        <v>364</v>
      </c>
      <c r="C4754" s="208">
        <v>21000.000000000007</v>
      </c>
      <c r="D4754" s="217">
        <v>20000</v>
      </c>
      <c r="E4754" s="208">
        <v>0</v>
      </c>
      <c r="F4754" s="209">
        <f t="shared" si="1342"/>
        <v>95.238095238095212</v>
      </c>
    </row>
    <row r="4755" spans="1:6" s="167" customFormat="1" ht="20.25" x14ac:dyDescent="0.2">
      <c r="A4755" s="197">
        <v>412600</v>
      </c>
      <c r="B4755" s="198" t="s">
        <v>486</v>
      </c>
      <c r="C4755" s="208">
        <v>52000</v>
      </c>
      <c r="D4755" s="217">
        <v>45000</v>
      </c>
      <c r="E4755" s="208">
        <v>0</v>
      </c>
      <c r="F4755" s="209">
        <f t="shared" si="1342"/>
        <v>86.538461538461547</v>
      </c>
    </row>
    <row r="4756" spans="1:6" s="167" customFormat="1" ht="20.25" x14ac:dyDescent="0.2">
      <c r="A4756" s="197">
        <v>412700</v>
      </c>
      <c r="B4756" s="198" t="s">
        <v>473</v>
      </c>
      <c r="C4756" s="208">
        <v>113100</v>
      </c>
      <c r="D4756" s="217">
        <v>130000</v>
      </c>
      <c r="E4756" s="208">
        <v>0</v>
      </c>
      <c r="F4756" s="209">
        <f t="shared" si="1342"/>
        <v>114.94252873563218</v>
      </c>
    </row>
    <row r="4757" spans="1:6" s="167" customFormat="1" ht="20.25" x14ac:dyDescent="0.2">
      <c r="A4757" s="197">
        <v>412700</v>
      </c>
      <c r="B4757" s="198" t="s">
        <v>994</v>
      </c>
      <c r="C4757" s="208">
        <v>10000</v>
      </c>
      <c r="D4757" s="217">
        <v>10000</v>
      </c>
      <c r="E4757" s="208">
        <v>0</v>
      </c>
      <c r="F4757" s="209">
        <f t="shared" si="1342"/>
        <v>100</v>
      </c>
    </row>
    <row r="4758" spans="1:6" s="167" customFormat="1" ht="20.25" x14ac:dyDescent="0.2">
      <c r="A4758" s="197">
        <v>412700</v>
      </c>
      <c r="B4758" s="198" t="s">
        <v>730</v>
      </c>
      <c r="C4758" s="208">
        <v>6000</v>
      </c>
      <c r="D4758" s="217">
        <v>6000</v>
      </c>
      <c r="E4758" s="208">
        <v>0</v>
      </c>
      <c r="F4758" s="209">
        <f t="shared" si="1342"/>
        <v>100</v>
      </c>
    </row>
    <row r="4759" spans="1:6" s="167" customFormat="1" ht="20.25" x14ac:dyDescent="0.2">
      <c r="A4759" s="197">
        <v>412700</v>
      </c>
      <c r="B4759" s="198" t="s">
        <v>788</v>
      </c>
      <c r="C4759" s="208">
        <v>30400</v>
      </c>
      <c r="D4759" s="217">
        <v>30000</v>
      </c>
      <c r="E4759" s="208">
        <v>0</v>
      </c>
      <c r="F4759" s="209">
        <f t="shared" si="1342"/>
        <v>98.68421052631578</v>
      </c>
    </row>
    <row r="4760" spans="1:6" s="167" customFormat="1" ht="20.25" x14ac:dyDescent="0.2">
      <c r="A4760" s="197">
        <v>412900</v>
      </c>
      <c r="B4760" s="211" t="s">
        <v>797</v>
      </c>
      <c r="C4760" s="208">
        <v>699.99999999999989</v>
      </c>
      <c r="D4760" s="217">
        <v>1000</v>
      </c>
      <c r="E4760" s="208">
        <v>0</v>
      </c>
      <c r="F4760" s="209">
        <f t="shared" si="1342"/>
        <v>142.85714285714289</v>
      </c>
    </row>
    <row r="4761" spans="1:6" s="167" customFormat="1" ht="20.25" x14ac:dyDescent="0.2">
      <c r="A4761" s="197">
        <v>412900</v>
      </c>
      <c r="B4761" s="211" t="s">
        <v>564</v>
      </c>
      <c r="C4761" s="208">
        <v>100000</v>
      </c>
      <c r="D4761" s="217">
        <v>78700</v>
      </c>
      <c r="E4761" s="208">
        <v>0</v>
      </c>
      <c r="F4761" s="209">
        <f t="shared" si="1342"/>
        <v>78.7</v>
      </c>
    </row>
    <row r="4762" spans="1:6" s="167" customFormat="1" ht="20.25" x14ac:dyDescent="0.2">
      <c r="A4762" s="197">
        <v>412900</v>
      </c>
      <c r="B4762" s="211" t="s">
        <v>582</v>
      </c>
      <c r="C4762" s="208">
        <v>4000</v>
      </c>
      <c r="D4762" s="217">
        <v>3999.9999999999995</v>
      </c>
      <c r="E4762" s="208">
        <v>0</v>
      </c>
      <c r="F4762" s="209">
        <f t="shared" si="1342"/>
        <v>99.999999999999986</v>
      </c>
    </row>
    <row r="4763" spans="1:6" s="167" customFormat="1" ht="20.25" x14ac:dyDescent="0.2">
      <c r="A4763" s="197">
        <v>412900</v>
      </c>
      <c r="B4763" s="211" t="s">
        <v>583</v>
      </c>
      <c r="C4763" s="208">
        <v>3000</v>
      </c>
      <c r="D4763" s="217">
        <v>3000</v>
      </c>
      <c r="E4763" s="208">
        <v>0</v>
      </c>
      <c r="F4763" s="209">
        <f t="shared" si="1342"/>
        <v>100</v>
      </c>
    </row>
    <row r="4764" spans="1:6" s="167" customFormat="1" ht="20.25" x14ac:dyDescent="0.2">
      <c r="A4764" s="197">
        <v>412900</v>
      </c>
      <c r="B4764" s="211" t="s">
        <v>584</v>
      </c>
      <c r="C4764" s="208">
        <v>5000</v>
      </c>
      <c r="D4764" s="217">
        <v>5000</v>
      </c>
      <c r="E4764" s="208">
        <v>0</v>
      </c>
      <c r="F4764" s="209">
        <f t="shared" si="1342"/>
        <v>100</v>
      </c>
    </row>
    <row r="4765" spans="1:6" s="167" customFormat="1" ht="20.25" x14ac:dyDescent="0.2">
      <c r="A4765" s="197">
        <v>412900</v>
      </c>
      <c r="B4765" s="198" t="s">
        <v>566</v>
      </c>
      <c r="C4765" s="208">
        <v>3000</v>
      </c>
      <c r="D4765" s="217">
        <v>500</v>
      </c>
      <c r="E4765" s="208">
        <v>0</v>
      </c>
      <c r="F4765" s="209">
        <f t="shared" si="1342"/>
        <v>16.666666666666664</v>
      </c>
    </row>
    <row r="4766" spans="1:6" s="167" customFormat="1" ht="20.25" x14ac:dyDescent="0.2">
      <c r="A4766" s="197">
        <v>412900</v>
      </c>
      <c r="B4766" s="198" t="s">
        <v>789</v>
      </c>
      <c r="C4766" s="208">
        <v>53199.999999999978</v>
      </c>
      <c r="D4766" s="217">
        <v>26000</v>
      </c>
      <c r="E4766" s="208">
        <v>0</v>
      </c>
      <c r="F4766" s="209">
        <f t="shared" si="1342"/>
        <v>48.872180451127839</v>
      </c>
    </row>
    <row r="4767" spans="1:6" s="167" customFormat="1" ht="20.25" x14ac:dyDescent="0.2">
      <c r="A4767" s="197">
        <v>412900</v>
      </c>
      <c r="B4767" s="198" t="s">
        <v>731</v>
      </c>
      <c r="C4767" s="208">
        <v>13000</v>
      </c>
      <c r="D4767" s="217">
        <v>13000</v>
      </c>
      <c r="E4767" s="208">
        <v>0</v>
      </c>
      <c r="F4767" s="209">
        <f t="shared" si="1342"/>
        <v>100</v>
      </c>
    </row>
    <row r="4768" spans="1:6" s="167" customFormat="1" ht="20.25" x14ac:dyDescent="0.2">
      <c r="A4768" s="197">
        <v>412900</v>
      </c>
      <c r="B4768" s="198" t="s">
        <v>561</v>
      </c>
      <c r="C4768" s="208">
        <v>20000</v>
      </c>
      <c r="D4768" s="217">
        <v>20000</v>
      </c>
      <c r="E4768" s="208">
        <v>0</v>
      </c>
      <c r="F4768" s="209">
        <f t="shared" si="1342"/>
        <v>100</v>
      </c>
    </row>
    <row r="4769" spans="1:6" s="167" customFormat="1" ht="20.25" x14ac:dyDescent="0.2">
      <c r="A4769" s="197">
        <v>412900</v>
      </c>
      <c r="B4769" s="198" t="s">
        <v>790</v>
      </c>
      <c r="C4769" s="208">
        <v>5999.9999999999964</v>
      </c>
      <c r="D4769" s="217">
        <v>5999.9999999999964</v>
      </c>
      <c r="E4769" s="208">
        <v>0</v>
      </c>
      <c r="F4769" s="209">
        <f t="shared" si="1342"/>
        <v>100</v>
      </c>
    </row>
    <row r="4770" spans="1:6" s="167" customFormat="1" ht="20.25" x14ac:dyDescent="0.2">
      <c r="A4770" s="219">
        <v>414000</v>
      </c>
      <c r="B4770" s="210" t="s">
        <v>374</v>
      </c>
      <c r="C4770" s="220">
        <f>SUM(C4771:C4771)</f>
        <v>2400000</v>
      </c>
      <c r="D4770" s="220">
        <f>SUM(D4771:D4771)</f>
        <v>2450000</v>
      </c>
      <c r="E4770" s="220">
        <f>SUM(E4771:E4771)</f>
        <v>0</v>
      </c>
      <c r="F4770" s="205">
        <f t="shared" si="1342"/>
        <v>102.08333333333333</v>
      </c>
    </row>
    <row r="4771" spans="1:6" s="167" customFormat="1" ht="20.25" x14ac:dyDescent="0.2">
      <c r="A4771" s="197">
        <v>414100</v>
      </c>
      <c r="B4771" s="198" t="s">
        <v>791</v>
      </c>
      <c r="C4771" s="208">
        <v>2400000</v>
      </c>
      <c r="D4771" s="217">
        <v>2450000</v>
      </c>
      <c r="E4771" s="208">
        <v>0</v>
      </c>
      <c r="F4771" s="209">
        <f t="shared" si="1342"/>
        <v>102.08333333333333</v>
      </c>
    </row>
    <row r="4772" spans="1:6" s="167" customFormat="1" ht="20.25" x14ac:dyDescent="0.2">
      <c r="A4772" s="219">
        <v>415000</v>
      </c>
      <c r="B4772" s="210" t="s">
        <v>319</v>
      </c>
      <c r="C4772" s="220">
        <f>SUM(C4773:C4791)</f>
        <v>24357000</v>
      </c>
      <c r="D4772" s="220">
        <f>SUM(D4773:D4791)</f>
        <v>6215000</v>
      </c>
      <c r="E4772" s="220">
        <f>SUM(E4773:E4791)</f>
        <v>0</v>
      </c>
      <c r="F4772" s="205">
        <f t="shared" si="1342"/>
        <v>25.516278687851539</v>
      </c>
    </row>
    <row r="4773" spans="1:6" s="167" customFormat="1" ht="20.25" x14ac:dyDescent="0.2">
      <c r="A4773" s="197">
        <v>415200</v>
      </c>
      <c r="B4773" s="198" t="s">
        <v>732</v>
      </c>
      <c r="C4773" s="208">
        <v>70000</v>
      </c>
      <c r="D4773" s="217">
        <v>70000</v>
      </c>
      <c r="E4773" s="208">
        <v>0</v>
      </c>
      <c r="F4773" s="209">
        <f t="shared" si="1342"/>
        <v>100</v>
      </c>
    </row>
    <row r="4774" spans="1:6" s="167" customFormat="1" ht="20.25" x14ac:dyDescent="0.2">
      <c r="A4774" s="197">
        <v>415200</v>
      </c>
      <c r="B4774" s="198" t="s">
        <v>733</v>
      </c>
      <c r="C4774" s="208">
        <v>13000</v>
      </c>
      <c r="D4774" s="217">
        <v>13000</v>
      </c>
      <c r="E4774" s="208">
        <v>0</v>
      </c>
      <c r="F4774" s="209">
        <f t="shared" si="1342"/>
        <v>100</v>
      </c>
    </row>
    <row r="4775" spans="1:6" s="167" customFormat="1" ht="40.5" x14ac:dyDescent="0.2">
      <c r="A4775" s="197">
        <v>415200</v>
      </c>
      <c r="B4775" s="198" t="s">
        <v>734</v>
      </c>
      <c r="C4775" s="208">
        <v>30000</v>
      </c>
      <c r="D4775" s="217">
        <v>350000</v>
      </c>
      <c r="E4775" s="208">
        <v>0</v>
      </c>
      <c r="F4775" s="209"/>
    </row>
    <row r="4776" spans="1:6" s="167" customFormat="1" ht="20.25" x14ac:dyDescent="0.2">
      <c r="A4776" s="197">
        <v>415200</v>
      </c>
      <c r="B4776" s="198" t="s">
        <v>735</v>
      </c>
      <c r="C4776" s="208">
        <v>35000</v>
      </c>
      <c r="D4776" s="217">
        <v>35000</v>
      </c>
      <c r="E4776" s="208">
        <v>0</v>
      </c>
      <c r="F4776" s="209">
        <f>D4776/C4776*100</f>
        <v>100</v>
      </c>
    </row>
    <row r="4777" spans="1:6" s="167" customFormat="1" ht="20.25" x14ac:dyDescent="0.2">
      <c r="A4777" s="197">
        <v>415200</v>
      </c>
      <c r="B4777" s="198" t="s">
        <v>995</v>
      </c>
      <c r="C4777" s="208">
        <v>0</v>
      </c>
      <c r="D4777" s="217">
        <v>40000</v>
      </c>
      <c r="E4777" s="208">
        <v>0</v>
      </c>
      <c r="F4777" s="209">
        <v>0</v>
      </c>
    </row>
    <row r="4778" spans="1:6" s="167" customFormat="1" ht="20.25" x14ac:dyDescent="0.2">
      <c r="A4778" s="197">
        <v>415200</v>
      </c>
      <c r="B4778" s="198" t="s">
        <v>996</v>
      </c>
      <c r="C4778" s="208">
        <v>0</v>
      </c>
      <c r="D4778" s="217">
        <v>70000</v>
      </c>
      <c r="E4778" s="208">
        <v>0</v>
      </c>
      <c r="F4778" s="209">
        <v>0</v>
      </c>
    </row>
    <row r="4779" spans="1:6" s="167" customFormat="1" ht="20.25" x14ac:dyDescent="0.2">
      <c r="A4779" s="197">
        <v>415200</v>
      </c>
      <c r="B4779" s="198" t="s">
        <v>736</v>
      </c>
      <c r="C4779" s="208">
        <v>600000</v>
      </c>
      <c r="D4779" s="217">
        <v>500000</v>
      </c>
      <c r="E4779" s="208">
        <v>0</v>
      </c>
      <c r="F4779" s="209">
        <f>D4779/C4779*100</f>
        <v>83.333333333333343</v>
      </c>
    </row>
    <row r="4780" spans="1:6" s="167" customFormat="1" ht="20.25" x14ac:dyDescent="0.2">
      <c r="A4780" s="197">
        <v>415200</v>
      </c>
      <c r="B4780" s="198" t="s">
        <v>575</v>
      </c>
      <c r="C4780" s="208">
        <v>20000</v>
      </c>
      <c r="D4780" s="217">
        <v>80000</v>
      </c>
      <c r="E4780" s="208">
        <v>0</v>
      </c>
      <c r="F4780" s="209"/>
    </row>
    <row r="4781" spans="1:6" s="167" customFormat="1" ht="20.25" x14ac:dyDescent="0.2">
      <c r="A4781" s="197">
        <v>415200</v>
      </c>
      <c r="B4781" s="198" t="s">
        <v>547</v>
      </c>
      <c r="C4781" s="208">
        <v>25000</v>
      </c>
      <c r="D4781" s="217">
        <v>25000</v>
      </c>
      <c r="E4781" s="208">
        <v>0</v>
      </c>
      <c r="F4781" s="209">
        <f>D4781/C4781*100</f>
        <v>100</v>
      </c>
    </row>
    <row r="4782" spans="1:6" s="167" customFormat="1" ht="20.25" x14ac:dyDescent="0.2">
      <c r="A4782" s="197">
        <v>415200</v>
      </c>
      <c r="B4782" s="198" t="s">
        <v>737</v>
      </c>
      <c r="C4782" s="208">
        <v>70000</v>
      </c>
      <c r="D4782" s="217">
        <v>70000</v>
      </c>
      <c r="E4782" s="208">
        <v>0</v>
      </c>
      <c r="F4782" s="209">
        <f>D4782/C4782*100</f>
        <v>100</v>
      </c>
    </row>
    <row r="4783" spans="1:6" s="167" customFormat="1" ht="20.25" x14ac:dyDescent="0.2">
      <c r="A4783" s="197">
        <v>415200</v>
      </c>
      <c r="B4783" s="198" t="s">
        <v>536</v>
      </c>
      <c r="C4783" s="208">
        <v>0</v>
      </c>
      <c r="D4783" s="217">
        <v>1050000</v>
      </c>
      <c r="E4783" s="208">
        <v>0</v>
      </c>
      <c r="F4783" s="209">
        <v>0</v>
      </c>
    </row>
    <row r="4784" spans="1:6" s="167" customFormat="1" ht="20.25" x14ac:dyDescent="0.2">
      <c r="A4784" s="197">
        <v>415200</v>
      </c>
      <c r="B4784" s="198" t="s">
        <v>792</v>
      </c>
      <c r="C4784" s="208">
        <v>55000</v>
      </c>
      <c r="D4784" s="217">
        <v>50000</v>
      </c>
      <c r="E4784" s="208">
        <v>0</v>
      </c>
      <c r="F4784" s="209">
        <f t="shared" ref="F4784:F4789" si="1346">D4784/C4784*100</f>
        <v>90.909090909090907</v>
      </c>
    </row>
    <row r="4785" spans="1:6" s="167" customFormat="1" ht="20.25" x14ac:dyDescent="0.2">
      <c r="A4785" s="197">
        <v>415200</v>
      </c>
      <c r="B4785" s="198" t="s">
        <v>738</v>
      </c>
      <c r="C4785" s="208">
        <v>387000</v>
      </c>
      <c r="D4785" s="217">
        <v>370000</v>
      </c>
      <c r="E4785" s="208">
        <v>0</v>
      </c>
      <c r="F4785" s="209">
        <f t="shared" si="1346"/>
        <v>95.607235142118867</v>
      </c>
    </row>
    <row r="4786" spans="1:6" s="167" customFormat="1" ht="20.25" x14ac:dyDescent="0.2">
      <c r="A4786" s="197">
        <v>415200</v>
      </c>
      <c r="B4786" s="198" t="s">
        <v>739</v>
      </c>
      <c r="C4786" s="208">
        <v>210000</v>
      </c>
      <c r="D4786" s="217">
        <v>210000</v>
      </c>
      <c r="E4786" s="208">
        <v>0</v>
      </c>
      <c r="F4786" s="209">
        <f t="shared" si="1346"/>
        <v>100</v>
      </c>
    </row>
    <row r="4787" spans="1:6" s="167" customFormat="1" ht="20.25" x14ac:dyDescent="0.2">
      <c r="A4787" s="197">
        <v>415200</v>
      </c>
      <c r="B4787" s="198" t="s">
        <v>576</v>
      </c>
      <c r="C4787" s="208">
        <v>22750000</v>
      </c>
      <c r="D4787" s="217">
        <v>3000000</v>
      </c>
      <c r="E4787" s="208">
        <v>0</v>
      </c>
      <c r="F4787" s="209">
        <f t="shared" si="1346"/>
        <v>13.186813186813188</v>
      </c>
    </row>
    <row r="4788" spans="1:6" s="167" customFormat="1" ht="20.25" x14ac:dyDescent="0.2">
      <c r="A4788" s="197">
        <v>415200</v>
      </c>
      <c r="B4788" s="198" t="s">
        <v>997</v>
      </c>
      <c r="C4788" s="208">
        <v>70000</v>
      </c>
      <c r="D4788" s="217">
        <v>170000</v>
      </c>
      <c r="E4788" s="208">
        <v>0</v>
      </c>
      <c r="F4788" s="209">
        <f t="shared" si="1346"/>
        <v>242.85714285714283</v>
      </c>
    </row>
    <row r="4789" spans="1:6" s="167" customFormat="1" ht="20.25" x14ac:dyDescent="0.2">
      <c r="A4789" s="197">
        <v>415200</v>
      </c>
      <c r="B4789" s="198" t="s">
        <v>535</v>
      </c>
      <c r="C4789" s="208">
        <v>22000</v>
      </c>
      <c r="D4789" s="217">
        <v>22000</v>
      </c>
      <c r="E4789" s="208">
        <v>0</v>
      </c>
      <c r="F4789" s="209">
        <f t="shared" si="1346"/>
        <v>100</v>
      </c>
    </row>
    <row r="4790" spans="1:6" s="167" customFormat="1" ht="20.25" x14ac:dyDescent="0.2">
      <c r="A4790" s="197">
        <v>415200</v>
      </c>
      <c r="B4790" s="198" t="s">
        <v>740</v>
      </c>
      <c r="C4790" s="208">
        <v>0</v>
      </c>
      <c r="D4790" s="217">
        <v>40000</v>
      </c>
      <c r="E4790" s="208">
        <v>0</v>
      </c>
      <c r="F4790" s="209">
        <v>0</v>
      </c>
    </row>
    <row r="4791" spans="1:6" s="167" customFormat="1" ht="40.5" x14ac:dyDescent="0.2">
      <c r="A4791" s="197">
        <v>415200</v>
      </c>
      <c r="B4791" s="198" t="s">
        <v>741</v>
      </c>
      <c r="C4791" s="208">
        <v>0</v>
      </c>
      <c r="D4791" s="217">
        <v>50000</v>
      </c>
      <c r="E4791" s="208">
        <v>0</v>
      </c>
      <c r="F4791" s="209">
        <v>0</v>
      </c>
    </row>
    <row r="4792" spans="1:6" s="167" customFormat="1" ht="20.25" x14ac:dyDescent="0.2">
      <c r="A4792" s="219">
        <v>416000</v>
      </c>
      <c r="B4792" s="210" t="s">
        <v>478</v>
      </c>
      <c r="C4792" s="220">
        <f>SUM(C4793:C4794)</f>
        <v>57300000</v>
      </c>
      <c r="D4792" s="220">
        <f t="shared" ref="D4792" si="1347">SUM(D4793:D4794)</f>
        <v>60300000</v>
      </c>
      <c r="E4792" s="220">
        <f>SUM(E4793:E4794)</f>
        <v>0</v>
      </c>
      <c r="F4792" s="205">
        <f t="shared" ref="F4792:F4817" si="1348">D4792/C4792*100</f>
        <v>105.23560209424083</v>
      </c>
    </row>
    <row r="4793" spans="1:6" s="167" customFormat="1" ht="20.25" x14ac:dyDescent="0.2">
      <c r="A4793" s="197">
        <v>416100</v>
      </c>
      <c r="B4793" s="198" t="s">
        <v>793</v>
      </c>
      <c r="C4793" s="208">
        <v>57000000</v>
      </c>
      <c r="D4793" s="217">
        <v>60000000</v>
      </c>
      <c r="E4793" s="208">
        <v>0</v>
      </c>
      <c r="F4793" s="209">
        <f t="shared" si="1348"/>
        <v>105.26315789473684</v>
      </c>
    </row>
    <row r="4794" spans="1:6" s="167" customFormat="1" ht="20.25" x14ac:dyDescent="0.2">
      <c r="A4794" s="197">
        <v>416300</v>
      </c>
      <c r="B4794" s="198" t="s">
        <v>742</v>
      </c>
      <c r="C4794" s="208">
        <v>300000</v>
      </c>
      <c r="D4794" s="217">
        <v>300000</v>
      </c>
      <c r="E4794" s="208">
        <v>0</v>
      </c>
      <c r="F4794" s="209">
        <f t="shared" si="1348"/>
        <v>100</v>
      </c>
    </row>
    <row r="4795" spans="1:6" s="221" customFormat="1" ht="40.5" x14ac:dyDescent="0.2">
      <c r="A4795" s="219">
        <v>418000</v>
      </c>
      <c r="B4795" s="210" t="s">
        <v>480</v>
      </c>
      <c r="C4795" s="220">
        <f t="shared" ref="C4795" si="1349">C4796</f>
        <v>3000</v>
      </c>
      <c r="D4795" s="220">
        <f t="shared" ref="D4795" si="1350">D4796</f>
        <v>7000</v>
      </c>
      <c r="E4795" s="220">
        <f t="shared" ref="E4795" si="1351">E4796</f>
        <v>0</v>
      </c>
      <c r="F4795" s="205">
        <f t="shared" si="1348"/>
        <v>233.33333333333334</v>
      </c>
    </row>
    <row r="4796" spans="1:6" s="167" customFormat="1" ht="20.25" x14ac:dyDescent="0.2">
      <c r="A4796" s="197">
        <v>418400</v>
      </c>
      <c r="B4796" s="198" t="s">
        <v>417</v>
      </c>
      <c r="C4796" s="208">
        <v>3000</v>
      </c>
      <c r="D4796" s="217">
        <v>7000</v>
      </c>
      <c r="E4796" s="208">
        <v>0</v>
      </c>
      <c r="F4796" s="209">
        <f t="shared" si="1348"/>
        <v>233.33333333333334</v>
      </c>
    </row>
    <row r="4797" spans="1:6" s="167" customFormat="1" ht="20.25" x14ac:dyDescent="0.2">
      <c r="A4797" s="219">
        <v>480000</v>
      </c>
      <c r="B4797" s="210" t="s">
        <v>418</v>
      </c>
      <c r="C4797" s="220">
        <f>C4798+C4802</f>
        <v>1795000</v>
      </c>
      <c r="D4797" s="220">
        <f>D4798+D4802</f>
        <v>1717999.9943152999</v>
      </c>
      <c r="E4797" s="220">
        <f>E4798+E4802</f>
        <v>0</v>
      </c>
      <c r="F4797" s="205">
        <f t="shared" si="1348"/>
        <v>95.710306089988848</v>
      </c>
    </row>
    <row r="4798" spans="1:6" s="167" customFormat="1" ht="20.25" x14ac:dyDescent="0.2">
      <c r="A4798" s="219">
        <v>487000</v>
      </c>
      <c r="B4798" s="210" t="s">
        <v>470</v>
      </c>
      <c r="C4798" s="220">
        <f>SUM(C4799:C4801)</f>
        <v>1403000</v>
      </c>
      <c r="D4798" s="220">
        <f>SUM(D4799:D4801)</f>
        <v>1403000</v>
      </c>
      <c r="E4798" s="220">
        <f>SUM(E4799:E4801)</f>
        <v>0</v>
      </c>
      <c r="F4798" s="205">
        <f t="shared" si="1348"/>
        <v>100</v>
      </c>
    </row>
    <row r="4799" spans="1:6" s="167" customFormat="1" ht="20.25" x14ac:dyDescent="0.2">
      <c r="A4799" s="197">
        <v>487300</v>
      </c>
      <c r="B4799" s="198" t="s">
        <v>743</v>
      </c>
      <c r="C4799" s="208">
        <v>43000</v>
      </c>
      <c r="D4799" s="217">
        <v>43000</v>
      </c>
      <c r="E4799" s="208">
        <v>0</v>
      </c>
      <c r="F4799" s="209">
        <f t="shared" si="1348"/>
        <v>100</v>
      </c>
    </row>
    <row r="4800" spans="1:6" s="167" customFormat="1" ht="20.25" x14ac:dyDescent="0.2">
      <c r="A4800" s="197">
        <v>487300</v>
      </c>
      <c r="B4800" s="198" t="s">
        <v>744</v>
      </c>
      <c r="C4800" s="208">
        <v>460000</v>
      </c>
      <c r="D4800" s="217">
        <v>460000</v>
      </c>
      <c r="E4800" s="208">
        <v>0</v>
      </c>
      <c r="F4800" s="209">
        <f t="shared" si="1348"/>
        <v>100</v>
      </c>
    </row>
    <row r="4801" spans="1:6" s="167" customFormat="1" ht="20.25" x14ac:dyDescent="0.2">
      <c r="A4801" s="223">
        <v>487400</v>
      </c>
      <c r="B4801" s="198" t="s">
        <v>998</v>
      </c>
      <c r="C4801" s="208">
        <v>900000</v>
      </c>
      <c r="D4801" s="217">
        <v>900000</v>
      </c>
      <c r="E4801" s="208">
        <v>0</v>
      </c>
      <c r="F4801" s="209">
        <f t="shared" si="1348"/>
        <v>100</v>
      </c>
    </row>
    <row r="4802" spans="1:6" s="221" customFormat="1" ht="20.25" x14ac:dyDescent="0.2">
      <c r="A4802" s="219">
        <v>488000</v>
      </c>
      <c r="B4802" s="210" t="s">
        <v>373</v>
      </c>
      <c r="C4802" s="220">
        <f>SUM(C4803:C4805)</f>
        <v>391999.99999999988</v>
      </c>
      <c r="D4802" s="220">
        <f t="shared" ref="D4802" si="1352">SUM(D4803:D4805)</f>
        <v>314999.99431529985</v>
      </c>
      <c r="E4802" s="220">
        <f>SUM(E4803:E4805)</f>
        <v>0</v>
      </c>
      <c r="F4802" s="205">
        <f t="shared" si="1348"/>
        <v>80.357141406964274</v>
      </c>
    </row>
    <row r="4803" spans="1:6" s="167" customFormat="1" ht="20.25" x14ac:dyDescent="0.2">
      <c r="A4803" s="197">
        <v>488100</v>
      </c>
      <c r="B4803" s="198" t="s">
        <v>562</v>
      </c>
      <c r="C4803" s="208">
        <v>249000</v>
      </c>
      <c r="D4803" s="217">
        <v>249999.99431529985</v>
      </c>
      <c r="E4803" s="208">
        <v>0</v>
      </c>
      <c r="F4803" s="209">
        <f t="shared" si="1348"/>
        <v>100.4016041426907</v>
      </c>
    </row>
    <row r="4804" spans="1:6" s="167" customFormat="1" ht="20.25" x14ac:dyDescent="0.2">
      <c r="A4804" s="197">
        <v>488100</v>
      </c>
      <c r="B4804" s="198" t="s">
        <v>745</v>
      </c>
      <c r="C4804" s="208">
        <v>15000</v>
      </c>
      <c r="D4804" s="217">
        <v>15000</v>
      </c>
      <c r="E4804" s="208">
        <v>0</v>
      </c>
      <c r="F4804" s="209">
        <f t="shared" si="1348"/>
        <v>100</v>
      </c>
    </row>
    <row r="4805" spans="1:6" s="167" customFormat="1" ht="20.25" x14ac:dyDescent="0.2">
      <c r="A4805" s="197">
        <v>488100</v>
      </c>
      <c r="B4805" s="198" t="s">
        <v>563</v>
      </c>
      <c r="C4805" s="208">
        <v>127999.9999999999</v>
      </c>
      <c r="D4805" s="217">
        <v>50000</v>
      </c>
      <c r="E4805" s="208">
        <v>0</v>
      </c>
      <c r="F4805" s="209">
        <f t="shared" si="1348"/>
        <v>39.062500000000036</v>
      </c>
    </row>
    <row r="4806" spans="1:6" s="167" customFormat="1" ht="20.25" x14ac:dyDescent="0.2">
      <c r="A4806" s="219">
        <v>510000</v>
      </c>
      <c r="B4806" s="210" t="s">
        <v>422</v>
      </c>
      <c r="C4806" s="220">
        <f>C4807+C4810+0</f>
        <v>23000</v>
      </c>
      <c r="D4806" s="220">
        <f>D4807+D4810+0</f>
        <v>13000</v>
      </c>
      <c r="E4806" s="220">
        <f>E4807+E4810+0</f>
        <v>0</v>
      </c>
      <c r="F4806" s="205">
        <f t="shared" si="1348"/>
        <v>56.521739130434781</v>
      </c>
    </row>
    <row r="4807" spans="1:6" s="167" customFormat="1" ht="20.25" x14ac:dyDescent="0.2">
      <c r="A4807" s="219">
        <v>511000</v>
      </c>
      <c r="B4807" s="210" t="s">
        <v>423</v>
      </c>
      <c r="C4807" s="220">
        <f>SUM(C4808:C4809)</f>
        <v>15000</v>
      </c>
      <c r="D4807" s="220">
        <f t="shared" ref="D4807" si="1353">SUM(D4808:D4809)</f>
        <v>8000</v>
      </c>
      <c r="E4807" s="220">
        <f>SUM(E4808:E4809)</f>
        <v>0</v>
      </c>
      <c r="F4807" s="205">
        <f t="shared" si="1348"/>
        <v>53.333333333333336</v>
      </c>
    </row>
    <row r="4808" spans="1:6" s="167" customFormat="1" ht="20.25" x14ac:dyDescent="0.2">
      <c r="A4808" s="197">
        <v>511300</v>
      </c>
      <c r="B4808" s="198" t="s">
        <v>426</v>
      </c>
      <c r="C4808" s="208">
        <v>13000</v>
      </c>
      <c r="D4808" s="217">
        <v>5000</v>
      </c>
      <c r="E4808" s="208">
        <v>0</v>
      </c>
      <c r="F4808" s="209">
        <f t="shared" si="1348"/>
        <v>38.461538461538467</v>
      </c>
    </row>
    <row r="4809" spans="1:6" s="167" customFormat="1" ht="20.25" x14ac:dyDescent="0.2">
      <c r="A4809" s="197">
        <v>511700</v>
      </c>
      <c r="B4809" s="198" t="s">
        <v>429</v>
      </c>
      <c r="C4809" s="208">
        <v>2000</v>
      </c>
      <c r="D4809" s="217">
        <v>3000</v>
      </c>
      <c r="E4809" s="208">
        <v>0</v>
      </c>
      <c r="F4809" s="209">
        <f t="shared" si="1348"/>
        <v>150</v>
      </c>
    </row>
    <row r="4810" spans="1:6" s="221" customFormat="1" ht="20.25" x14ac:dyDescent="0.2">
      <c r="A4810" s="219">
        <v>516000</v>
      </c>
      <c r="B4810" s="210" t="s">
        <v>433</v>
      </c>
      <c r="C4810" s="220">
        <f t="shared" ref="C4810" si="1354">C4811</f>
        <v>8000</v>
      </c>
      <c r="D4810" s="220">
        <f t="shared" ref="D4810" si="1355">D4811</f>
        <v>5000</v>
      </c>
      <c r="E4810" s="220">
        <f t="shared" ref="E4810" si="1356">E4811</f>
        <v>0</v>
      </c>
      <c r="F4810" s="205">
        <f t="shared" si="1348"/>
        <v>62.5</v>
      </c>
    </row>
    <row r="4811" spans="1:6" s="167" customFormat="1" ht="20.25" x14ac:dyDescent="0.2">
      <c r="A4811" s="197">
        <v>516100</v>
      </c>
      <c r="B4811" s="198" t="s">
        <v>433</v>
      </c>
      <c r="C4811" s="208">
        <v>8000</v>
      </c>
      <c r="D4811" s="217">
        <v>5000</v>
      </c>
      <c r="E4811" s="208">
        <v>0</v>
      </c>
      <c r="F4811" s="209">
        <f t="shared" si="1348"/>
        <v>62.5</v>
      </c>
    </row>
    <row r="4812" spans="1:6" s="221" customFormat="1" ht="20.25" x14ac:dyDescent="0.2">
      <c r="A4812" s="219">
        <v>630000</v>
      </c>
      <c r="B4812" s="210" t="s">
        <v>461</v>
      </c>
      <c r="C4812" s="220">
        <f>C4813+C4815</f>
        <v>123400</v>
      </c>
      <c r="D4812" s="220">
        <f>D4813+D4815</f>
        <v>14000</v>
      </c>
      <c r="E4812" s="220">
        <f>E4813+E4815</f>
        <v>0</v>
      </c>
      <c r="F4812" s="205">
        <f t="shared" si="1348"/>
        <v>11.345218800648297</v>
      </c>
    </row>
    <row r="4813" spans="1:6" s="221" customFormat="1" ht="20.25" x14ac:dyDescent="0.2">
      <c r="A4813" s="219">
        <v>631000</v>
      </c>
      <c r="B4813" s="210" t="s">
        <v>395</v>
      </c>
      <c r="C4813" s="220">
        <f>0+C4814</f>
        <v>24500</v>
      </c>
      <c r="D4813" s="220">
        <f>0+D4814</f>
        <v>0</v>
      </c>
      <c r="E4813" s="220">
        <f>0+E4814</f>
        <v>0</v>
      </c>
      <c r="F4813" s="205">
        <f t="shared" si="1348"/>
        <v>0</v>
      </c>
    </row>
    <row r="4814" spans="1:6" s="167" customFormat="1" ht="20.25" x14ac:dyDescent="0.2">
      <c r="A4814" s="223">
        <v>631200</v>
      </c>
      <c r="B4814" s="198" t="s">
        <v>464</v>
      </c>
      <c r="C4814" s="208">
        <v>24500</v>
      </c>
      <c r="D4814" s="217">
        <v>0</v>
      </c>
      <c r="E4814" s="208">
        <v>0</v>
      </c>
      <c r="F4814" s="209">
        <f t="shared" si="1348"/>
        <v>0</v>
      </c>
    </row>
    <row r="4815" spans="1:6" s="221" customFormat="1" ht="20.25" x14ac:dyDescent="0.2">
      <c r="A4815" s="219">
        <v>638000</v>
      </c>
      <c r="B4815" s="210" t="s">
        <v>396</v>
      </c>
      <c r="C4815" s="220">
        <f t="shared" ref="C4815" si="1357">C4816</f>
        <v>98900</v>
      </c>
      <c r="D4815" s="220">
        <f t="shared" ref="D4815" si="1358">D4816</f>
        <v>14000</v>
      </c>
      <c r="E4815" s="220">
        <f t="shared" ref="E4815" si="1359">E4816</f>
        <v>0</v>
      </c>
      <c r="F4815" s="205">
        <f t="shared" si="1348"/>
        <v>14.155712841253793</v>
      </c>
    </row>
    <row r="4816" spans="1:6" s="167" customFormat="1" ht="20.25" x14ac:dyDescent="0.2">
      <c r="A4816" s="197">
        <v>638100</v>
      </c>
      <c r="B4816" s="198" t="s">
        <v>466</v>
      </c>
      <c r="C4816" s="208">
        <v>98900</v>
      </c>
      <c r="D4816" s="217">
        <v>14000</v>
      </c>
      <c r="E4816" s="208">
        <v>0</v>
      </c>
      <c r="F4816" s="209">
        <f t="shared" si="1348"/>
        <v>14.155712841253793</v>
      </c>
    </row>
    <row r="4817" spans="1:6" s="167" customFormat="1" ht="20.25" x14ac:dyDescent="0.2">
      <c r="A4817" s="225"/>
      <c r="B4817" s="214" t="s">
        <v>500</v>
      </c>
      <c r="C4817" s="222">
        <f>C4744+C4797+C4806+C4812</f>
        <v>88441600</v>
      </c>
      <c r="D4817" s="222">
        <f>D4744+D4797+D4806+D4812</f>
        <v>73225699.994315296</v>
      </c>
      <c r="E4817" s="222">
        <f>E4744+E4797+E4806+E4812</f>
        <v>0</v>
      </c>
      <c r="F4817" s="172">
        <f t="shared" si="1348"/>
        <v>82.795539649119078</v>
      </c>
    </row>
    <row r="4818" spans="1:6" s="167" customFormat="1" ht="20.25" x14ac:dyDescent="0.2">
      <c r="A4818" s="197"/>
      <c r="B4818" s="198"/>
      <c r="C4818" s="217"/>
      <c r="D4818" s="217"/>
      <c r="E4818" s="217"/>
      <c r="F4818" s="218"/>
    </row>
    <row r="4819" spans="1:6" s="167" customFormat="1" ht="20.25" x14ac:dyDescent="0.2">
      <c r="A4819" s="197"/>
      <c r="B4819" s="198"/>
      <c r="C4819" s="217"/>
      <c r="D4819" s="217"/>
      <c r="E4819" s="217"/>
      <c r="F4819" s="218"/>
    </row>
    <row r="4820" spans="1:6" s="221" customFormat="1" ht="20.25" x14ac:dyDescent="0.2">
      <c r="A4820" s="224" t="s">
        <v>1</v>
      </c>
      <c r="B4820" s="210" t="s">
        <v>548</v>
      </c>
      <c r="C4820" s="208"/>
      <c r="D4820" s="217"/>
      <c r="E4820" s="217"/>
      <c r="F4820" s="209"/>
    </row>
    <row r="4821" spans="1:6" s="167" customFormat="1" ht="20.25" x14ac:dyDescent="0.2">
      <c r="A4821" s="223" t="s">
        <v>1</v>
      </c>
      <c r="B4821" s="198" t="s">
        <v>332</v>
      </c>
      <c r="C4821" s="208">
        <v>2516800</v>
      </c>
      <c r="D4821" s="217">
        <v>9645300</v>
      </c>
      <c r="E4821" s="217">
        <v>0</v>
      </c>
      <c r="F4821" s="209"/>
    </row>
    <row r="4822" spans="1:6" s="167" customFormat="1" ht="20.25" x14ac:dyDescent="0.2">
      <c r="A4822" s="225"/>
      <c r="B4822" s="214" t="s">
        <v>500</v>
      </c>
      <c r="C4822" s="222">
        <f t="shared" ref="C4822" si="1360">SUM(C4821:C4821)</f>
        <v>2516800</v>
      </c>
      <c r="D4822" s="222">
        <f t="shared" ref="D4822" si="1361">SUM(D4821:D4821)</f>
        <v>9645300</v>
      </c>
      <c r="E4822" s="222">
        <f t="shared" ref="E4822" si="1362">SUM(E4821:E4821)</f>
        <v>0</v>
      </c>
      <c r="F4822" s="172"/>
    </row>
    <row r="4823" spans="1:6" s="167" customFormat="1" ht="20.25" x14ac:dyDescent="0.2">
      <c r="A4823" s="197"/>
      <c r="B4823" s="198"/>
      <c r="C4823" s="217"/>
      <c r="D4823" s="217"/>
      <c r="E4823" s="217"/>
      <c r="F4823" s="218"/>
    </row>
    <row r="4824" spans="1:6" s="167" customFormat="1" ht="20.25" x14ac:dyDescent="0.2">
      <c r="A4824" s="193"/>
      <c r="B4824" s="190"/>
      <c r="C4824" s="217"/>
      <c r="D4824" s="217"/>
      <c r="E4824" s="217"/>
      <c r="F4824" s="218"/>
    </row>
    <row r="4825" spans="1:6" s="167" customFormat="1" ht="20.25" x14ac:dyDescent="0.2">
      <c r="A4825" s="197" t="s">
        <v>999</v>
      </c>
      <c r="B4825" s="210"/>
      <c r="C4825" s="217"/>
      <c r="D4825" s="217"/>
      <c r="E4825" s="217"/>
      <c r="F4825" s="218"/>
    </row>
    <row r="4826" spans="1:6" s="167" customFormat="1" ht="20.25" x14ac:dyDescent="0.2">
      <c r="A4826" s="197" t="s">
        <v>512</v>
      </c>
      <c r="B4826" s="210"/>
      <c r="C4826" s="217"/>
      <c r="D4826" s="217"/>
      <c r="E4826" s="217"/>
      <c r="F4826" s="218"/>
    </row>
    <row r="4827" spans="1:6" s="167" customFormat="1" ht="20.25" x14ac:dyDescent="0.2">
      <c r="A4827" s="197" t="s">
        <v>611</v>
      </c>
      <c r="B4827" s="210"/>
      <c r="C4827" s="217"/>
      <c r="D4827" s="217"/>
      <c r="E4827" s="217"/>
      <c r="F4827" s="218"/>
    </row>
    <row r="4828" spans="1:6" s="167" customFormat="1" ht="20.25" x14ac:dyDescent="0.2">
      <c r="A4828" s="197" t="s">
        <v>1000</v>
      </c>
      <c r="B4828" s="210"/>
      <c r="C4828" s="217"/>
      <c r="D4828" s="217"/>
      <c r="E4828" s="217"/>
      <c r="F4828" s="218"/>
    </row>
    <row r="4829" spans="1:6" s="167" customFormat="1" ht="20.25" x14ac:dyDescent="0.2">
      <c r="A4829" s="226"/>
      <c r="B4829" s="199"/>
      <c r="C4829" s="217"/>
      <c r="D4829" s="217"/>
      <c r="E4829" s="217"/>
      <c r="F4829" s="218"/>
    </row>
    <row r="4830" spans="1:6" s="167" customFormat="1" ht="20.25" x14ac:dyDescent="0.2">
      <c r="A4830" s="219">
        <v>410000</v>
      </c>
      <c r="B4830" s="203" t="s">
        <v>357</v>
      </c>
      <c r="C4830" s="220">
        <f>C4831+C4835+0+C4837+0</f>
        <v>3006800</v>
      </c>
      <c r="D4830" s="220">
        <f>D4831+D4835+0+D4837+0</f>
        <v>15987400</v>
      </c>
      <c r="E4830" s="220">
        <f>E4831+E4835+0+E4837+0</f>
        <v>151900000</v>
      </c>
      <c r="F4830" s="205"/>
    </row>
    <row r="4831" spans="1:6" s="167" customFormat="1" ht="20.25" x14ac:dyDescent="0.2">
      <c r="A4831" s="219">
        <v>412000</v>
      </c>
      <c r="B4831" s="210" t="s">
        <v>476</v>
      </c>
      <c r="C4831" s="220">
        <f>SUM(C4832:C4834)</f>
        <v>963200</v>
      </c>
      <c r="D4831" s="220">
        <f>SUM(D4832:D4834)</f>
        <v>9987400</v>
      </c>
      <c r="E4831" s="220">
        <f>SUM(E4832:E4834)</f>
        <v>0</v>
      </c>
      <c r="F4831" s="205"/>
    </row>
    <row r="4832" spans="1:6" s="167" customFormat="1" ht="20.25" x14ac:dyDescent="0.2">
      <c r="A4832" s="223">
        <v>412700</v>
      </c>
      <c r="B4832" s="198" t="s">
        <v>473</v>
      </c>
      <c r="C4832" s="208">
        <v>197800</v>
      </c>
      <c r="D4832" s="217">
        <v>1952100</v>
      </c>
      <c r="E4832" s="208">
        <v>0</v>
      </c>
      <c r="F4832" s="209"/>
    </row>
    <row r="4833" spans="1:6" s="167" customFormat="1" ht="40.5" x14ac:dyDescent="0.2">
      <c r="A4833" s="197">
        <v>412700</v>
      </c>
      <c r="B4833" s="198" t="s">
        <v>1001</v>
      </c>
      <c r="C4833" s="208">
        <v>760400</v>
      </c>
      <c r="D4833" s="217">
        <v>8030300</v>
      </c>
      <c r="E4833" s="208">
        <v>0</v>
      </c>
      <c r="F4833" s="209"/>
    </row>
    <row r="4834" spans="1:6" s="167" customFormat="1" ht="20.25" x14ac:dyDescent="0.2">
      <c r="A4834" s="197">
        <v>412900</v>
      </c>
      <c r="B4834" s="198" t="s">
        <v>1002</v>
      </c>
      <c r="C4834" s="208">
        <v>5000</v>
      </c>
      <c r="D4834" s="217">
        <v>5000</v>
      </c>
      <c r="E4834" s="208">
        <v>0</v>
      </c>
      <c r="F4834" s="209">
        <f t="shared" ref="F4834:F4854" si="1363">D4834/C4834*100</f>
        <v>100</v>
      </c>
    </row>
    <row r="4835" spans="1:6" s="167" customFormat="1" ht="20.25" x14ac:dyDescent="0.2">
      <c r="A4835" s="219">
        <v>415000</v>
      </c>
      <c r="B4835" s="210" t="s">
        <v>319</v>
      </c>
      <c r="C4835" s="220">
        <f>SUM(C4836:C4836)</f>
        <v>43600</v>
      </c>
      <c r="D4835" s="220">
        <f>SUM(D4836:D4836)</f>
        <v>0</v>
      </c>
      <c r="E4835" s="220">
        <f>SUM(E4836:E4836)</f>
        <v>151900000</v>
      </c>
      <c r="F4835" s="205">
        <f t="shared" si="1363"/>
        <v>0</v>
      </c>
    </row>
    <row r="4836" spans="1:6" s="167" customFormat="1" ht="20.25" x14ac:dyDescent="0.2">
      <c r="A4836" s="197">
        <v>415200</v>
      </c>
      <c r="B4836" s="198" t="s">
        <v>336</v>
      </c>
      <c r="C4836" s="208">
        <v>43600</v>
      </c>
      <c r="D4836" s="217">
        <v>0</v>
      </c>
      <c r="E4836" s="217">
        <v>151900000</v>
      </c>
      <c r="F4836" s="209">
        <f t="shared" si="1363"/>
        <v>0</v>
      </c>
    </row>
    <row r="4837" spans="1:6" s="221" customFormat="1" ht="20.25" x14ac:dyDescent="0.2">
      <c r="A4837" s="219">
        <v>419000</v>
      </c>
      <c r="B4837" s="210" t="s">
        <v>481</v>
      </c>
      <c r="C4837" s="220">
        <f t="shared" ref="C4837" si="1364">C4838</f>
        <v>2000000</v>
      </c>
      <c r="D4837" s="220">
        <f t="shared" ref="D4837" si="1365">D4838</f>
        <v>6000000</v>
      </c>
      <c r="E4837" s="220">
        <f t="shared" ref="E4837" si="1366">E4838</f>
        <v>0</v>
      </c>
      <c r="F4837" s="205">
        <f t="shared" si="1363"/>
        <v>300</v>
      </c>
    </row>
    <row r="4838" spans="1:6" s="167" customFormat="1" ht="20.25" x14ac:dyDescent="0.2">
      <c r="A4838" s="197">
        <v>419100</v>
      </c>
      <c r="B4838" s="198" t="s">
        <v>481</v>
      </c>
      <c r="C4838" s="208">
        <v>2000000</v>
      </c>
      <c r="D4838" s="217">
        <v>6000000</v>
      </c>
      <c r="E4838" s="208">
        <v>0</v>
      </c>
      <c r="F4838" s="209">
        <f t="shared" si="1363"/>
        <v>300</v>
      </c>
    </row>
    <row r="4839" spans="1:6" s="167" customFormat="1" ht="20.25" x14ac:dyDescent="0.2">
      <c r="A4839" s="219">
        <v>480000</v>
      </c>
      <c r="B4839" s="210" t="s">
        <v>418</v>
      </c>
      <c r="C4839" s="220">
        <f>C4840+C4846</f>
        <v>11957400.000000002</v>
      </c>
      <c r="D4839" s="220">
        <f>D4840+D4846</f>
        <v>9433000</v>
      </c>
      <c r="E4839" s="220">
        <f>E4840+E4846</f>
        <v>0</v>
      </c>
      <c r="F4839" s="205">
        <f t="shared" si="1363"/>
        <v>78.888387107565165</v>
      </c>
    </row>
    <row r="4840" spans="1:6" s="167" customFormat="1" ht="20.25" x14ac:dyDescent="0.2">
      <c r="A4840" s="219">
        <v>487000</v>
      </c>
      <c r="B4840" s="210" t="s">
        <v>470</v>
      </c>
      <c r="C4840" s="220">
        <f>SUM(C4841:C4845)</f>
        <v>1954400.0000000012</v>
      </c>
      <c r="D4840" s="220">
        <f>SUM(D4841:D4845)</f>
        <v>2078000</v>
      </c>
      <c r="E4840" s="220">
        <f>SUM(E4841:E4845)</f>
        <v>0</v>
      </c>
      <c r="F4840" s="205">
        <f t="shared" si="1363"/>
        <v>106.32419156774451</v>
      </c>
    </row>
    <row r="4841" spans="1:6" s="167" customFormat="1" ht="20.25" x14ac:dyDescent="0.2">
      <c r="A4841" s="228">
        <v>487100</v>
      </c>
      <c r="B4841" s="233" t="s">
        <v>746</v>
      </c>
      <c r="C4841" s="208">
        <v>38400</v>
      </c>
      <c r="D4841" s="217">
        <v>47000</v>
      </c>
      <c r="E4841" s="208">
        <v>0</v>
      </c>
      <c r="F4841" s="209">
        <f t="shared" si="1363"/>
        <v>122.39583333333333</v>
      </c>
    </row>
    <row r="4842" spans="1:6" s="167" customFormat="1" ht="20.25" x14ac:dyDescent="0.2">
      <c r="A4842" s="228">
        <v>487100</v>
      </c>
      <c r="B4842" s="233" t="s">
        <v>747</v>
      </c>
      <c r="C4842" s="208">
        <v>186000</v>
      </c>
      <c r="D4842" s="217">
        <v>201000</v>
      </c>
      <c r="E4842" s="208">
        <v>0</v>
      </c>
      <c r="F4842" s="209">
        <f t="shared" si="1363"/>
        <v>108.06451612903226</v>
      </c>
    </row>
    <row r="4843" spans="1:6" s="167" customFormat="1" ht="20.25" x14ac:dyDescent="0.2">
      <c r="A4843" s="228">
        <v>487100</v>
      </c>
      <c r="B4843" s="233" t="s">
        <v>748</v>
      </c>
      <c r="C4843" s="208">
        <v>30000</v>
      </c>
      <c r="D4843" s="217">
        <v>30000</v>
      </c>
      <c r="E4843" s="208">
        <v>0</v>
      </c>
      <c r="F4843" s="209">
        <f t="shared" si="1363"/>
        <v>100</v>
      </c>
    </row>
    <row r="4844" spans="1:6" s="167" customFormat="1" ht="20.25" x14ac:dyDescent="0.2">
      <c r="A4844" s="228">
        <v>487300</v>
      </c>
      <c r="B4844" s="233" t="s">
        <v>749</v>
      </c>
      <c r="C4844" s="208">
        <v>200000.00000000029</v>
      </c>
      <c r="D4844" s="217">
        <v>300000</v>
      </c>
      <c r="E4844" s="208">
        <v>0</v>
      </c>
      <c r="F4844" s="209">
        <f t="shared" si="1363"/>
        <v>149.99999999999977</v>
      </c>
    </row>
    <row r="4845" spans="1:6" s="167" customFormat="1" ht="20.25" x14ac:dyDescent="0.2">
      <c r="A4845" s="228">
        <v>487400</v>
      </c>
      <c r="B4845" s="233" t="s">
        <v>750</v>
      </c>
      <c r="C4845" s="208">
        <v>1500000.0000000009</v>
      </c>
      <c r="D4845" s="217">
        <v>1500000</v>
      </c>
      <c r="E4845" s="208">
        <v>0</v>
      </c>
      <c r="F4845" s="209">
        <f t="shared" si="1363"/>
        <v>99.999999999999929</v>
      </c>
    </row>
    <row r="4846" spans="1:6" s="221" customFormat="1" ht="20.25" x14ac:dyDescent="0.2">
      <c r="A4846" s="219">
        <v>488000</v>
      </c>
      <c r="B4846" s="210" t="s">
        <v>373</v>
      </c>
      <c r="C4846" s="220">
        <f>SUM(C4847:C4849)</f>
        <v>10003000</v>
      </c>
      <c r="D4846" s="220">
        <f>SUM(D4847:D4849)</f>
        <v>7355000</v>
      </c>
      <c r="E4846" s="220">
        <f>SUM(E4847:E4849)</f>
        <v>0</v>
      </c>
      <c r="F4846" s="205">
        <f t="shared" si="1363"/>
        <v>73.527941617514742</v>
      </c>
    </row>
    <row r="4847" spans="1:6" s="167" customFormat="1" ht="20.25" x14ac:dyDescent="0.2">
      <c r="A4847" s="197">
        <v>488100</v>
      </c>
      <c r="B4847" s="198" t="s">
        <v>751</v>
      </c>
      <c r="C4847" s="208">
        <v>3000.0000000000018</v>
      </c>
      <c r="D4847" s="217">
        <v>5000</v>
      </c>
      <c r="E4847" s="208">
        <v>0</v>
      </c>
      <c r="F4847" s="209">
        <f t="shared" si="1363"/>
        <v>166.66666666666657</v>
      </c>
    </row>
    <row r="4848" spans="1:6" s="167" customFormat="1" ht="20.25" x14ac:dyDescent="0.2">
      <c r="A4848" s="197">
        <v>488100</v>
      </c>
      <c r="B4848" s="198" t="s">
        <v>752</v>
      </c>
      <c r="C4848" s="208">
        <v>2000000</v>
      </c>
      <c r="D4848" s="217">
        <v>0</v>
      </c>
      <c r="E4848" s="208">
        <v>0</v>
      </c>
      <c r="F4848" s="209">
        <f t="shared" si="1363"/>
        <v>0</v>
      </c>
    </row>
    <row r="4849" spans="1:6" s="167" customFormat="1" ht="20.25" x14ac:dyDescent="0.2">
      <c r="A4849" s="197">
        <v>488100</v>
      </c>
      <c r="B4849" s="198" t="s">
        <v>753</v>
      </c>
      <c r="C4849" s="208">
        <v>8000000</v>
      </c>
      <c r="D4849" s="217">
        <v>7350000</v>
      </c>
      <c r="E4849" s="208">
        <v>0</v>
      </c>
      <c r="F4849" s="209">
        <f t="shared" si="1363"/>
        <v>91.875</v>
      </c>
    </row>
    <row r="4850" spans="1:6" s="221" customFormat="1" ht="20.25" x14ac:dyDescent="0.2">
      <c r="A4850" s="219">
        <v>610000</v>
      </c>
      <c r="B4850" s="210" t="s">
        <v>441</v>
      </c>
      <c r="C4850" s="220">
        <f>C4851+C4853</f>
        <v>230500.00000000003</v>
      </c>
      <c r="D4850" s="220">
        <f>D4851+D4853</f>
        <v>70000</v>
      </c>
      <c r="E4850" s="220">
        <f>E4851+E4853</f>
        <v>0</v>
      </c>
      <c r="F4850" s="205">
        <f t="shared" si="1363"/>
        <v>30.368763557483724</v>
      </c>
    </row>
    <row r="4851" spans="1:6" s="221" customFormat="1" ht="20.25" x14ac:dyDescent="0.2">
      <c r="A4851" s="219">
        <v>611000</v>
      </c>
      <c r="B4851" s="210" t="s">
        <v>384</v>
      </c>
      <c r="C4851" s="220">
        <f>0+C4852</f>
        <v>164000</v>
      </c>
      <c r="D4851" s="220">
        <f>0+D4852</f>
        <v>0</v>
      </c>
      <c r="E4851" s="220">
        <f>0+E4852</f>
        <v>0</v>
      </c>
      <c r="F4851" s="205">
        <f t="shared" si="1363"/>
        <v>0</v>
      </c>
    </row>
    <row r="4852" spans="1:6" s="167" customFormat="1" ht="20.25" x14ac:dyDescent="0.2">
      <c r="A4852" s="197">
        <v>611200</v>
      </c>
      <c r="B4852" s="198" t="s">
        <v>494</v>
      </c>
      <c r="C4852" s="208">
        <v>164000</v>
      </c>
      <c r="D4852" s="217">
        <v>0</v>
      </c>
      <c r="E4852" s="208">
        <v>0</v>
      </c>
      <c r="F4852" s="209">
        <f t="shared" si="1363"/>
        <v>0</v>
      </c>
    </row>
    <row r="4853" spans="1:6" s="221" customFormat="1" ht="20.25" x14ac:dyDescent="0.2">
      <c r="A4853" s="219">
        <v>618000</v>
      </c>
      <c r="B4853" s="210" t="s">
        <v>385</v>
      </c>
      <c r="C4853" s="220">
        <f>C4854+0</f>
        <v>66500.000000000029</v>
      </c>
      <c r="D4853" s="220">
        <f>D4854+0</f>
        <v>70000</v>
      </c>
      <c r="E4853" s="220">
        <f>E4854+0</f>
        <v>0</v>
      </c>
      <c r="F4853" s="205">
        <f t="shared" si="1363"/>
        <v>105.26315789473679</v>
      </c>
    </row>
    <row r="4854" spans="1:6" s="167" customFormat="1" ht="20.25" x14ac:dyDescent="0.2">
      <c r="A4854" s="197">
        <v>618100</v>
      </c>
      <c r="B4854" s="198" t="s">
        <v>444</v>
      </c>
      <c r="C4854" s="208">
        <v>66500.000000000029</v>
      </c>
      <c r="D4854" s="217">
        <v>70000</v>
      </c>
      <c r="E4854" s="208">
        <v>0</v>
      </c>
      <c r="F4854" s="209">
        <f t="shared" si="1363"/>
        <v>105.26315789473679</v>
      </c>
    </row>
    <row r="4855" spans="1:6" s="167" customFormat="1" ht="20.25" x14ac:dyDescent="0.2">
      <c r="A4855" s="219">
        <v>630000</v>
      </c>
      <c r="B4855" s="210" t="s">
        <v>589</v>
      </c>
      <c r="C4855" s="220">
        <f>C4856+C4859</f>
        <v>3360999.9999999995</v>
      </c>
      <c r="D4855" s="220">
        <f>D4856+D4859</f>
        <v>12040000</v>
      </c>
      <c r="E4855" s="220">
        <f>E4856+E4859</f>
        <v>0</v>
      </c>
      <c r="F4855" s="205"/>
    </row>
    <row r="4856" spans="1:6" s="167" customFormat="1" ht="20.25" x14ac:dyDescent="0.2">
      <c r="A4856" s="219">
        <v>631000</v>
      </c>
      <c r="B4856" s="210" t="s">
        <v>395</v>
      </c>
      <c r="C4856" s="220">
        <f>SUM(C4857:C4858)</f>
        <v>1839999.9999999995</v>
      </c>
      <c r="D4856" s="220">
        <f>SUM(D4857:D4858)</f>
        <v>2930000</v>
      </c>
      <c r="E4856" s="220">
        <f>SUM(E4857:E4858)</f>
        <v>0</v>
      </c>
      <c r="F4856" s="205">
        <f>D4856/C4856*100</f>
        <v>159.23913043478265</v>
      </c>
    </row>
    <row r="4857" spans="1:6" s="167" customFormat="1" ht="20.25" x14ac:dyDescent="0.2">
      <c r="A4857" s="223">
        <v>631900</v>
      </c>
      <c r="B4857" s="198" t="s">
        <v>754</v>
      </c>
      <c r="C4857" s="208">
        <v>989999.99999999953</v>
      </c>
      <c r="D4857" s="217">
        <v>2000000</v>
      </c>
      <c r="E4857" s="208">
        <v>0</v>
      </c>
      <c r="F4857" s="209">
        <f>D4857/C4857*100</f>
        <v>202.02020202020213</v>
      </c>
    </row>
    <row r="4858" spans="1:6" s="167" customFormat="1" ht="20.25" x14ac:dyDescent="0.2">
      <c r="A4858" s="223">
        <v>631900</v>
      </c>
      <c r="B4858" s="198" t="s">
        <v>637</v>
      </c>
      <c r="C4858" s="208">
        <v>850000</v>
      </c>
      <c r="D4858" s="217">
        <v>930000</v>
      </c>
      <c r="E4858" s="208">
        <v>0</v>
      </c>
      <c r="F4858" s="209">
        <f>D4858/C4858*100</f>
        <v>109.41176470588236</v>
      </c>
    </row>
    <row r="4859" spans="1:6" s="221" customFormat="1" ht="20.25" x14ac:dyDescent="0.2">
      <c r="A4859" s="219">
        <v>638000</v>
      </c>
      <c r="B4859" s="210" t="s">
        <v>396</v>
      </c>
      <c r="C4859" s="220">
        <f t="shared" ref="C4859" si="1367">SUM(C4860:C4862)</f>
        <v>1521000</v>
      </c>
      <c r="D4859" s="220">
        <f t="shared" ref="D4859" si="1368">SUM(D4860:D4862)</f>
        <v>9110000</v>
      </c>
      <c r="E4859" s="220">
        <f t="shared" ref="E4859" si="1369">SUM(E4860:E4862)</f>
        <v>0</v>
      </c>
      <c r="F4859" s="205"/>
    </row>
    <row r="4860" spans="1:6" s="167" customFormat="1" ht="20.25" x14ac:dyDescent="0.2">
      <c r="A4860" s="197">
        <v>638100</v>
      </c>
      <c r="B4860" s="198" t="s">
        <v>466</v>
      </c>
      <c r="C4860" s="208">
        <v>520000</v>
      </c>
      <c r="D4860" s="217">
        <v>4100000</v>
      </c>
      <c r="E4860" s="208">
        <v>0</v>
      </c>
      <c r="F4860" s="209"/>
    </row>
    <row r="4861" spans="1:6" s="167" customFormat="1" ht="20.25" x14ac:dyDescent="0.2">
      <c r="A4861" s="223">
        <v>638200</v>
      </c>
      <c r="B4861" s="198" t="s">
        <v>467</v>
      </c>
      <c r="C4861" s="208">
        <v>1000</v>
      </c>
      <c r="D4861" s="217">
        <v>10000</v>
      </c>
      <c r="E4861" s="208">
        <v>0</v>
      </c>
      <c r="F4861" s="209"/>
    </row>
    <row r="4862" spans="1:6" s="167" customFormat="1" ht="20.25" x14ac:dyDescent="0.2">
      <c r="A4862" s="223">
        <v>638200</v>
      </c>
      <c r="B4862" s="198" t="s">
        <v>755</v>
      </c>
      <c r="C4862" s="208">
        <v>1000000</v>
      </c>
      <c r="D4862" s="217">
        <v>5000000</v>
      </c>
      <c r="E4862" s="208">
        <v>0</v>
      </c>
      <c r="F4862" s="209"/>
    </row>
    <row r="4863" spans="1:6" s="167" customFormat="1" ht="20.25" x14ac:dyDescent="0.2">
      <c r="A4863" s="193"/>
      <c r="B4863" s="210" t="s">
        <v>1003</v>
      </c>
      <c r="C4863" s="220">
        <f>C4830+C4839+0+C4855+C4850</f>
        <v>18555700</v>
      </c>
      <c r="D4863" s="220">
        <f>D4830+D4839+0+D4855+D4850</f>
        <v>37530400</v>
      </c>
      <c r="E4863" s="220">
        <f>E4830+E4839+0+E4855+E4850</f>
        <v>151900000</v>
      </c>
      <c r="F4863" s="172">
        <f>D4863/C4863*100</f>
        <v>202.25806625457406</v>
      </c>
    </row>
    <row r="4864" spans="1:6" s="167" customFormat="1" ht="20.25" x14ac:dyDescent="0.2">
      <c r="A4864" s="226"/>
      <c r="B4864" s="199"/>
      <c r="C4864" s="217"/>
      <c r="D4864" s="217"/>
      <c r="E4864" s="217"/>
      <c r="F4864" s="218"/>
    </row>
    <row r="4865" spans="1:6" s="167" customFormat="1" ht="20.25" x14ac:dyDescent="0.2">
      <c r="A4865" s="197" t="s">
        <v>1004</v>
      </c>
      <c r="B4865" s="210"/>
      <c r="C4865" s="217"/>
      <c r="D4865" s="217"/>
      <c r="E4865" s="217"/>
      <c r="F4865" s="218"/>
    </row>
    <row r="4866" spans="1:6" s="167" customFormat="1" ht="20.25" x14ac:dyDescent="0.2">
      <c r="A4866" s="197" t="s">
        <v>512</v>
      </c>
      <c r="B4866" s="210"/>
      <c r="C4866" s="217"/>
      <c r="D4866" s="217"/>
      <c r="E4866" s="217"/>
      <c r="F4866" s="218"/>
    </row>
    <row r="4867" spans="1:6" s="167" customFormat="1" ht="20.25" x14ac:dyDescent="0.2">
      <c r="A4867" s="197" t="s">
        <v>611</v>
      </c>
      <c r="B4867" s="210"/>
      <c r="C4867" s="217"/>
      <c r="D4867" s="217"/>
      <c r="E4867" s="217"/>
      <c r="F4867" s="218"/>
    </row>
    <row r="4868" spans="1:6" s="167" customFormat="1" ht="20.25" x14ac:dyDescent="0.2">
      <c r="A4868" s="197" t="s">
        <v>1005</v>
      </c>
      <c r="B4868" s="210"/>
      <c r="C4868" s="217"/>
      <c r="D4868" s="217"/>
      <c r="E4868" s="217"/>
      <c r="F4868" s="218"/>
    </row>
    <row r="4869" spans="1:6" s="167" customFormat="1" ht="20.25" x14ac:dyDescent="0.2">
      <c r="A4869" s="226"/>
      <c r="B4869" s="199"/>
      <c r="C4869" s="217"/>
      <c r="D4869" s="217"/>
      <c r="E4869" s="217"/>
      <c r="F4869" s="218"/>
    </row>
    <row r="4870" spans="1:6" s="167" customFormat="1" ht="20.25" x14ac:dyDescent="0.2">
      <c r="A4870" s="219">
        <v>410000</v>
      </c>
      <c r="B4870" s="203" t="s">
        <v>357</v>
      </c>
      <c r="C4870" s="220">
        <f>C4871+C4876</f>
        <v>64050500</v>
      </c>
      <c r="D4870" s="220">
        <f>D4871+D4876</f>
        <v>81322000</v>
      </c>
      <c r="E4870" s="220">
        <f>E4871+E4876</f>
        <v>0</v>
      </c>
      <c r="F4870" s="205">
        <f t="shared" ref="F4870:F4888" si="1370">D4870/C4870*100</f>
        <v>126.9654413314494</v>
      </c>
    </row>
    <row r="4871" spans="1:6" s="167" customFormat="1" ht="20.25" x14ac:dyDescent="0.2">
      <c r="A4871" s="219">
        <v>413000</v>
      </c>
      <c r="B4871" s="210" t="s">
        <v>477</v>
      </c>
      <c r="C4871" s="200">
        <f>SUM(C4872:C4875)</f>
        <v>63526700</v>
      </c>
      <c r="D4871" s="200">
        <f>SUM(D4872:D4875)</f>
        <v>80358100</v>
      </c>
      <c r="E4871" s="200">
        <f>SUM(E4872:E4875)</f>
        <v>0</v>
      </c>
      <c r="F4871" s="205">
        <f t="shared" si="1370"/>
        <v>126.49500131440796</v>
      </c>
    </row>
    <row r="4872" spans="1:6" s="167" customFormat="1" ht="20.25" x14ac:dyDescent="0.2">
      <c r="A4872" s="197">
        <v>413100</v>
      </c>
      <c r="B4872" s="198" t="s">
        <v>794</v>
      </c>
      <c r="C4872" s="208">
        <v>55223100</v>
      </c>
      <c r="D4872" s="217">
        <v>73741200</v>
      </c>
      <c r="E4872" s="208">
        <v>0</v>
      </c>
      <c r="F4872" s="209">
        <f t="shared" si="1370"/>
        <v>133.53324967269131</v>
      </c>
    </row>
    <row r="4873" spans="1:6" s="167" customFormat="1" ht="40.5" x14ac:dyDescent="0.2">
      <c r="A4873" s="197">
        <v>413100</v>
      </c>
      <c r="B4873" s="198" t="s">
        <v>1006</v>
      </c>
      <c r="C4873" s="208">
        <v>2243600</v>
      </c>
      <c r="D4873" s="217">
        <v>1884800</v>
      </c>
      <c r="E4873" s="208">
        <v>0</v>
      </c>
      <c r="F4873" s="209">
        <f t="shared" si="1370"/>
        <v>84.007844535567827</v>
      </c>
    </row>
    <row r="4874" spans="1:6" s="167" customFormat="1" ht="20.25" x14ac:dyDescent="0.2">
      <c r="A4874" s="197">
        <v>413100</v>
      </c>
      <c r="B4874" s="198" t="s">
        <v>577</v>
      </c>
      <c r="C4874" s="208">
        <v>2305200</v>
      </c>
      <c r="D4874" s="217">
        <v>2452800</v>
      </c>
      <c r="E4874" s="208">
        <v>0</v>
      </c>
      <c r="F4874" s="209">
        <f t="shared" si="1370"/>
        <v>106.40291514836022</v>
      </c>
    </row>
    <row r="4875" spans="1:6" s="167" customFormat="1" ht="20.25" x14ac:dyDescent="0.2">
      <c r="A4875" s="197">
        <v>413300</v>
      </c>
      <c r="B4875" s="198" t="s">
        <v>578</v>
      </c>
      <c r="C4875" s="208">
        <v>3754800</v>
      </c>
      <c r="D4875" s="217">
        <v>2279300</v>
      </c>
      <c r="E4875" s="208">
        <v>0</v>
      </c>
      <c r="F4875" s="209">
        <f t="shared" si="1370"/>
        <v>60.703632683498455</v>
      </c>
    </row>
    <row r="4876" spans="1:6" s="221" customFormat="1" ht="20.25" x14ac:dyDescent="0.2">
      <c r="A4876" s="219">
        <v>419000</v>
      </c>
      <c r="B4876" s="210" t="s">
        <v>481</v>
      </c>
      <c r="C4876" s="220">
        <f t="shared" ref="C4876:D4876" si="1371">C4877</f>
        <v>523800</v>
      </c>
      <c r="D4876" s="220">
        <f t="shared" si="1371"/>
        <v>963900</v>
      </c>
      <c r="E4876" s="220">
        <f t="shared" ref="E4876" si="1372">E4877</f>
        <v>0</v>
      </c>
      <c r="F4876" s="205">
        <f t="shared" si="1370"/>
        <v>184.02061855670101</v>
      </c>
    </row>
    <row r="4877" spans="1:6" s="167" customFormat="1" ht="20.25" x14ac:dyDescent="0.2">
      <c r="A4877" s="197">
        <v>419100</v>
      </c>
      <c r="B4877" s="198" t="s">
        <v>481</v>
      </c>
      <c r="C4877" s="208">
        <v>523800</v>
      </c>
      <c r="D4877" s="217">
        <v>963900</v>
      </c>
      <c r="E4877" s="208">
        <v>0</v>
      </c>
      <c r="F4877" s="209">
        <f t="shared" si="1370"/>
        <v>184.02061855670101</v>
      </c>
    </row>
    <row r="4878" spans="1:6" s="167" customFormat="1" ht="20.25" x14ac:dyDescent="0.2">
      <c r="A4878" s="219">
        <v>620000</v>
      </c>
      <c r="B4878" s="210" t="s">
        <v>449</v>
      </c>
      <c r="C4878" s="220">
        <f t="shared" ref="C4878:D4878" si="1373">C4879</f>
        <v>294548000</v>
      </c>
      <c r="D4878" s="220">
        <f t="shared" si="1373"/>
        <v>381016200</v>
      </c>
      <c r="E4878" s="220">
        <f t="shared" ref="E4878" si="1374">E4879</f>
        <v>0</v>
      </c>
      <c r="F4878" s="205">
        <f t="shared" si="1370"/>
        <v>129.35623395847196</v>
      </c>
    </row>
    <row r="4879" spans="1:6" s="167" customFormat="1" ht="20.25" x14ac:dyDescent="0.2">
      <c r="A4879" s="219">
        <v>621000</v>
      </c>
      <c r="B4879" s="210" t="s">
        <v>389</v>
      </c>
      <c r="C4879" s="220">
        <f>SUM(C4880:C4885)</f>
        <v>294548000</v>
      </c>
      <c r="D4879" s="220">
        <f>SUM(D4880:D4885)</f>
        <v>381016200</v>
      </c>
      <c r="E4879" s="220">
        <f>SUM(E4880:E4885)</f>
        <v>0</v>
      </c>
      <c r="F4879" s="205">
        <f t="shared" si="1370"/>
        <v>129.35623395847196</v>
      </c>
    </row>
    <row r="4880" spans="1:6" s="167" customFormat="1" ht="20.25" x14ac:dyDescent="0.2">
      <c r="A4880" s="197">
        <v>621100</v>
      </c>
      <c r="B4880" s="198" t="s">
        <v>756</v>
      </c>
      <c r="C4880" s="208">
        <v>113120100</v>
      </c>
      <c r="D4880" s="217">
        <v>215444700</v>
      </c>
      <c r="E4880" s="208">
        <v>0</v>
      </c>
      <c r="F4880" s="209">
        <f t="shared" si="1370"/>
        <v>190.45660320314425</v>
      </c>
    </row>
    <row r="4881" spans="1:6" s="167" customFormat="1" ht="40.5" x14ac:dyDescent="0.2">
      <c r="A4881" s="197">
        <v>621100</v>
      </c>
      <c r="B4881" s="198" t="s">
        <v>1007</v>
      </c>
      <c r="C4881" s="208">
        <v>45042400</v>
      </c>
      <c r="D4881" s="217">
        <v>26900600</v>
      </c>
      <c r="E4881" s="208">
        <v>0</v>
      </c>
      <c r="F4881" s="209">
        <f t="shared" si="1370"/>
        <v>59.722838925101684</v>
      </c>
    </row>
    <row r="4882" spans="1:6" s="167" customFormat="1" ht="20.25" x14ac:dyDescent="0.2">
      <c r="A4882" s="228">
        <v>621100</v>
      </c>
      <c r="B4882" s="233" t="s">
        <v>757</v>
      </c>
      <c r="C4882" s="208">
        <v>85650600</v>
      </c>
      <c r="D4882" s="217">
        <v>105752900</v>
      </c>
      <c r="E4882" s="208">
        <v>0</v>
      </c>
      <c r="F4882" s="209">
        <f t="shared" si="1370"/>
        <v>123.47012163370718</v>
      </c>
    </row>
    <row r="4883" spans="1:6" s="167" customFormat="1" ht="20.25" x14ac:dyDescent="0.2">
      <c r="A4883" s="228">
        <v>621300</v>
      </c>
      <c r="B4883" s="233" t="s">
        <v>758</v>
      </c>
      <c r="C4883" s="208">
        <v>46407200</v>
      </c>
      <c r="D4883" s="217">
        <v>22669700</v>
      </c>
      <c r="E4883" s="208">
        <v>0</v>
      </c>
      <c r="F4883" s="209">
        <f t="shared" si="1370"/>
        <v>48.849531969177193</v>
      </c>
    </row>
    <row r="4884" spans="1:6" s="167" customFormat="1" ht="40.5" x14ac:dyDescent="0.2">
      <c r="A4884" s="197">
        <v>621900</v>
      </c>
      <c r="B4884" s="198" t="s">
        <v>1008</v>
      </c>
      <c r="C4884" s="208">
        <v>4327400</v>
      </c>
      <c r="D4884" s="217">
        <v>10248300</v>
      </c>
      <c r="E4884" s="208">
        <v>0</v>
      </c>
      <c r="F4884" s="209">
        <f t="shared" si="1370"/>
        <v>236.82349678790962</v>
      </c>
    </row>
    <row r="4885" spans="1:6" s="167" customFormat="1" ht="20.25" x14ac:dyDescent="0.2">
      <c r="A4885" s="197">
        <v>621900</v>
      </c>
      <c r="B4885" s="198" t="s">
        <v>453</v>
      </c>
      <c r="C4885" s="208">
        <v>300</v>
      </c>
      <c r="D4885" s="217">
        <v>0</v>
      </c>
      <c r="E4885" s="208">
        <v>0</v>
      </c>
      <c r="F4885" s="209">
        <f t="shared" si="1370"/>
        <v>0</v>
      </c>
    </row>
    <row r="4886" spans="1:6" s="221" customFormat="1" ht="20.25" x14ac:dyDescent="0.2">
      <c r="A4886" s="219">
        <v>630000</v>
      </c>
      <c r="B4886" s="210" t="s">
        <v>589</v>
      </c>
      <c r="C4886" s="220">
        <f t="shared" ref="C4886:D4886" si="1375">C4887</f>
        <v>679600</v>
      </c>
      <c r="D4886" s="220">
        <f t="shared" si="1375"/>
        <v>173100</v>
      </c>
      <c r="E4886" s="220">
        <f t="shared" ref="E4886" si="1376">E4887</f>
        <v>0</v>
      </c>
      <c r="F4886" s="205">
        <f t="shared" si="1370"/>
        <v>25.470865214832255</v>
      </c>
    </row>
    <row r="4887" spans="1:6" s="221" customFormat="1" ht="20.25" x14ac:dyDescent="0.2">
      <c r="A4887" s="219">
        <v>631000</v>
      </c>
      <c r="B4887" s="210" t="s">
        <v>395</v>
      </c>
      <c r="C4887" s="220">
        <f>C4888+C4889+0</f>
        <v>679600</v>
      </c>
      <c r="D4887" s="220">
        <f>D4888+D4889+0</f>
        <v>173100</v>
      </c>
      <c r="E4887" s="220">
        <f>E4888+E4889+0</f>
        <v>0</v>
      </c>
      <c r="F4887" s="205">
        <f t="shared" si="1370"/>
        <v>25.470865214832255</v>
      </c>
    </row>
    <row r="4888" spans="1:6" s="167" customFormat="1" ht="20.25" x14ac:dyDescent="0.2">
      <c r="A4888" s="223">
        <v>631900</v>
      </c>
      <c r="B4888" s="198" t="s">
        <v>759</v>
      </c>
      <c r="C4888" s="208">
        <v>679600</v>
      </c>
      <c r="D4888" s="217">
        <v>169900</v>
      </c>
      <c r="E4888" s="208">
        <v>0</v>
      </c>
      <c r="F4888" s="209">
        <f t="shared" si="1370"/>
        <v>25</v>
      </c>
    </row>
    <row r="4889" spans="1:6" s="167" customFormat="1" ht="20.25" x14ac:dyDescent="0.2">
      <c r="A4889" s="223">
        <v>631900</v>
      </c>
      <c r="B4889" s="198" t="s">
        <v>637</v>
      </c>
      <c r="C4889" s="208">
        <v>0</v>
      </c>
      <c r="D4889" s="217">
        <v>3200</v>
      </c>
      <c r="E4889" s="208">
        <v>0</v>
      </c>
      <c r="F4889" s="209">
        <v>0</v>
      </c>
    </row>
    <row r="4890" spans="1:6" s="167" customFormat="1" ht="20.25" x14ac:dyDescent="0.2">
      <c r="A4890" s="197"/>
      <c r="B4890" s="210" t="s">
        <v>1009</v>
      </c>
      <c r="C4890" s="220">
        <f>C4870+C4878+C4886</f>
        <v>359278100</v>
      </c>
      <c r="D4890" s="220">
        <f>D4870+D4878+D4886</f>
        <v>462511300</v>
      </c>
      <c r="E4890" s="220">
        <f>E4870+E4878+E4886</f>
        <v>0</v>
      </c>
      <c r="F4890" s="172">
        <f>D4890/C4890*100</f>
        <v>128.73350755306265</v>
      </c>
    </row>
    <row r="4891" spans="1:6" s="167" customFormat="1" ht="20.25" x14ac:dyDescent="0.2">
      <c r="A4891" s="193"/>
      <c r="B4891" s="190"/>
      <c r="C4891" s="217"/>
      <c r="D4891" s="217"/>
      <c r="E4891" s="217"/>
      <c r="F4891" s="218"/>
    </row>
    <row r="4892" spans="1:6" s="167" customFormat="1" ht="20.25" x14ac:dyDescent="0.2">
      <c r="A4892" s="197" t="s">
        <v>1010</v>
      </c>
      <c r="B4892" s="210"/>
      <c r="C4892" s="217"/>
      <c r="D4892" s="217"/>
      <c r="E4892" s="217"/>
      <c r="F4892" s="218"/>
    </row>
    <row r="4893" spans="1:6" s="167" customFormat="1" ht="20.25" x14ac:dyDescent="0.2">
      <c r="A4893" s="197" t="s">
        <v>512</v>
      </c>
      <c r="B4893" s="210"/>
      <c r="C4893" s="217"/>
      <c r="D4893" s="217"/>
      <c r="E4893" s="217"/>
      <c r="F4893" s="218"/>
    </row>
    <row r="4894" spans="1:6" s="167" customFormat="1" ht="20.25" x14ac:dyDescent="0.2">
      <c r="A4894" s="197" t="s">
        <v>611</v>
      </c>
      <c r="B4894" s="210"/>
      <c r="C4894" s="217"/>
      <c r="D4894" s="217"/>
      <c r="E4894" s="217"/>
      <c r="F4894" s="218"/>
    </row>
    <row r="4895" spans="1:6" s="167" customFormat="1" ht="20.25" x14ac:dyDescent="0.2">
      <c r="A4895" s="197" t="s">
        <v>796</v>
      </c>
      <c r="B4895" s="210"/>
      <c r="C4895" s="217"/>
      <c r="D4895" s="217"/>
      <c r="E4895" s="217"/>
      <c r="F4895" s="218"/>
    </row>
    <row r="4896" spans="1:6" s="167" customFormat="1" ht="20.25" x14ac:dyDescent="0.2">
      <c r="A4896" s="226"/>
      <c r="B4896" s="199"/>
      <c r="C4896" s="217"/>
      <c r="D4896" s="217"/>
      <c r="E4896" s="217"/>
      <c r="F4896" s="218"/>
    </row>
    <row r="4897" spans="1:6" s="167" customFormat="1" ht="20.25" x14ac:dyDescent="0.2">
      <c r="A4897" s="219">
        <v>410000</v>
      </c>
      <c r="B4897" s="203" t="s">
        <v>357</v>
      </c>
      <c r="C4897" s="220">
        <f t="shared" ref="C4897:D4897" si="1377">C4898</f>
        <v>127235600</v>
      </c>
      <c r="D4897" s="220">
        <f t="shared" si="1377"/>
        <v>143156100</v>
      </c>
      <c r="E4897" s="220">
        <f t="shared" ref="E4897" si="1378">E4898</f>
        <v>0</v>
      </c>
      <c r="F4897" s="205">
        <f t="shared" ref="F4897:F4907" si="1379">D4897/C4897*100</f>
        <v>112.51261439408466</v>
      </c>
    </row>
    <row r="4898" spans="1:6" s="167" customFormat="1" ht="20.25" x14ac:dyDescent="0.2">
      <c r="A4898" s="219">
        <v>413000</v>
      </c>
      <c r="B4898" s="210" t="s">
        <v>477</v>
      </c>
      <c r="C4898" s="220">
        <f>SUM(C4899:C4902)</f>
        <v>127235600</v>
      </c>
      <c r="D4898" s="220">
        <f>SUM(D4899:D4902)</f>
        <v>143156100</v>
      </c>
      <c r="E4898" s="220">
        <f>SUM(E4899:E4902)</f>
        <v>0</v>
      </c>
      <c r="F4898" s="205">
        <f t="shared" si="1379"/>
        <v>112.51261439408466</v>
      </c>
    </row>
    <row r="4899" spans="1:6" s="167" customFormat="1" ht="20.25" x14ac:dyDescent="0.2">
      <c r="A4899" s="223">
        <v>413100</v>
      </c>
      <c r="B4899" s="198" t="s">
        <v>579</v>
      </c>
      <c r="C4899" s="208">
        <v>36754100</v>
      </c>
      <c r="D4899" s="217">
        <v>32677400</v>
      </c>
      <c r="E4899" s="208">
        <v>0</v>
      </c>
      <c r="F4899" s="209">
        <f t="shared" si="1379"/>
        <v>88.908176230679032</v>
      </c>
    </row>
    <row r="4900" spans="1:6" s="167" customFormat="1" ht="20.25" x14ac:dyDescent="0.2">
      <c r="A4900" s="197">
        <v>413400</v>
      </c>
      <c r="B4900" s="198" t="s">
        <v>368</v>
      </c>
      <c r="C4900" s="208">
        <v>76450500</v>
      </c>
      <c r="D4900" s="217">
        <v>94882500</v>
      </c>
      <c r="E4900" s="208">
        <v>0</v>
      </c>
      <c r="F4900" s="209">
        <f t="shared" si="1379"/>
        <v>124.10971805285773</v>
      </c>
    </row>
    <row r="4901" spans="1:6" s="167" customFormat="1" ht="20.25" x14ac:dyDescent="0.2">
      <c r="A4901" s="197">
        <v>413700</v>
      </c>
      <c r="B4901" s="198" t="s">
        <v>488</v>
      </c>
      <c r="C4901" s="208">
        <v>14015200</v>
      </c>
      <c r="D4901" s="217">
        <v>15596200</v>
      </c>
      <c r="E4901" s="208">
        <v>0</v>
      </c>
      <c r="F4901" s="209">
        <f t="shared" si="1379"/>
        <v>111.28060962383697</v>
      </c>
    </row>
    <row r="4902" spans="1:6" s="167" customFormat="1" ht="20.25" x14ac:dyDescent="0.2">
      <c r="A4902" s="223">
        <v>413800</v>
      </c>
      <c r="B4902" s="198" t="s">
        <v>580</v>
      </c>
      <c r="C4902" s="208">
        <v>15800</v>
      </c>
      <c r="D4902" s="217">
        <v>0</v>
      </c>
      <c r="E4902" s="208">
        <v>0</v>
      </c>
      <c r="F4902" s="209">
        <f t="shared" si="1379"/>
        <v>0</v>
      </c>
    </row>
    <row r="4903" spans="1:6" s="167" customFormat="1" ht="20.25" x14ac:dyDescent="0.2">
      <c r="A4903" s="219">
        <v>620000</v>
      </c>
      <c r="B4903" s="210" t="s">
        <v>449</v>
      </c>
      <c r="C4903" s="220">
        <f t="shared" ref="C4903:D4903" si="1380">C4904</f>
        <v>691856100</v>
      </c>
      <c r="D4903" s="220">
        <f t="shared" si="1380"/>
        <v>438043300</v>
      </c>
      <c r="E4903" s="220">
        <f t="shared" ref="E4903" si="1381">E4904</f>
        <v>0</v>
      </c>
      <c r="F4903" s="205">
        <f t="shared" si="1379"/>
        <v>63.314220977454703</v>
      </c>
    </row>
    <row r="4904" spans="1:6" s="167" customFormat="1" ht="20.25" x14ac:dyDescent="0.2">
      <c r="A4904" s="219">
        <v>621000</v>
      </c>
      <c r="B4904" s="210" t="s">
        <v>389</v>
      </c>
      <c r="C4904" s="220">
        <f>SUM(C4905:C4906)</f>
        <v>691856100</v>
      </c>
      <c r="D4904" s="220">
        <f>SUM(D4905:D4906)</f>
        <v>438043300</v>
      </c>
      <c r="E4904" s="220">
        <f>SUM(E4905:E4906)</f>
        <v>0</v>
      </c>
      <c r="F4904" s="205">
        <f t="shared" si="1379"/>
        <v>63.314220977454703</v>
      </c>
    </row>
    <row r="4905" spans="1:6" s="167" customFormat="1" ht="20.25" x14ac:dyDescent="0.2">
      <c r="A4905" s="223">
        <v>621100</v>
      </c>
      <c r="B4905" s="198" t="s">
        <v>760</v>
      </c>
      <c r="C4905" s="208">
        <v>328579500</v>
      </c>
      <c r="D4905" s="217">
        <v>0</v>
      </c>
      <c r="E4905" s="208">
        <v>0</v>
      </c>
      <c r="F4905" s="209">
        <f t="shared" si="1379"/>
        <v>0</v>
      </c>
    </row>
    <row r="4906" spans="1:6" s="167" customFormat="1" ht="20.25" x14ac:dyDescent="0.2">
      <c r="A4906" s="197">
        <v>621400</v>
      </c>
      <c r="B4906" s="198" t="s">
        <v>452</v>
      </c>
      <c r="C4906" s="208">
        <v>363276600</v>
      </c>
      <c r="D4906" s="217">
        <v>438043300</v>
      </c>
      <c r="E4906" s="208">
        <v>0</v>
      </c>
      <c r="F4906" s="209">
        <f t="shared" si="1379"/>
        <v>120.58120451468662</v>
      </c>
    </row>
    <row r="4907" spans="1:6" s="167" customFormat="1" ht="20.25" x14ac:dyDescent="0.2">
      <c r="A4907" s="228"/>
      <c r="B4907" s="210" t="s">
        <v>549</v>
      </c>
      <c r="C4907" s="256">
        <f>C4897+C4903+0+0</f>
        <v>819091700</v>
      </c>
      <c r="D4907" s="256">
        <f>D4897+D4903+0+0</f>
        <v>581199400</v>
      </c>
      <c r="E4907" s="256">
        <f>E4897+E4903+0+0</f>
        <v>0</v>
      </c>
      <c r="F4907" s="172">
        <f t="shared" si="1379"/>
        <v>70.956572994208102</v>
      </c>
    </row>
    <row r="4908" spans="1:6" s="167" customFormat="1" ht="20.25" x14ac:dyDescent="0.2">
      <c r="A4908" s="193"/>
      <c r="B4908" s="190"/>
      <c r="C4908" s="217"/>
      <c r="D4908" s="217"/>
      <c r="E4908" s="217"/>
      <c r="F4908" s="218"/>
    </row>
    <row r="4909" spans="1:6" s="167" customFormat="1" ht="20.25" x14ac:dyDescent="0.2">
      <c r="A4909" s="197" t="s">
        <v>1011</v>
      </c>
      <c r="B4909" s="210"/>
      <c r="C4909" s="217"/>
      <c r="D4909" s="217"/>
      <c r="E4909" s="217"/>
      <c r="F4909" s="218"/>
    </row>
    <row r="4910" spans="1:6" s="167" customFormat="1" ht="20.25" x14ac:dyDescent="0.2">
      <c r="A4910" s="197" t="s">
        <v>512</v>
      </c>
      <c r="B4910" s="210"/>
      <c r="C4910" s="217"/>
      <c r="D4910" s="217"/>
      <c r="E4910" s="217"/>
      <c r="F4910" s="218"/>
    </row>
    <row r="4911" spans="1:6" s="167" customFormat="1" ht="20.25" x14ac:dyDescent="0.2">
      <c r="A4911" s="197" t="s">
        <v>611</v>
      </c>
      <c r="B4911" s="210"/>
      <c r="C4911" s="217"/>
      <c r="D4911" s="217"/>
      <c r="E4911" s="217"/>
      <c r="F4911" s="218"/>
    </row>
    <row r="4912" spans="1:6" s="167" customFormat="1" ht="20.25" x14ac:dyDescent="0.2">
      <c r="A4912" s="197" t="s">
        <v>1012</v>
      </c>
      <c r="B4912" s="210"/>
      <c r="C4912" s="217"/>
      <c r="D4912" s="217"/>
      <c r="E4912" s="217"/>
      <c r="F4912" s="218"/>
    </row>
    <row r="4913" spans="1:6" s="167" customFormat="1" ht="20.25" x14ac:dyDescent="0.2">
      <c r="A4913" s="226"/>
      <c r="B4913" s="199"/>
      <c r="C4913" s="217"/>
      <c r="D4913" s="217"/>
      <c r="E4913" s="217"/>
      <c r="F4913" s="218"/>
    </row>
    <row r="4914" spans="1:6" s="167" customFormat="1" ht="20.25" x14ac:dyDescent="0.2">
      <c r="A4914" s="219">
        <v>410000</v>
      </c>
      <c r="B4914" s="203" t="s">
        <v>357</v>
      </c>
      <c r="C4914" s="220">
        <f>0+C4915+0</f>
        <v>40475000</v>
      </c>
      <c r="D4914" s="220">
        <f>0+D4915+0</f>
        <v>21010000</v>
      </c>
      <c r="E4914" s="220">
        <f>0+E4915+0</f>
        <v>0</v>
      </c>
      <c r="F4914" s="205">
        <f t="shared" ref="F4914:F4923" si="1382">D4914/C4914*100</f>
        <v>51.908585546633724</v>
      </c>
    </row>
    <row r="4915" spans="1:6" s="167" customFormat="1" ht="20.25" x14ac:dyDescent="0.2">
      <c r="A4915" s="219">
        <v>415000</v>
      </c>
      <c r="B4915" s="210" t="s">
        <v>319</v>
      </c>
      <c r="C4915" s="220">
        <f>SUM(C4916:C4916)</f>
        <v>40475000</v>
      </c>
      <c r="D4915" s="220">
        <f>SUM(D4916:D4916)</f>
        <v>21010000</v>
      </c>
      <c r="E4915" s="220">
        <f>SUM(E4916:E4916)</f>
        <v>0</v>
      </c>
      <c r="F4915" s="205">
        <f t="shared" si="1382"/>
        <v>51.908585546633724</v>
      </c>
    </row>
    <row r="4916" spans="1:6" s="167" customFormat="1" ht="20.25" x14ac:dyDescent="0.2">
      <c r="A4916" s="223">
        <v>415200</v>
      </c>
      <c r="B4916" s="198" t="s">
        <v>336</v>
      </c>
      <c r="C4916" s="208">
        <v>40475000</v>
      </c>
      <c r="D4916" s="217">
        <v>21010000</v>
      </c>
      <c r="E4916" s="208">
        <v>0</v>
      </c>
      <c r="F4916" s="209">
        <f t="shared" si="1382"/>
        <v>51.908585546633724</v>
      </c>
    </row>
    <row r="4917" spans="1:6" s="167" customFormat="1" ht="20.25" x14ac:dyDescent="0.2">
      <c r="A4917" s="219">
        <v>480000</v>
      </c>
      <c r="B4917" s="210" t="s">
        <v>418</v>
      </c>
      <c r="C4917" s="220">
        <f>C4918+C4920</f>
        <v>4991900</v>
      </c>
      <c r="D4917" s="220">
        <f>D4918+D4920</f>
        <v>3000000</v>
      </c>
      <c r="E4917" s="220">
        <f>E4918+E4920</f>
        <v>0</v>
      </c>
      <c r="F4917" s="205">
        <f t="shared" si="1382"/>
        <v>60.097357719505595</v>
      </c>
    </row>
    <row r="4918" spans="1:6" s="167" customFormat="1" ht="20.25" x14ac:dyDescent="0.2">
      <c r="A4918" s="219">
        <v>487000</v>
      </c>
      <c r="B4918" s="210" t="s">
        <v>470</v>
      </c>
      <c r="C4918" s="220">
        <f t="shared" ref="C4918:D4918" si="1383">SUM(C4919)</f>
        <v>2837800</v>
      </c>
      <c r="D4918" s="220">
        <f t="shared" si="1383"/>
        <v>3000000</v>
      </c>
      <c r="E4918" s="220">
        <f t="shared" ref="E4918" si="1384">SUM(E4919)</f>
        <v>0</v>
      </c>
      <c r="F4918" s="205">
        <f t="shared" si="1382"/>
        <v>105.71569525688913</v>
      </c>
    </row>
    <row r="4919" spans="1:6" s="167" customFormat="1" ht="20.25" x14ac:dyDescent="0.2">
      <c r="A4919" s="197">
        <v>487300</v>
      </c>
      <c r="B4919" s="233" t="s">
        <v>419</v>
      </c>
      <c r="C4919" s="208">
        <v>2837800</v>
      </c>
      <c r="D4919" s="217">
        <v>3000000</v>
      </c>
      <c r="E4919" s="208">
        <v>0</v>
      </c>
      <c r="F4919" s="209">
        <f t="shared" si="1382"/>
        <v>105.71569525688913</v>
      </c>
    </row>
    <row r="4920" spans="1:6" s="221" customFormat="1" ht="20.25" x14ac:dyDescent="0.2">
      <c r="A4920" s="219">
        <v>488000</v>
      </c>
      <c r="B4920" s="210" t="s">
        <v>373</v>
      </c>
      <c r="C4920" s="220">
        <f t="shared" ref="C4920:D4920" si="1385">C4921</f>
        <v>2154100</v>
      </c>
      <c r="D4920" s="220">
        <f t="shared" si="1385"/>
        <v>0</v>
      </c>
      <c r="E4920" s="220">
        <f t="shared" ref="E4920" si="1386">E4921</f>
        <v>0</v>
      </c>
      <c r="F4920" s="205">
        <f t="shared" si="1382"/>
        <v>0</v>
      </c>
    </row>
    <row r="4921" spans="1:6" s="167" customFormat="1" ht="20.25" x14ac:dyDescent="0.2">
      <c r="A4921" s="197">
        <v>488100</v>
      </c>
      <c r="B4921" s="233" t="s">
        <v>373</v>
      </c>
      <c r="C4921" s="208">
        <v>2154100</v>
      </c>
      <c r="D4921" s="208">
        <v>0</v>
      </c>
      <c r="E4921" s="208">
        <v>0</v>
      </c>
      <c r="F4921" s="209">
        <f t="shared" si="1382"/>
        <v>0</v>
      </c>
    </row>
    <row r="4922" spans="1:6" s="167" customFormat="1" ht="20.25" x14ac:dyDescent="0.2">
      <c r="A4922" s="219">
        <v>510000</v>
      </c>
      <c r="B4922" s="210" t="s">
        <v>422</v>
      </c>
      <c r="C4922" s="220">
        <f>C4923+0+0</f>
        <v>42602100</v>
      </c>
      <c r="D4922" s="220">
        <f>D4923+0+0</f>
        <v>37590000</v>
      </c>
      <c r="E4922" s="220">
        <f>E4923+0+0</f>
        <v>0</v>
      </c>
      <c r="F4922" s="205">
        <f t="shared" si="1382"/>
        <v>88.235087002753389</v>
      </c>
    </row>
    <row r="4923" spans="1:6" s="167" customFormat="1" ht="20.25" x14ac:dyDescent="0.2">
      <c r="A4923" s="219">
        <v>511000</v>
      </c>
      <c r="B4923" s="210" t="s">
        <v>423</v>
      </c>
      <c r="C4923" s="220">
        <f>SUM(C4924:C4927)</f>
        <v>42602100</v>
      </c>
      <c r="D4923" s="220">
        <f>SUM(D4924:D4927)</f>
        <v>37590000</v>
      </c>
      <c r="E4923" s="220">
        <f>SUM(E4924:E4927)</f>
        <v>0</v>
      </c>
      <c r="F4923" s="205">
        <f t="shared" si="1382"/>
        <v>88.235087002753389</v>
      </c>
    </row>
    <row r="4924" spans="1:6" s="167" customFormat="1" ht="20.25" x14ac:dyDescent="0.2">
      <c r="A4924" s="197">
        <v>511100</v>
      </c>
      <c r="B4924" s="198" t="s">
        <v>424</v>
      </c>
      <c r="C4924" s="208">
        <v>2087300</v>
      </c>
      <c r="D4924" s="217">
        <v>8790000</v>
      </c>
      <c r="E4924" s="208">
        <v>0</v>
      </c>
      <c r="F4924" s="209"/>
    </row>
    <row r="4925" spans="1:6" s="167" customFormat="1" ht="20.25" x14ac:dyDescent="0.2">
      <c r="A4925" s="197">
        <v>511200</v>
      </c>
      <c r="B4925" s="198" t="s">
        <v>425</v>
      </c>
      <c r="C4925" s="208">
        <v>8197800</v>
      </c>
      <c r="D4925" s="217">
        <v>500000</v>
      </c>
      <c r="E4925" s="208">
        <v>0</v>
      </c>
      <c r="F4925" s="209">
        <f t="shared" ref="F4925:F4930" si="1387">D4925/C4925*100</f>
        <v>6.0991973456293156</v>
      </c>
    </row>
    <row r="4926" spans="1:6" s="167" customFormat="1" ht="20.25" x14ac:dyDescent="0.2">
      <c r="A4926" s="197">
        <v>511300</v>
      </c>
      <c r="B4926" s="198" t="s">
        <v>426</v>
      </c>
      <c r="C4926" s="208">
        <v>8740300</v>
      </c>
      <c r="D4926" s="217">
        <v>20000000</v>
      </c>
      <c r="E4926" s="208">
        <v>0</v>
      </c>
      <c r="F4926" s="209">
        <f t="shared" si="1387"/>
        <v>228.82509753669785</v>
      </c>
    </row>
    <row r="4927" spans="1:6" s="167" customFormat="1" ht="20.25" x14ac:dyDescent="0.2">
      <c r="A4927" s="197">
        <v>511700</v>
      </c>
      <c r="B4927" s="198" t="s">
        <v>429</v>
      </c>
      <c r="C4927" s="208">
        <v>23576700</v>
      </c>
      <c r="D4927" s="217">
        <v>8300000</v>
      </c>
      <c r="E4927" s="208">
        <v>0</v>
      </c>
      <c r="F4927" s="209">
        <f t="shared" si="1387"/>
        <v>35.20424826205533</v>
      </c>
    </row>
    <row r="4928" spans="1:6" s="221" customFormat="1" ht="20.25" x14ac:dyDescent="0.2">
      <c r="A4928" s="219">
        <v>630000</v>
      </c>
      <c r="B4928" s="210" t="s">
        <v>589</v>
      </c>
      <c r="C4928" s="220">
        <f>C4929+0</f>
        <v>281300</v>
      </c>
      <c r="D4928" s="220">
        <f>D4929+0</f>
        <v>751000</v>
      </c>
      <c r="E4928" s="220">
        <f>E4929+0</f>
        <v>0</v>
      </c>
      <c r="F4928" s="205">
        <f t="shared" si="1387"/>
        <v>266.97476004265906</v>
      </c>
    </row>
    <row r="4929" spans="1:6" s="221" customFormat="1" ht="20.25" x14ac:dyDescent="0.2">
      <c r="A4929" s="219">
        <v>631000</v>
      </c>
      <c r="B4929" s="210" t="s">
        <v>395</v>
      </c>
      <c r="C4929" s="220">
        <f>C4931+0+C4930</f>
        <v>281300</v>
      </c>
      <c r="D4929" s="220">
        <f>D4931+0+D4930</f>
        <v>751000</v>
      </c>
      <c r="E4929" s="220">
        <f>E4931+0+E4930</f>
        <v>0</v>
      </c>
      <c r="F4929" s="205">
        <f t="shared" si="1387"/>
        <v>266.97476004265906</v>
      </c>
    </row>
    <row r="4930" spans="1:6" s="167" customFormat="1" ht="20.25" x14ac:dyDescent="0.2">
      <c r="A4930" s="223">
        <v>631100</v>
      </c>
      <c r="B4930" s="198" t="s">
        <v>463</v>
      </c>
      <c r="C4930" s="208">
        <v>281300</v>
      </c>
      <c r="D4930" s="217">
        <v>0</v>
      </c>
      <c r="E4930" s="208">
        <v>0</v>
      </c>
      <c r="F4930" s="209">
        <f t="shared" si="1387"/>
        <v>0</v>
      </c>
    </row>
    <row r="4931" spans="1:6" s="167" customFormat="1" ht="20.25" x14ac:dyDescent="0.2">
      <c r="A4931" s="223">
        <v>631300</v>
      </c>
      <c r="B4931" s="198" t="s">
        <v>465</v>
      </c>
      <c r="C4931" s="208">
        <v>0</v>
      </c>
      <c r="D4931" s="217">
        <v>751000</v>
      </c>
      <c r="E4931" s="208">
        <v>0</v>
      </c>
      <c r="F4931" s="209">
        <v>0</v>
      </c>
    </row>
    <row r="4932" spans="1:6" s="167" customFormat="1" ht="20.25" x14ac:dyDescent="0.2">
      <c r="A4932" s="228"/>
      <c r="B4932" s="210" t="s">
        <v>761</v>
      </c>
      <c r="C4932" s="220">
        <f>C4914+C4917+C4922+0+C4928</f>
        <v>88350300</v>
      </c>
      <c r="D4932" s="220">
        <f>D4914+D4917+D4922+0+D4928</f>
        <v>62351000</v>
      </c>
      <c r="E4932" s="220">
        <f>E4914+E4917+E4922+0+E4928</f>
        <v>0</v>
      </c>
      <c r="F4932" s="257">
        <f>D4932/C4932*100</f>
        <v>70.572482492985316</v>
      </c>
    </row>
    <row r="4933" spans="1:6" s="167" customFormat="1" ht="20.25" x14ac:dyDescent="0.2">
      <c r="A4933" s="225"/>
      <c r="B4933" s="214" t="s">
        <v>500</v>
      </c>
      <c r="C4933" s="222">
        <f>C4863+C4890+C4907+C4932</f>
        <v>1285275800</v>
      </c>
      <c r="D4933" s="222">
        <f>D4863+D4890+D4907+D4932</f>
        <v>1143592100</v>
      </c>
      <c r="E4933" s="222">
        <f>E4863+E4890+E4907+E4932</f>
        <v>151900000</v>
      </c>
      <c r="F4933" s="172">
        <f>D4933/C4933*100</f>
        <v>88.976397128149472</v>
      </c>
    </row>
  </sheetData>
  <printOptions horizontalCentered="1" gridLines="1"/>
  <pageMargins left="0" right="0" top="0.39370078740157483" bottom="0" header="0" footer="0"/>
  <pageSetup paperSize="9" scale="42" firstPageNumber="9" orientation="portrait" useFirstPageNumber="1" r:id="rId1"/>
  <headerFooter>
    <oddFooter>&amp;C&amp;P</oddFooter>
  </headerFooter>
  <rowBreaks count="86" manualBreakCount="86">
    <brk id="53" max="16383" man="1"/>
    <brk id="100" max="16383" man="1"/>
    <brk id="143" max="16383" man="1"/>
    <brk id="208" max="16383" man="1"/>
    <brk id="252" max="16383" man="1"/>
    <brk id="319" max="16383" man="1"/>
    <brk id="380" max="16383" man="1"/>
    <brk id="429" max="16383" man="1"/>
    <brk id="503" max="16383" man="1"/>
    <brk id="563" max="16383" man="1"/>
    <brk id="631" max="16383" man="1"/>
    <brk id="709" max="16383" man="1"/>
    <brk id="782" max="16383" man="1"/>
    <brk id="842" max="16383" man="1"/>
    <brk id="913" max="16383" man="1"/>
    <brk id="968" max="16383" man="1"/>
    <brk id="1028" max="16383" man="1"/>
    <brk id="1093" max="16383" man="1"/>
    <brk id="1163" max="16383" man="1"/>
    <brk id="1232" max="16383" man="1"/>
    <brk id="1305" max="16383" man="1"/>
    <brk id="1370" max="16383" man="1"/>
    <brk id="1424" max="16383" man="1"/>
    <brk id="1465" max="16383" man="1"/>
    <brk id="1537" max="16383" man="1"/>
    <brk id="1600" max="16383" man="1"/>
    <brk id="1664" max="16383" man="1"/>
    <brk id="1700" max="16383" man="1"/>
    <brk id="1766" max="16383" man="1"/>
    <brk id="1832" max="16383" man="1"/>
    <brk id="1891" max="16383" man="1"/>
    <brk id="1953" max="16383" man="1"/>
    <brk id="2024" max="16383" man="1"/>
    <brk id="2087" max="16383" man="1"/>
    <brk id="2132" max="16383" man="1"/>
    <brk id="2182" max="16383" man="1"/>
    <brk id="2229" max="16383" man="1"/>
    <brk id="2309" max="16383" man="1"/>
    <brk id="2384" max="16383" man="1"/>
    <brk id="2447" max="16383" man="1"/>
    <brk id="2512" max="16383" man="1"/>
    <brk id="2573" max="16383" man="1"/>
    <brk id="2654" max="16383" man="1"/>
    <brk id="2721" max="16383" man="1"/>
    <brk id="2786" max="16383" man="1"/>
    <brk id="2851" max="16383" man="1"/>
    <brk id="2921" max="16383" man="1"/>
    <brk id="2985" max="16383" man="1"/>
    <brk id="3052" max="16383" man="1"/>
    <brk id="3130" max="16383" man="1"/>
    <brk id="3197" max="16383" man="1"/>
    <brk id="3262" max="16383" man="1"/>
    <brk id="3328" max="16383" man="1"/>
    <brk id="3388" max="16383" man="1"/>
    <brk id="3451" max="16383" man="1"/>
    <brk id="3502" max="16383" man="1"/>
    <brk id="3579" max="16383" man="1"/>
    <brk id="3633" max="16383" man="1"/>
    <brk id="3688" max="16383" man="1"/>
    <brk id="3744" max="16383" man="1"/>
    <brk id="3790" max="16383" man="1"/>
    <brk id="3852" max="16383" man="1"/>
    <brk id="3890" max="16383" man="1"/>
    <brk id="3923" max="16383" man="1"/>
    <brk id="3969" max="16383" man="1"/>
    <brk id="4007" max="16383" man="1"/>
    <brk id="4055" max="16383" man="1"/>
    <brk id="4091" max="16383" man="1"/>
    <brk id="4155" max="16383" man="1"/>
    <brk id="4199" max="16383" man="1"/>
    <brk id="4238" max="16383" man="1"/>
    <brk id="4281" max="16383" man="1"/>
    <brk id="4323" max="16383" man="1"/>
    <brk id="4368" max="16383" man="1"/>
    <brk id="4405" max="16383" man="1"/>
    <brk id="4458" max="16383" man="1"/>
    <brk id="4499" max="16383" man="1"/>
    <brk id="4533" max="16383" man="1"/>
    <brk id="4609" max="16383" man="1"/>
    <brk id="4652" max="16383" man="1"/>
    <brk id="4696" max="16383" man="1"/>
    <brk id="4737" max="16383" man="1"/>
    <brk id="4801" max="5" man="1"/>
    <brk id="4823" max="16383" man="1"/>
    <brk id="4863" max="16383" man="1"/>
    <brk id="49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2"/>
  <sheetViews>
    <sheetView view="pageBreakPreview" zoomScale="75" zoomScaleNormal="75" zoomScaleSheetLayoutView="75" workbookViewId="0">
      <pane xSplit="2" ySplit="3" topLeftCell="C55" activePane="bottomRight" state="frozen"/>
      <selection activeCell="J95" sqref="J95"/>
      <selection pane="topRight" activeCell="J95" sqref="J95"/>
      <selection pane="bottomLeft" activeCell="J95" sqref="J95"/>
      <selection pane="bottomRight" activeCell="C67" sqref="C67"/>
    </sheetView>
  </sheetViews>
  <sheetFormatPr defaultColWidth="9.140625" defaultRowHeight="26.25" x14ac:dyDescent="0.2"/>
  <cols>
    <col min="1" max="1" width="23.42578125" style="80" customWidth="1"/>
    <col min="2" max="2" width="127" style="117" customWidth="1"/>
    <col min="3" max="3" width="32.5703125" style="107" customWidth="1"/>
    <col min="4" max="4" width="29.7109375" style="70" customWidth="1"/>
    <col min="5" max="5" width="10" style="70" bestFit="1" customWidth="1"/>
    <col min="6" max="16384" width="9.140625" style="70"/>
  </cols>
  <sheetData>
    <row r="1" spans="1:3" s="67" customFormat="1" x14ac:dyDescent="0.2">
      <c r="A1" s="108"/>
      <c r="B1" s="109"/>
      <c r="C1" s="110"/>
    </row>
    <row r="2" spans="1:3" ht="102" x14ac:dyDescent="0.2">
      <c r="A2" s="36" t="s">
        <v>312</v>
      </c>
      <c r="B2" s="36" t="s">
        <v>316</v>
      </c>
      <c r="C2" s="12" t="s">
        <v>328</v>
      </c>
    </row>
    <row r="3" spans="1:3" s="113" customFormat="1" ht="18" customHeight="1" x14ac:dyDescent="0.2">
      <c r="A3" s="111">
        <v>1</v>
      </c>
      <c r="B3" s="112">
        <v>2</v>
      </c>
      <c r="C3" s="111">
        <v>3</v>
      </c>
    </row>
    <row r="4" spans="1:3" x14ac:dyDescent="0.2">
      <c r="A4" s="93"/>
      <c r="B4" s="114"/>
      <c r="C4" s="115"/>
    </row>
    <row r="5" spans="1:3" x14ac:dyDescent="0.2">
      <c r="A5" s="116"/>
      <c r="C5" s="118"/>
    </row>
    <row r="6" spans="1:3" ht="54.75" customHeight="1" x14ac:dyDescent="0.2">
      <c r="A6" s="261" t="s">
        <v>1014</v>
      </c>
      <c r="B6" s="261"/>
      <c r="C6" s="261"/>
    </row>
    <row r="7" spans="1:3" x14ac:dyDescent="0.2">
      <c r="A7" s="119"/>
      <c r="B7" s="120" t="s">
        <v>2</v>
      </c>
      <c r="C7" s="118"/>
    </row>
    <row r="8" spans="1:3" s="67" customFormat="1" x14ac:dyDescent="0.2">
      <c r="A8" s="130"/>
      <c r="B8" s="69"/>
      <c r="C8" s="121"/>
    </row>
    <row r="9" spans="1:3" s="67" customFormat="1" x14ac:dyDescent="0.2">
      <c r="A9" s="84"/>
      <c r="B9" s="69"/>
      <c r="C9" s="125"/>
    </row>
    <row r="10" spans="1:3" s="67" customFormat="1" x14ac:dyDescent="0.2">
      <c r="A10" s="80" t="s">
        <v>820</v>
      </c>
      <c r="B10" s="78"/>
      <c r="C10" s="125"/>
    </row>
    <row r="11" spans="1:3" s="67" customFormat="1" x14ac:dyDescent="0.2">
      <c r="A11" s="80" t="s">
        <v>507</v>
      </c>
      <c r="B11" s="78"/>
      <c r="C11" s="125"/>
    </row>
    <row r="12" spans="1:3" s="67" customFormat="1" x14ac:dyDescent="0.2">
      <c r="A12" s="80" t="s">
        <v>607</v>
      </c>
      <c r="B12" s="78"/>
      <c r="C12" s="125"/>
    </row>
    <row r="13" spans="1:3" s="67" customFormat="1" x14ac:dyDescent="0.2">
      <c r="A13" s="80" t="s">
        <v>821</v>
      </c>
      <c r="B13" s="78"/>
      <c r="C13" s="125"/>
    </row>
    <row r="14" spans="1:3" s="67" customFormat="1" x14ac:dyDescent="0.2">
      <c r="A14" s="80"/>
      <c r="B14" s="71"/>
      <c r="C14" s="121"/>
    </row>
    <row r="15" spans="1:3" s="134" customFormat="1" ht="25.5" x14ac:dyDescent="0.2">
      <c r="A15" s="142">
        <v>720000</v>
      </c>
      <c r="B15" s="40" t="s">
        <v>351</v>
      </c>
      <c r="C15" s="121">
        <f t="shared" ref="C15:C16" si="0">C16</f>
        <v>38000</v>
      </c>
    </row>
    <row r="16" spans="1:3" s="67" customFormat="1" x14ac:dyDescent="0.2">
      <c r="A16" s="81">
        <v>729000</v>
      </c>
      <c r="B16" s="50" t="s">
        <v>347</v>
      </c>
      <c r="C16" s="126">
        <f t="shared" si="0"/>
        <v>38000</v>
      </c>
    </row>
    <row r="17" spans="1:3" s="67" customFormat="1" x14ac:dyDescent="0.2">
      <c r="A17" s="80">
        <v>729100</v>
      </c>
      <c r="B17" s="48" t="s">
        <v>347</v>
      </c>
      <c r="C17" s="125">
        <v>38000</v>
      </c>
    </row>
    <row r="18" spans="1:3" s="134" customFormat="1" ht="51" x14ac:dyDescent="0.2">
      <c r="A18" s="142" t="s">
        <v>1</v>
      </c>
      <c r="B18" s="40" t="s">
        <v>1015</v>
      </c>
      <c r="C18" s="121">
        <v>6100</v>
      </c>
    </row>
    <row r="19" spans="1:3" s="67" customFormat="1" x14ac:dyDescent="0.2">
      <c r="A19" s="129"/>
      <c r="B19" s="123" t="s">
        <v>1013</v>
      </c>
      <c r="C19" s="127">
        <f>C15+C18</f>
        <v>44100</v>
      </c>
    </row>
    <row r="20" spans="1:3" s="67" customFormat="1" x14ac:dyDescent="0.2">
      <c r="A20" s="130"/>
      <c r="B20" s="69"/>
      <c r="C20" s="121"/>
    </row>
    <row r="21" spans="1:3" s="67" customFormat="1" x14ac:dyDescent="0.2">
      <c r="A21" s="84"/>
      <c r="B21" s="69"/>
      <c r="C21" s="125"/>
    </row>
    <row r="22" spans="1:3" s="67" customFormat="1" x14ac:dyDescent="0.2">
      <c r="A22" s="80" t="s">
        <v>824</v>
      </c>
      <c r="B22" s="78"/>
      <c r="C22" s="125"/>
    </row>
    <row r="23" spans="1:3" s="67" customFormat="1" x14ac:dyDescent="0.2">
      <c r="A23" s="80" t="s">
        <v>507</v>
      </c>
      <c r="B23" s="78"/>
      <c r="C23" s="125"/>
    </row>
    <row r="24" spans="1:3" s="67" customFormat="1" x14ac:dyDescent="0.2">
      <c r="A24" s="80" t="s">
        <v>609</v>
      </c>
      <c r="B24" s="78"/>
      <c r="C24" s="125"/>
    </row>
    <row r="25" spans="1:3" s="67" customFormat="1" x14ac:dyDescent="0.2">
      <c r="A25" s="80" t="s">
        <v>796</v>
      </c>
      <c r="B25" s="78"/>
      <c r="C25" s="125"/>
    </row>
    <row r="26" spans="1:3" s="67" customFormat="1" x14ac:dyDescent="0.2">
      <c r="A26" s="80"/>
      <c r="B26" s="71"/>
      <c r="C26" s="121"/>
    </row>
    <row r="27" spans="1:3" s="134" customFormat="1" ht="25.5" x14ac:dyDescent="0.2">
      <c r="A27" s="142">
        <v>720000</v>
      </c>
      <c r="B27" s="40" t="s">
        <v>351</v>
      </c>
      <c r="C27" s="121">
        <f t="shared" ref="C27" si="1">+C28</f>
        <v>250000</v>
      </c>
    </row>
    <row r="28" spans="1:3" s="67" customFormat="1" x14ac:dyDescent="0.2">
      <c r="A28" s="81">
        <v>722000</v>
      </c>
      <c r="B28" s="73" t="s">
        <v>1018</v>
      </c>
      <c r="C28" s="126">
        <f>+C29</f>
        <v>250000</v>
      </c>
    </row>
    <row r="29" spans="1:3" s="67" customFormat="1" x14ac:dyDescent="0.2">
      <c r="A29" s="80">
        <v>722500</v>
      </c>
      <c r="B29" s="48" t="s">
        <v>356</v>
      </c>
      <c r="C29" s="125">
        <v>250000</v>
      </c>
    </row>
    <row r="30" spans="1:3" s="134" customFormat="1" ht="51" x14ac:dyDescent="0.2">
      <c r="A30" s="142" t="s">
        <v>1</v>
      </c>
      <c r="B30" s="40" t="s">
        <v>1015</v>
      </c>
      <c r="C30" s="121">
        <v>73200</v>
      </c>
    </row>
    <row r="31" spans="1:3" s="67" customFormat="1" x14ac:dyDescent="0.2">
      <c r="A31" s="129"/>
      <c r="B31" s="123" t="s">
        <v>1013</v>
      </c>
      <c r="C31" s="127">
        <f>+C27+C30</f>
        <v>323200</v>
      </c>
    </row>
    <row r="32" spans="1:3" s="67" customFormat="1" x14ac:dyDescent="0.2">
      <c r="A32" s="130"/>
      <c r="B32" s="69"/>
      <c r="C32" s="121"/>
    </row>
    <row r="33" spans="1:5" s="67" customFormat="1" x14ac:dyDescent="0.2">
      <c r="A33" s="84"/>
      <c r="B33" s="69"/>
      <c r="C33" s="125"/>
    </row>
    <row r="34" spans="1:5" s="67" customFormat="1" x14ac:dyDescent="0.2">
      <c r="A34" s="80" t="s">
        <v>825</v>
      </c>
      <c r="B34" s="78"/>
      <c r="C34" s="125"/>
    </row>
    <row r="35" spans="1:5" s="67" customFormat="1" x14ac:dyDescent="0.2">
      <c r="A35" s="80" t="s">
        <v>507</v>
      </c>
      <c r="B35" s="78"/>
      <c r="C35" s="125"/>
    </row>
    <row r="36" spans="1:5" s="67" customFormat="1" x14ac:dyDescent="0.2">
      <c r="A36" s="80" t="s">
        <v>610</v>
      </c>
      <c r="B36" s="78"/>
      <c r="C36" s="125"/>
    </row>
    <row r="37" spans="1:5" s="67" customFormat="1" x14ac:dyDescent="0.2">
      <c r="A37" s="80" t="s">
        <v>796</v>
      </c>
      <c r="B37" s="78"/>
      <c r="C37" s="125"/>
    </row>
    <row r="38" spans="1:5" s="67" customFormat="1" x14ac:dyDescent="0.2">
      <c r="A38" s="80"/>
      <c r="B38" s="71"/>
      <c r="C38" s="121"/>
    </row>
    <row r="39" spans="1:5" s="134" customFormat="1" ht="25.5" x14ac:dyDescent="0.2">
      <c r="A39" s="142">
        <v>720000</v>
      </c>
      <c r="B39" s="40" t="s">
        <v>351</v>
      </c>
      <c r="C39" s="121">
        <f t="shared" ref="C39" si="2">+C40</f>
        <v>4719000</v>
      </c>
    </row>
    <row r="40" spans="1:5" s="67" customFormat="1" x14ac:dyDescent="0.2">
      <c r="A40" s="81">
        <v>722000</v>
      </c>
      <c r="B40" s="73" t="s">
        <v>1018</v>
      </c>
      <c r="C40" s="126">
        <f>+C41</f>
        <v>4719000</v>
      </c>
    </row>
    <row r="41" spans="1:5" s="67" customFormat="1" x14ac:dyDescent="0.2">
      <c r="A41" s="80">
        <v>722400</v>
      </c>
      <c r="B41" s="48" t="s">
        <v>1016</v>
      </c>
      <c r="C41" s="125">
        <v>4719000</v>
      </c>
    </row>
    <row r="42" spans="1:5" s="134" customFormat="1" ht="51" x14ac:dyDescent="0.2">
      <c r="A42" s="142" t="s">
        <v>1</v>
      </c>
      <c r="B42" s="40" t="s">
        <v>1015</v>
      </c>
      <c r="C42" s="121">
        <v>2613500</v>
      </c>
    </row>
    <row r="43" spans="1:5" s="67" customFormat="1" x14ac:dyDescent="0.2">
      <c r="A43" s="129"/>
      <c r="B43" s="123" t="s">
        <v>1013</v>
      </c>
      <c r="C43" s="127">
        <f t="shared" ref="C43" si="3">+C39+C42</f>
        <v>7332500</v>
      </c>
      <c r="E43" s="107"/>
    </row>
    <row r="44" spans="1:5" s="67" customFormat="1" x14ac:dyDescent="0.2">
      <c r="A44" s="130"/>
      <c r="B44" s="69"/>
      <c r="C44" s="121"/>
    </row>
    <row r="45" spans="1:5" s="67" customFormat="1" x14ac:dyDescent="0.2">
      <c r="A45" s="130"/>
      <c r="B45" s="69"/>
      <c r="C45" s="121"/>
    </row>
    <row r="46" spans="1:5" s="67" customFormat="1" x14ac:dyDescent="0.2">
      <c r="A46" s="80" t="s">
        <v>833</v>
      </c>
      <c r="B46" s="78"/>
      <c r="C46" s="125"/>
    </row>
    <row r="47" spans="1:5" s="67" customFormat="1" x14ac:dyDescent="0.2">
      <c r="A47" s="80" t="s">
        <v>510</v>
      </c>
      <c r="B47" s="78"/>
      <c r="C47" s="125"/>
    </row>
    <row r="48" spans="1:5" s="67" customFormat="1" x14ac:dyDescent="0.2">
      <c r="A48" s="80" t="s">
        <v>623</v>
      </c>
      <c r="B48" s="78"/>
      <c r="C48" s="125"/>
    </row>
    <row r="49" spans="1:3" s="67" customFormat="1" x14ac:dyDescent="0.2">
      <c r="A49" s="80" t="s">
        <v>834</v>
      </c>
      <c r="B49" s="78"/>
      <c r="C49" s="125"/>
    </row>
    <row r="50" spans="1:3" s="67" customFormat="1" x14ac:dyDescent="0.2">
      <c r="A50" s="80"/>
      <c r="B50" s="71"/>
      <c r="C50" s="121"/>
    </row>
    <row r="51" spans="1:3" s="134" customFormat="1" ht="25.5" x14ac:dyDescent="0.2">
      <c r="A51" s="142">
        <v>720000</v>
      </c>
      <c r="B51" s="40" t="s">
        <v>351</v>
      </c>
      <c r="C51" s="121">
        <f t="shared" ref="C51:C52" si="4">+C52</f>
        <v>900000</v>
      </c>
    </row>
    <row r="52" spans="1:3" s="67" customFormat="1" x14ac:dyDescent="0.2">
      <c r="A52" s="81">
        <v>722000</v>
      </c>
      <c r="B52" s="73" t="s">
        <v>1018</v>
      </c>
      <c r="C52" s="126">
        <f t="shared" si="4"/>
        <v>900000</v>
      </c>
    </row>
    <row r="53" spans="1:3" s="67" customFormat="1" x14ac:dyDescent="0.2">
      <c r="A53" s="80">
        <v>722500</v>
      </c>
      <c r="B53" s="48" t="s">
        <v>356</v>
      </c>
      <c r="C53" s="125">
        <v>900000</v>
      </c>
    </row>
    <row r="54" spans="1:3" s="134" customFormat="1" ht="25.5" x14ac:dyDescent="0.2">
      <c r="A54" s="142">
        <v>810000</v>
      </c>
      <c r="B54" s="69" t="s">
        <v>1019</v>
      </c>
      <c r="C54" s="121">
        <f t="shared" ref="C54" si="5">+C55+C58</f>
        <v>1460600</v>
      </c>
    </row>
    <row r="55" spans="1:3" s="67" customFormat="1" x14ac:dyDescent="0.2">
      <c r="A55" s="81">
        <v>811000</v>
      </c>
      <c r="B55" s="78" t="s">
        <v>406</v>
      </c>
      <c r="C55" s="126">
        <f t="shared" ref="C55" si="6">+C57+C56</f>
        <v>1030100</v>
      </c>
    </row>
    <row r="56" spans="1:3" s="67" customFormat="1" x14ac:dyDescent="0.2">
      <c r="A56" s="26">
        <v>811100</v>
      </c>
      <c r="B56" s="76" t="s">
        <v>407</v>
      </c>
      <c r="C56" s="125">
        <v>750100</v>
      </c>
    </row>
    <row r="57" spans="1:3" s="67" customFormat="1" x14ac:dyDescent="0.2">
      <c r="A57" s="80">
        <v>811200</v>
      </c>
      <c r="B57" s="76" t="s">
        <v>408</v>
      </c>
      <c r="C57" s="125">
        <v>280000</v>
      </c>
    </row>
    <row r="58" spans="1:3" s="79" customFormat="1" ht="25.5" x14ac:dyDescent="0.2">
      <c r="A58" s="81">
        <v>813000</v>
      </c>
      <c r="B58" s="78" t="s">
        <v>1020</v>
      </c>
      <c r="C58" s="126">
        <f t="shared" ref="C58" si="7">C59</f>
        <v>430500</v>
      </c>
    </row>
    <row r="59" spans="1:3" s="67" customFormat="1" x14ac:dyDescent="0.2">
      <c r="A59" s="26">
        <v>813100</v>
      </c>
      <c r="B59" s="76" t="s">
        <v>483</v>
      </c>
      <c r="C59" s="125">
        <v>430500</v>
      </c>
    </row>
    <row r="60" spans="1:3" s="134" customFormat="1" ht="25.5" x14ac:dyDescent="0.2">
      <c r="A60" s="84">
        <v>930000</v>
      </c>
      <c r="B60" s="69" t="s">
        <v>1021</v>
      </c>
      <c r="C60" s="121">
        <f t="shared" ref="C60:C61" si="8">C61</f>
        <v>10000</v>
      </c>
    </row>
    <row r="61" spans="1:3" s="67" customFormat="1" x14ac:dyDescent="0.2">
      <c r="A61" s="143">
        <v>931000</v>
      </c>
      <c r="B61" s="50" t="s">
        <v>1022</v>
      </c>
      <c r="C61" s="126">
        <f t="shared" si="8"/>
        <v>10000</v>
      </c>
    </row>
    <row r="62" spans="1:3" s="67" customFormat="1" x14ac:dyDescent="0.2">
      <c r="A62" s="26">
        <v>931100</v>
      </c>
      <c r="B62" s="76" t="s">
        <v>456</v>
      </c>
      <c r="C62" s="125">
        <v>10000</v>
      </c>
    </row>
    <row r="63" spans="1:3" s="67" customFormat="1" ht="51" x14ac:dyDescent="0.2">
      <c r="A63" s="142" t="s">
        <v>1</v>
      </c>
      <c r="B63" s="40" t="s">
        <v>1015</v>
      </c>
      <c r="C63" s="121">
        <v>900000</v>
      </c>
    </row>
    <row r="64" spans="1:3" s="67" customFormat="1" x14ac:dyDescent="0.2">
      <c r="A64" s="129"/>
      <c r="B64" s="123" t="s">
        <v>1013</v>
      </c>
      <c r="C64" s="127">
        <f t="shared" ref="C64" si="9">+C51+C54+C63+C60</f>
        <v>3270600</v>
      </c>
    </row>
    <row r="65" spans="1:3" s="67" customFormat="1" x14ac:dyDescent="0.2">
      <c r="A65" s="130"/>
      <c r="B65" s="135"/>
      <c r="C65" s="121"/>
    </row>
    <row r="66" spans="1:3" s="67" customFormat="1" x14ac:dyDescent="0.2">
      <c r="A66" s="84"/>
      <c r="B66" s="69"/>
      <c r="C66" s="125"/>
    </row>
    <row r="67" spans="1:3" s="67" customFormat="1" x14ac:dyDescent="0.2">
      <c r="A67" s="80" t="s">
        <v>842</v>
      </c>
      <c r="B67" s="78"/>
      <c r="C67" s="125"/>
    </row>
    <row r="68" spans="1:3" s="67" customFormat="1" x14ac:dyDescent="0.2">
      <c r="A68" s="80" t="s">
        <v>511</v>
      </c>
      <c r="B68" s="78"/>
      <c r="C68" s="125"/>
    </row>
    <row r="69" spans="1:3" s="67" customFormat="1" x14ac:dyDescent="0.2">
      <c r="A69" s="80" t="s">
        <v>603</v>
      </c>
      <c r="B69" s="78"/>
      <c r="C69" s="125"/>
    </row>
    <row r="70" spans="1:3" s="67" customFormat="1" x14ac:dyDescent="0.2">
      <c r="A70" s="80" t="s">
        <v>843</v>
      </c>
      <c r="B70" s="78"/>
      <c r="C70" s="125"/>
    </row>
    <row r="71" spans="1:3" s="67" customFormat="1" x14ac:dyDescent="0.2">
      <c r="A71" s="80"/>
      <c r="B71" s="71"/>
      <c r="C71" s="121"/>
    </row>
    <row r="72" spans="1:3" s="134" customFormat="1" ht="25.5" x14ac:dyDescent="0.2">
      <c r="A72" s="142">
        <v>720000</v>
      </c>
      <c r="B72" s="40" t="s">
        <v>351</v>
      </c>
      <c r="C72" s="121">
        <f t="shared" ref="C72" si="10">+C73+C75</f>
        <v>1083000</v>
      </c>
    </row>
    <row r="73" spans="1:3" s="67" customFormat="1" ht="51" x14ac:dyDescent="0.2">
      <c r="A73" s="54">
        <v>721000</v>
      </c>
      <c r="B73" s="40" t="s">
        <v>345</v>
      </c>
      <c r="C73" s="126">
        <f t="shared" ref="C73" si="11">+C74</f>
        <v>578000</v>
      </c>
    </row>
    <row r="74" spans="1:3" s="67" customFormat="1" x14ac:dyDescent="0.2">
      <c r="A74" s="44">
        <v>721200</v>
      </c>
      <c r="B74" s="48" t="s">
        <v>352</v>
      </c>
      <c r="C74" s="125">
        <v>578000</v>
      </c>
    </row>
    <row r="75" spans="1:3" s="67" customFormat="1" x14ac:dyDescent="0.2">
      <c r="A75" s="81">
        <v>722000</v>
      </c>
      <c r="B75" s="73" t="s">
        <v>1018</v>
      </c>
      <c r="C75" s="126">
        <f t="shared" ref="C75" si="12">+C76</f>
        <v>505000</v>
      </c>
    </row>
    <row r="76" spans="1:3" s="67" customFormat="1" x14ac:dyDescent="0.2">
      <c r="A76" s="80">
        <v>722500</v>
      </c>
      <c r="B76" s="48" t="s">
        <v>356</v>
      </c>
      <c r="C76" s="125">
        <v>505000</v>
      </c>
    </row>
    <row r="77" spans="1:3" s="134" customFormat="1" ht="51" x14ac:dyDescent="0.2">
      <c r="A77" s="142" t="s">
        <v>1</v>
      </c>
      <c r="B77" s="40" t="s">
        <v>1015</v>
      </c>
      <c r="C77" s="121">
        <v>900000</v>
      </c>
    </row>
    <row r="78" spans="1:3" s="67" customFormat="1" x14ac:dyDescent="0.2">
      <c r="A78" s="111"/>
      <c r="B78" s="123" t="s">
        <v>1013</v>
      </c>
      <c r="C78" s="127">
        <f t="shared" ref="C78" si="13">+C72+C77</f>
        <v>1983000</v>
      </c>
    </row>
    <row r="79" spans="1:3" s="67" customFormat="1" x14ac:dyDescent="0.2">
      <c r="A79" s="93"/>
      <c r="B79" s="69"/>
      <c r="C79" s="121"/>
    </row>
    <row r="80" spans="1:3" s="67" customFormat="1" x14ac:dyDescent="0.2">
      <c r="A80" s="84"/>
      <c r="B80" s="69"/>
      <c r="C80" s="125"/>
    </row>
    <row r="81" spans="1:3" s="67" customFormat="1" x14ac:dyDescent="0.2">
      <c r="A81" s="80" t="s">
        <v>850</v>
      </c>
      <c r="B81" s="78"/>
      <c r="C81" s="125"/>
    </row>
    <row r="82" spans="1:3" s="67" customFormat="1" x14ac:dyDescent="0.2">
      <c r="A82" s="80" t="s">
        <v>511</v>
      </c>
      <c r="B82" s="78"/>
      <c r="C82" s="125"/>
    </row>
    <row r="83" spans="1:3" s="67" customFormat="1" x14ac:dyDescent="0.2">
      <c r="A83" s="80" t="s">
        <v>608</v>
      </c>
      <c r="B83" s="78"/>
      <c r="C83" s="125"/>
    </row>
    <row r="84" spans="1:3" s="67" customFormat="1" x14ac:dyDescent="0.2">
      <c r="A84" s="80" t="s">
        <v>796</v>
      </c>
      <c r="B84" s="78"/>
      <c r="C84" s="125"/>
    </row>
    <row r="85" spans="1:3" s="67" customFormat="1" x14ac:dyDescent="0.2">
      <c r="A85" s="80"/>
      <c r="B85" s="71"/>
      <c r="C85" s="121"/>
    </row>
    <row r="86" spans="1:3" s="134" customFormat="1" ht="25.5" x14ac:dyDescent="0.2">
      <c r="A86" s="142">
        <v>720000</v>
      </c>
      <c r="B86" s="40" t="s">
        <v>351</v>
      </c>
      <c r="C86" s="121">
        <f t="shared" ref="C86" si="14">+C87</f>
        <v>48000</v>
      </c>
    </row>
    <row r="87" spans="1:3" s="67" customFormat="1" x14ac:dyDescent="0.2">
      <c r="A87" s="81">
        <v>722000</v>
      </c>
      <c r="B87" s="73" t="s">
        <v>1018</v>
      </c>
      <c r="C87" s="126">
        <f>+C88</f>
        <v>48000</v>
      </c>
    </row>
    <row r="88" spans="1:3" s="67" customFormat="1" x14ac:dyDescent="0.2">
      <c r="A88" s="80">
        <v>722500</v>
      </c>
      <c r="B88" s="48" t="s">
        <v>356</v>
      </c>
      <c r="C88" s="125">
        <v>48000</v>
      </c>
    </row>
    <row r="89" spans="1:3" s="134" customFormat="1" ht="51" x14ac:dyDescent="0.2">
      <c r="A89" s="142" t="s">
        <v>1</v>
      </c>
      <c r="B89" s="40" t="s">
        <v>1015</v>
      </c>
      <c r="C89" s="121">
        <v>20000</v>
      </c>
    </row>
    <row r="90" spans="1:3" s="67" customFormat="1" x14ac:dyDescent="0.2">
      <c r="A90" s="129"/>
      <c r="B90" s="123" t="s">
        <v>1013</v>
      </c>
      <c r="C90" s="127">
        <f t="shared" ref="C90" si="15">+C86+C89</f>
        <v>68000</v>
      </c>
    </row>
    <row r="91" spans="1:3" s="67" customFormat="1" x14ac:dyDescent="0.2">
      <c r="A91" s="130"/>
      <c r="B91" s="136"/>
      <c r="C91" s="121"/>
    </row>
    <row r="92" spans="1:3" s="67" customFormat="1" x14ac:dyDescent="0.2">
      <c r="A92" s="84"/>
      <c r="B92" s="69"/>
      <c r="C92" s="125"/>
    </row>
    <row r="93" spans="1:3" s="67" customFormat="1" x14ac:dyDescent="0.2">
      <c r="A93" s="80" t="s">
        <v>852</v>
      </c>
      <c r="B93" s="78"/>
      <c r="C93" s="125"/>
    </row>
    <row r="94" spans="1:3" s="67" customFormat="1" x14ac:dyDescent="0.2">
      <c r="A94" s="80" t="s">
        <v>511</v>
      </c>
      <c r="B94" s="78"/>
      <c r="C94" s="125"/>
    </row>
    <row r="95" spans="1:3" s="67" customFormat="1" x14ac:dyDescent="0.2">
      <c r="A95" s="80" t="s">
        <v>633</v>
      </c>
      <c r="B95" s="78"/>
      <c r="C95" s="125"/>
    </row>
    <row r="96" spans="1:3" s="67" customFormat="1" x14ac:dyDescent="0.2">
      <c r="A96" s="80" t="s">
        <v>853</v>
      </c>
      <c r="B96" s="78"/>
      <c r="C96" s="125"/>
    </row>
    <row r="97" spans="1:3" s="67" customFormat="1" x14ac:dyDescent="0.2">
      <c r="A97" s="80"/>
      <c r="B97" s="78"/>
      <c r="C97" s="125"/>
    </row>
    <row r="98" spans="1:3" s="134" customFormat="1" ht="25.5" x14ac:dyDescent="0.2">
      <c r="A98" s="142">
        <v>720000</v>
      </c>
      <c r="B98" s="40" t="s">
        <v>351</v>
      </c>
      <c r="C98" s="121">
        <f>C99+C101</f>
        <v>527000</v>
      </c>
    </row>
    <row r="99" spans="1:3" s="79" customFormat="1" ht="25.5" x14ac:dyDescent="0.2">
      <c r="A99" s="81">
        <v>722000</v>
      </c>
      <c r="B99" s="73" t="s">
        <v>1018</v>
      </c>
      <c r="C99" s="126">
        <f>SUM(C100:C100)</f>
        <v>526000</v>
      </c>
    </row>
    <row r="100" spans="1:3" s="67" customFormat="1" x14ac:dyDescent="0.2">
      <c r="A100" s="80">
        <v>722500</v>
      </c>
      <c r="B100" s="48" t="s">
        <v>356</v>
      </c>
      <c r="C100" s="125">
        <v>526000</v>
      </c>
    </row>
    <row r="101" spans="1:3" s="79" customFormat="1" ht="25.5" x14ac:dyDescent="0.2">
      <c r="A101" s="81">
        <v>729000</v>
      </c>
      <c r="B101" s="50" t="s">
        <v>347</v>
      </c>
      <c r="C101" s="126">
        <f>C102</f>
        <v>1000</v>
      </c>
    </row>
    <row r="102" spans="1:3" s="67" customFormat="1" x14ac:dyDescent="0.2">
      <c r="A102" s="80">
        <v>729100</v>
      </c>
      <c r="B102" s="48" t="s">
        <v>347</v>
      </c>
      <c r="C102" s="125">
        <v>1000</v>
      </c>
    </row>
    <row r="103" spans="1:3" s="134" customFormat="1" ht="25.5" x14ac:dyDescent="0.2">
      <c r="A103" s="142">
        <v>780000</v>
      </c>
      <c r="B103" s="40" t="s">
        <v>401</v>
      </c>
      <c r="C103" s="121">
        <f>C104</f>
        <v>1000000</v>
      </c>
    </row>
    <row r="104" spans="1:3" s="79" customFormat="1" ht="25.5" x14ac:dyDescent="0.2">
      <c r="A104" s="81">
        <v>788000</v>
      </c>
      <c r="B104" s="73" t="s">
        <v>373</v>
      </c>
      <c r="C104" s="126">
        <f>C105</f>
        <v>1000000</v>
      </c>
    </row>
    <row r="105" spans="1:3" s="67" customFormat="1" x14ac:dyDescent="0.2">
      <c r="A105" s="80">
        <v>788100</v>
      </c>
      <c r="B105" s="48" t="s">
        <v>373</v>
      </c>
      <c r="C105" s="125">
        <v>1000000</v>
      </c>
    </row>
    <row r="106" spans="1:3" s="134" customFormat="1" ht="25.5" x14ac:dyDescent="0.2">
      <c r="A106" s="84">
        <v>930000</v>
      </c>
      <c r="B106" s="124" t="s">
        <v>1023</v>
      </c>
      <c r="C106" s="121">
        <f>C107</f>
        <v>120000</v>
      </c>
    </row>
    <row r="107" spans="1:3" s="79" customFormat="1" ht="25.5" x14ac:dyDescent="0.2">
      <c r="A107" s="143">
        <v>931000</v>
      </c>
      <c r="B107" s="49" t="s">
        <v>1022</v>
      </c>
      <c r="C107" s="126">
        <f>C108</f>
        <v>120000</v>
      </c>
    </row>
    <row r="108" spans="1:3" s="67" customFormat="1" x14ac:dyDescent="0.2">
      <c r="A108" s="44">
        <v>931100</v>
      </c>
      <c r="B108" s="48" t="s">
        <v>456</v>
      </c>
      <c r="C108" s="125">
        <v>120000</v>
      </c>
    </row>
    <row r="109" spans="1:3" s="134" customFormat="1" ht="25.5" x14ac:dyDescent="0.2">
      <c r="A109" s="144"/>
      <c r="B109" s="145" t="s">
        <v>1013</v>
      </c>
      <c r="C109" s="146">
        <f>C98+C103+C106</f>
        <v>1647000</v>
      </c>
    </row>
    <row r="110" spans="1:3" s="67" customFormat="1" x14ac:dyDescent="0.2">
      <c r="A110" s="80"/>
      <c r="B110" s="78"/>
      <c r="C110" s="125"/>
    </row>
    <row r="111" spans="1:3" s="67" customFormat="1" x14ac:dyDescent="0.2">
      <c r="A111" s="80"/>
      <c r="B111" s="78"/>
      <c r="C111" s="125"/>
    </row>
    <row r="112" spans="1:3" s="67" customFormat="1" x14ac:dyDescent="0.2">
      <c r="A112" s="80" t="s">
        <v>854</v>
      </c>
      <c r="B112" s="78"/>
      <c r="C112" s="125"/>
    </row>
    <row r="113" spans="1:3" s="67" customFormat="1" x14ac:dyDescent="0.2">
      <c r="A113" s="80" t="s">
        <v>511</v>
      </c>
      <c r="B113" s="78"/>
      <c r="C113" s="125"/>
    </row>
    <row r="114" spans="1:3" s="67" customFormat="1" x14ac:dyDescent="0.2">
      <c r="A114" s="80" t="s">
        <v>634</v>
      </c>
      <c r="B114" s="78"/>
      <c r="C114" s="125"/>
    </row>
    <row r="115" spans="1:3" s="67" customFormat="1" x14ac:dyDescent="0.2">
      <c r="A115" s="80" t="s">
        <v>855</v>
      </c>
      <c r="B115" s="78"/>
      <c r="C115" s="125"/>
    </row>
    <row r="116" spans="1:3" s="67" customFormat="1" x14ac:dyDescent="0.2">
      <c r="A116" s="80"/>
      <c r="B116" s="71"/>
      <c r="C116" s="121"/>
    </row>
    <row r="117" spans="1:3" s="134" customFormat="1" ht="25.5" x14ac:dyDescent="0.2">
      <c r="A117" s="142">
        <v>720000</v>
      </c>
      <c r="B117" s="40" t="s">
        <v>351</v>
      </c>
      <c r="C117" s="121">
        <f t="shared" ref="C117:C118" si="16">+C118</f>
        <v>1150000</v>
      </c>
    </row>
    <row r="118" spans="1:3" s="67" customFormat="1" x14ac:dyDescent="0.2">
      <c r="A118" s="81">
        <v>722000</v>
      </c>
      <c r="B118" s="73" t="s">
        <v>1018</v>
      </c>
      <c r="C118" s="126">
        <f t="shared" si="16"/>
        <v>1150000</v>
      </c>
    </row>
    <row r="119" spans="1:3" s="67" customFormat="1" x14ac:dyDescent="0.2">
      <c r="A119" s="80">
        <v>722500</v>
      </c>
      <c r="B119" s="48" t="s">
        <v>356</v>
      </c>
      <c r="C119" s="125">
        <v>1150000</v>
      </c>
    </row>
    <row r="120" spans="1:3" s="134" customFormat="1" ht="51" x14ac:dyDescent="0.2">
      <c r="A120" s="142" t="s">
        <v>1</v>
      </c>
      <c r="B120" s="40" t="s">
        <v>1015</v>
      </c>
      <c r="C120" s="121">
        <v>700000</v>
      </c>
    </row>
    <row r="121" spans="1:3" s="67" customFormat="1" x14ac:dyDescent="0.2">
      <c r="A121" s="129"/>
      <c r="B121" s="123" t="s">
        <v>1013</v>
      </c>
      <c r="C121" s="127">
        <f t="shared" ref="C121" si="17">+C117+C120</f>
        <v>1850000</v>
      </c>
    </row>
    <row r="122" spans="1:3" s="67" customFormat="1" x14ac:dyDescent="0.2">
      <c r="A122" s="130"/>
      <c r="B122" s="69"/>
      <c r="C122" s="121"/>
    </row>
    <row r="123" spans="1:3" s="67" customFormat="1" x14ac:dyDescent="0.2">
      <c r="A123" s="130"/>
      <c r="B123" s="69"/>
      <c r="C123" s="121"/>
    </row>
    <row r="124" spans="1:3" s="67" customFormat="1" x14ac:dyDescent="0.2">
      <c r="A124" s="80" t="s">
        <v>860</v>
      </c>
      <c r="B124" s="78"/>
      <c r="C124" s="121"/>
    </row>
    <row r="125" spans="1:3" s="67" customFormat="1" x14ac:dyDescent="0.2">
      <c r="A125" s="80" t="s">
        <v>512</v>
      </c>
      <c r="B125" s="78"/>
      <c r="C125" s="121"/>
    </row>
    <row r="126" spans="1:3" s="67" customFormat="1" x14ac:dyDescent="0.2">
      <c r="A126" s="80" t="s">
        <v>607</v>
      </c>
      <c r="B126" s="78"/>
      <c r="C126" s="121"/>
    </row>
    <row r="127" spans="1:3" s="67" customFormat="1" x14ac:dyDescent="0.2">
      <c r="A127" s="80" t="s">
        <v>796</v>
      </c>
      <c r="B127" s="78"/>
      <c r="C127" s="121"/>
    </row>
    <row r="128" spans="1:3" s="67" customFormat="1" x14ac:dyDescent="0.2">
      <c r="A128" s="80"/>
      <c r="B128" s="71"/>
      <c r="C128" s="121"/>
    </row>
    <row r="129" spans="1:3" s="134" customFormat="1" ht="25.5" x14ac:dyDescent="0.2">
      <c r="A129" s="142">
        <v>720000</v>
      </c>
      <c r="B129" s="40" t="s">
        <v>351</v>
      </c>
      <c r="C129" s="121">
        <f t="shared" ref="C129:C130" si="18">C130</f>
        <v>10000</v>
      </c>
    </row>
    <row r="130" spans="1:3" s="79" customFormat="1" ht="25.5" x14ac:dyDescent="0.2">
      <c r="A130" s="81">
        <v>723000</v>
      </c>
      <c r="B130" s="73" t="s">
        <v>469</v>
      </c>
      <c r="C130" s="126">
        <f t="shared" si="18"/>
        <v>10000</v>
      </c>
    </row>
    <row r="131" spans="1:3" s="67" customFormat="1" x14ac:dyDescent="0.2">
      <c r="A131" s="80">
        <v>723100</v>
      </c>
      <c r="B131" s="48" t="s">
        <v>469</v>
      </c>
      <c r="C131" s="125">
        <v>10000</v>
      </c>
    </row>
    <row r="132" spans="1:3" s="147" customFormat="1" x14ac:dyDescent="0.2">
      <c r="A132" s="137"/>
      <c r="B132" s="138" t="s">
        <v>1013</v>
      </c>
      <c r="C132" s="139">
        <f>C129</f>
        <v>10000</v>
      </c>
    </row>
    <row r="133" spans="1:3" s="67" customFormat="1" x14ac:dyDescent="0.2">
      <c r="A133" s="130"/>
      <c r="B133" s="69"/>
      <c r="C133" s="121"/>
    </row>
    <row r="134" spans="1:3" s="67" customFormat="1" x14ac:dyDescent="0.2">
      <c r="A134" s="84"/>
      <c r="B134" s="69"/>
      <c r="C134" s="125"/>
    </row>
    <row r="135" spans="1:3" s="67" customFormat="1" x14ac:dyDescent="0.2">
      <c r="A135" s="80" t="s">
        <v>999</v>
      </c>
      <c r="B135" s="78"/>
      <c r="C135" s="125"/>
    </row>
    <row r="136" spans="1:3" s="67" customFormat="1" x14ac:dyDescent="0.2">
      <c r="A136" s="80" t="s">
        <v>512</v>
      </c>
      <c r="B136" s="78"/>
      <c r="C136" s="125"/>
    </row>
    <row r="137" spans="1:3" s="67" customFormat="1" x14ac:dyDescent="0.2">
      <c r="A137" s="80" t="s">
        <v>611</v>
      </c>
      <c r="B137" s="78"/>
      <c r="C137" s="125"/>
    </row>
    <row r="138" spans="1:3" s="67" customFormat="1" x14ac:dyDescent="0.2">
      <c r="A138" s="80" t="s">
        <v>1000</v>
      </c>
      <c r="B138" s="78"/>
      <c r="C138" s="125"/>
    </row>
    <row r="139" spans="1:3" s="67" customFormat="1" x14ac:dyDescent="0.2">
      <c r="A139" s="80"/>
      <c r="B139" s="71"/>
      <c r="C139" s="121"/>
    </row>
    <row r="140" spans="1:3" s="134" customFormat="1" ht="25.5" x14ac:dyDescent="0.2">
      <c r="A140" s="142">
        <v>710000</v>
      </c>
      <c r="B140" s="40" t="s">
        <v>349</v>
      </c>
      <c r="C140" s="121">
        <f t="shared" ref="C140:C141" si="19">+C141</f>
        <v>151900000</v>
      </c>
    </row>
    <row r="141" spans="1:3" s="67" customFormat="1" x14ac:dyDescent="0.2">
      <c r="A141" s="81">
        <v>717000</v>
      </c>
      <c r="B141" s="73" t="s">
        <v>331</v>
      </c>
      <c r="C141" s="126">
        <f t="shared" si="19"/>
        <v>151900000</v>
      </c>
    </row>
    <row r="142" spans="1:3" s="67" customFormat="1" x14ac:dyDescent="0.2">
      <c r="A142" s="80">
        <v>717100</v>
      </c>
      <c r="B142" s="48" t="s">
        <v>1017</v>
      </c>
      <c r="C142" s="125">
        <v>151900000</v>
      </c>
    </row>
    <row r="143" spans="1:3" s="67" customFormat="1" x14ac:dyDescent="0.2">
      <c r="A143" s="129"/>
      <c r="B143" s="123" t="s">
        <v>1013</v>
      </c>
      <c r="C143" s="127">
        <f t="shared" ref="C143" si="20">+C140</f>
        <v>151900000</v>
      </c>
    </row>
    <row r="144" spans="1:3" s="67" customFormat="1" x14ac:dyDescent="0.2">
      <c r="A144" s="130"/>
      <c r="B144" s="69"/>
      <c r="C144" s="121"/>
    </row>
    <row r="145" spans="1:3" s="67" customFormat="1" x14ac:dyDescent="0.2">
      <c r="A145" s="130"/>
      <c r="B145" s="69"/>
      <c r="C145" s="121"/>
    </row>
    <row r="146" spans="1:3" s="67" customFormat="1" x14ac:dyDescent="0.2">
      <c r="A146" s="80" t="s">
        <v>880</v>
      </c>
      <c r="B146" s="78"/>
      <c r="C146" s="125"/>
    </row>
    <row r="147" spans="1:3" s="67" customFormat="1" x14ac:dyDescent="0.2">
      <c r="A147" s="80" t="s">
        <v>513</v>
      </c>
      <c r="B147" s="78"/>
      <c r="C147" s="125"/>
    </row>
    <row r="148" spans="1:3" s="67" customFormat="1" x14ac:dyDescent="0.2">
      <c r="A148" s="80" t="s">
        <v>646</v>
      </c>
      <c r="B148" s="78"/>
      <c r="C148" s="125"/>
    </row>
    <row r="149" spans="1:3" s="67" customFormat="1" x14ac:dyDescent="0.2">
      <c r="A149" s="80" t="s">
        <v>796</v>
      </c>
      <c r="B149" s="78"/>
      <c r="C149" s="125"/>
    </row>
    <row r="150" spans="1:3" s="67" customFormat="1" x14ac:dyDescent="0.2">
      <c r="A150" s="80"/>
      <c r="B150" s="71"/>
      <c r="C150" s="121"/>
    </row>
    <row r="151" spans="1:3" s="134" customFormat="1" ht="25.5" x14ac:dyDescent="0.2">
      <c r="A151" s="84">
        <v>930000</v>
      </c>
      <c r="B151" s="124" t="s">
        <v>1023</v>
      </c>
      <c r="C151" s="121">
        <f t="shared" ref="C151:C152" si="21">C152</f>
        <v>30000</v>
      </c>
    </row>
    <row r="152" spans="1:3" s="67" customFormat="1" x14ac:dyDescent="0.2">
      <c r="A152" s="143">
        <v>931000</v>
      </c>
      <c r="B152" s="49" t="s">
        <v>1022</v>
      </c>
      <c r="C152" s="148">
        <f t="shared" si="21"/>
        <v>30000</v>
      </c>
    </row>
    <row r="153" spans="1:3" s="67" customFormat="1" x14ac:dyDescent="0.2">
      <c r="A153" s="44">
        <v>931200</v>
      </c>
      <c r="B153" s="48" t="s">
        <v>457</v>
      </c>
      <c r="C153" s="125">
        <v>30000</v>
      </c>
    </row>
    <row r="154" spans="1:3" s="67" customFormat="1" ht="51" x14ac:dyDescent="0.2">
      <c r="A154" s="142" t="s">
        <v>1</v>
      </c>
      <c r="B154" s="40" t="s">
        <v>1015</v>
      </c>
      <c r="C154" s="121">
        <v>3000</v>
      </c>
    </row>
    <row r="155" spans="1:3" s="67" customFormat="1" x14ac:dyDescent="0.2">
      <c r="A155" s="129"/>
      <c r="B155" s="123" t="s">
        <v>1013</v>
      </c>
      <c r="C155" s="127">
        <f t="shared" ref="C155" si="22">C151+C154</f>
        <v>33000</v>
      </c>
    </row>
    <row r="156" spans="1:3" s="67" customFormat="1" x14ac:dyDescent="0.2">
      <c r="A156" s="130"/>
      <c r="B156" s="69"/>
      <c r="C156" s="121"/>
    </row>
    <row r="157" spans="1:3" s="67" customFormat="1" x14ac:dyDescent="0.2">
      <c r="A157" s="84"/>
      <c r="B157" s="69"/>
      <c r="C157" s="125"/>
    </row>
    <row r="158" spans="1:3" s="67" customFormat="1" x14ac:dyDescent="0.2">
      <c r="A158" s="80" t="s">
        <v>881</v>
      </c>
      <c r="B158" s="78"/>
      <c r="C158" s="125"/>
    </row>
    <row r="159" spans="1:3" s="67" customFormat="1" x14ac:dyDescent="0.2">
      <c r="A159" s="80" t="s">
        <v>513</v>
      </c>
      <c r="B159" s="78"/>
      <c r="C159" s="125"/>
    </row>
    <row r="160" spans="1:3" s="67" customFormat="1" x14ac:dyDescent="0.2">
      <c r="A160" s="80" t="s">
        <v>647</v>
      </c>
      <c r="B160" s="78"/>
      <c r="C160" s="125"/>
    </row>
    <row r="161" spans="1:3" s="67" customFormat="1" x14ac:dyDescent="0.2">
      <c r="A161" s="80" t="s">
        <v>796</v>
      </c>
      <c r="B161" s="78"/>
      <c r="C161" s="125"/>
    </row>
    <row r="162" spans="1:3" s="67" customFormat="1" x14ac:dyDescent="0.2">
      <c r="A162" s="80"/>
      <c r="B162" s="71"/>
      <c r="C162" s="121"/>
    </row>
    <row r="163" spans="1:3" s="134" customFormat="1" ht="25.5" x14ac:dyDescent="0.2">
      <c r="A163" s="84">
        <v>930000</v>
      </c>
      <c r="B163" s="124" t="s">
        <v>1023</v>
      </c>
      <c r="C163" s="121">
        <f t="shared" ref="C163:C164" si="23">+C164</f>
        <v>40000</v>
      </c>
    </row>
    <row r="164" spans="1:3" s="67" customFormat="1" x14ac:dyDescent="0.2">
      <c r="A164" s="143">
        <v>931000</v>
      </c>
      <c r="B164" s="49" t="s">
        <v>1022</v>
      </c>
      <c r="C164" s="126">
        <f t="shared" si="23"/>
        <v>40000</v>
      </c>
    </row>
    <row r="165" spans="1:3" s="67" customFormat="1" x14ac:dyDescent="0.2">
      <c r="A165" s="44">
        <v>931200</v>
      </c>
      <c r="B165" s="48" t="s">
        <v>457</v>
      </c>
      <c r="C165" s="125">
        <v>40000</v>
      </c>
    </row>
    <row r="166" spans="1:3" s="134" customFormat="1" ht="51" x14ac:dyDescent="0.2">
      <c r="A166" s="142" t="s">
        <v>1</v>
      </c>
      <c r="B166" s="40" t="s">
        <v>1015</v>
      </c>
      <c r="C166" s="121">
        <v>50000</v>
      </c>
    </row>
    <row r="167" spans="1:3" s="67" customFormat="1" x14ac:dyDescent="0.2">
      <c r="A167" s="129"/>
      <c r="B167" s="123" t="s">
        <v>1013</v>
      </c>
      <c r="C167" s="127">
        <f>+C163+C166</f>
        <v>90000</v>
      </c>
    </row>
    <row r="168" spans="1:3" s="67" customFormat="1" x14ac:dyDescent="0.2">
      <c r="A168" s="130"/>
      <c r="B168" s="69"/>
      <c r="C168" s="121"/>
    </row>
    <row r="169" spans="1:3" s="67" customFormat="1" x14ac:dyDescent="0.2">
      <c r="A169" s="84"/>
      <c r="B169" s="69"/>
      <c r="C169" s="125"/>
    </row>
    <row r="170" spans="1:3" s="67" customFormat="1" x14ac:dyDescent="0.2">
      <c r="A170" s="80" t="s">
        <v>882</v>
      </c>
      <c r="B170" s="78"/>
      <c r="C170" s="125"/>
    </row>
    <row r="171" spans="1:3" s="67" customFormat="1" x14ac:dyDescent="0.2">
      <c r="A171" s="80" t="s">
        <v>513</v>
      </c>
      <c r="B171" s="78"/>
      <c r="C171" s="125"/>
    </row>
    <row r="172" spans="1:3" s="67" customFormat="1" x14ac:dyDescent="0.2">
      <c r="A172" s="80" t="s">
        <v>648</v>
      </c>
      <c r="B172" s="78"/>
      <c r="C172" s="125"/>
    </row>
    <row r="173" spans="1:3" s="67" customFormat="1" x14ac:dyDescent="0.2">
      <c r="A173" s="80" t="s">
        <v>796</v>
      </c>
      <c r="B173" s="78"/>
      <c r="C173" s="125"/>
    </row>
    <row r="174" spans="1:3" s="67" customFormat="1" x14ac:dyDescent="0.2">
      <c r="A174" s="80"/>
      <c r="B174" s="71"/>
      <c r="C174" s="121"/>
    </row>
    <row r="175" spans="1:3" s="134" customFormat="1" ht="25.5" x14ac:dyDescent="0.2">
      <c r="A175" s="84">
        <v>930000</v>
      </c>
      <c r="B175" s="124" t="s">
        <v>1023</v>
      </c>
      <c r="C175" s="121">
        <f t="shared" ref="C175:C176" si="24">C176</f>
        <v>5000</v>
      </c>
    </row>
    <row r="176" spans="1:3" s="79" customFormat="1" ht="25.5" x14ac:dyDescent="0.2">
      <c r="A176" s="143">
        <v>931000</v>
      </c>
      <c r="B176" s="49" t="s">
        <v>1022</v>
      </c>
      <c r="C176" s="126">
        <f t="shared" si="24"/>
        <v>5000</v>
      </c>
    </row>
    <row r="177" spans="1:3" s="67" customFormat="1" x14ac:dyDescent="0.2">
      <c r="A177" s="44">
        <v>931200</v>
      </c>
      <c r="B177" s="48" t="s">
        <v>457</v>
      </c>
      <c r="C177" s="125">
        <v>5000</v>
      </c>
    </row>
    <row r="178" spans="1:3" s="134" customFormat="1" ht="51" x14ac:dyDescent="0.2">
      <c r="A178" s="142" t="s">
        <v>1</v>
      </c>
      <c r="B178" s="40" t="s">
        <v>1015</v>
      </c>
      <c r="C178" s="121">
        <v>400</v>
      </c>
    </row>
    <row r="179" spans="1:3" s="67" customFormat="1" x14ac:dyDescent="0.2">
      <c r="A179" s="129"/>
      <c r="B179" s="123" t="s">
        <v>1013</v>
      </c>
      <c r="C179" s="127">
        <f t="shared" ref="C179" si="25">C178+C175</f>
        <v>5400</v>
      </c>
    </row>
    <row r="180" spans="1:3" s="67" customFormat="1" x14ac:dyDescent="0.2">
      <c r="A180" s="128"/>
      <c r="B180" s="69"/>
      <c r="C180" s="121"/>
    </row>
    <row r="181" spans="1:3" s="67" customFormat="1" x14ac:dyDescent="0.2">
      <c r="A181" s="84"/>
      <c r="B181" s="69"/>
      <c r="C181" s="125"/>
    </row>
    <row r="182" spans="1:3" s="67" customFormat="1" x14ac:dyDescent="0.2">
      <c r="A182" s="80" t="s">
        <v>883</v>
      </c>
      <c r="B182" s="78"/>
      <c r="C182" s="125"/>
    </row>
    <row r="183" spans="1:3" s="67" customFormat="1" x14ac:dyDescent="0.2">
      <c r="A183" s="80" t="s">
        <v>513</v>
      </c>
      <c r="B183" s="78"/>
      <c r="C183" s="125"/>
    </row>
    <row r="184" spans="1:3" s="67" customFormat="1" x14ac:dyDescent="0.2">
      <c r="A184" s="80" t="s">
        <v>649</v>
      </c>
      <c r="B184" s="78"/>
      <c r="C184" s="125"/>
    </row>
    <row r="185" spans="1:3" s="67" customFormat="1" x14ac:dyDescent="0.2">
      <c r="A185" s="80" t="s">
        <v>796</v>
      </c>
      <c r="B185" s="78"/>
      <c r="C185" s="125"/>
    </row>
    <row r="186" spans="1:3" s="67" customFormat="1" x14ac:dyDescent="0.2">
      <c r="A186" s="80"/>
      <c r="B186" s="71"/>
      <c r="C186" s="125"/>
    </row>
    <row r="187" spans="1:3" s="134" customFormat="1" ht="25.5" x14ac:dyDescent="0.2">
      <c r="A187" s="84">
        <v>930000</v>
      </c>
      <c r="B187" s="124" t="s">
        <v>1023</v>
      </c>
      <c r="C187" s="121">
        <f t="shared" ref="C187:C188" si="26">C188</f>
        <v>10000</v>
      </c>
    </row>
    <row r="188" spans="1:3" s="79" customFormat="1" ht="25.5" x14ac:dyDescent="0.2">
      <c r="A188" s="143">
        <v>931000</v>
      </c>
      <c r="B188" s="49" t="s">
        <v>1022</v>
      </c>
      <c r="C188" s="126">
        <f t="shared" si="26"/>
        <v>10000</v>
      </c>
    </row>
    <row r="189" spans="1:3" s="67" customFormat="1" x14ac:dyDescent="0.2">
      <c r="A189" s="44">
        <v>931200</v>
      </c>
      <c r="B189" s="48" t="s">
        <v>457</v>
      </c>
      <c r="C189" s="125">
        <v>10000</v>
      </c>
    </row>
    <row r="190" spans="1:3" s="140" customFormat="1" ht="25.5" x14ac:dyDescent="0.2">
      <c r="A190" s="137"/>
      <c r="B190" s="138" t="s">
        <v>1013</v>
      </c>
      <c r="C190" s="139">
        <f t="shared" ref="C190" si="27">C187</f>
        <v>10000</v>
      </c>
    </row>
    <row r="191" spans="1:3" s="67" customFormat="1" x14ac:dyDescent="0.2">
      <c r="A191" s="130"/>
      <c r="B191" s="69"/>
      <c r="C191" s="121"/>
    </row>
    <row r="192" spans="1:3" s="67" customFormat="1" x14ac:dyDescent="0.2">
      <c r="A192" s="130"/>
      <c r="B192" s="69"/>
      <c r="C192" s="121"/>
    </row>
    <row r="193" spans="1:3" s="67" customFormat="1" x14ac:dyDescent="0.2">
      <c r="A193" s="80" t="s">
        <v>1026</v>
      </c>
      <c r="B193" s="78"/>
      <c r="C193" s="125"/>
    </row>
    <row r="194" spans="1:3" s="67" customFormat="1" x14ac:dyDescent="0.2">
      <c r="A194" s="80" t="s">
        <v>513</v>
      </c>
      <c r="B194" s="78"/>
      <c r="C194" s="125"/>
    </row>
    <row r="195" spans="1:3" s="67" customFormat="1" x14ac:dyDescent="0.2">
      <c r="A195" s="80" t="s">
        <v>651</v>
      </c>
      <c r="B195" s="78"/>
      <c r="C195" s="125"/>
    </row>
    <row r="196" spans="1:3" s="67" customFormat="1" x14ac:dyDescent="0.2">
      <c r="A196" s="80" t="s">
        <v>870</v>
      </c>
      <c r="B196" s="78"/>
      <c r="C196" s="125"/>
    </row>
    <row r="197" spans="1:3" s="67" customFormat="1" x14ac:dyDescent="0.2">
      <c r="A197" s="80"/>
      <c r="B197" s="71"/>
      <c r="C197" s="121"/>
    </row>
    <row r="198" spans="1:3" s="134" customFormat="1" ht="25.5" x14ac:dyDescent="0.2">
      <c r="A198" s="142">
        <v>720000</v>
      </c>
      <c r="B198" s="40" t="s">
        <v>351</v>
      </c>
      <c r="C198" s="121">
        <f>+C199+C201</f>
        <v>65500</v>
      </c>
    </row>
    <row r="199" spans="1:3" s="67" customFormat="1" ht="51" x14ac:dyDescent="0.2">
      <c r="A199" s="81">
        <v>728000</v>
      </c>
      <c r="B199" s="73" t="s">
        <v>371</v>
      </c>
      <c r="C199" s="126">
        <f t="shared" ref="C199" si="28">+C200</f>
        <v>35500</v>
      </c>
    </row>
    <row r="200" spans="1:3" s="67" customFormat="1" ht="52.5" x14ac:dyDescent="0.2">
      <c r="A200" s="80">
        <v>728200</v>
      </c>
      <c r="B200" s="48" t="s">
        <v>400</v>
      </c>
      <c r="C200" s="125">
        <v>35500</v>
      </c>
    </row>
    <row r="201" spans="1:3" s="79" customFormat="1" ht="25.5" x14ac:dyDescent="0.2">
      <c r="A201" s="81">
        <v>729000</v>
      </c>
      <c r="B201" s="50" t="s">
        <v>347</v>
      </c>
      <c r="C201" s="126">
        <f t="shared" ref="C201" si="29">C202</f>
        <v>30000</v>
      </c>
    </row>
    <row r="202" spans="1:3" s="67" customFormat="1" x14ac:dyDescent="0.2">
      <c r="A202" s="80">
        <v>729100</v>
      </c>
      <c r="B202" s="48" t="s">
        <v>347</v>
      </c>
      <c r="C202" s="125">
        <v>30000</v>
      </c>
    </row>
    <row r="203" spans="1:3" s="134" customFormat="1" ht="25.5" x14ac:dyDescent="0.2">
      <c r="A203" s="84">
        <v>810000</v>
      </c>
      <c r="B203" s="69" t="s">
        <v>1019</v>
      </c>
      <c r="C203" s="121">
        <f t="shared" ref="C203:C204" si="30">+C204</f>
        <v>690800</v>
      </c>
    </row>
    <row r="204" spans="1:3" s="67" customFormat="1" ht="51" x14ac:dyDescent="0.2">
      <c r="A204" s="81">
        <v>816000</v>
      </c>
      <c r="B204" s="50" t="s">
        <v>472</v>
      </c>
      <c r="C204" s="126">
        <f t="shared" si="30"/>
        <v>690800</v>
      </c>
    </row>
    <row r="205" spans="1:3" s="67" customFormat="1" x14ac:dyDescent="0.2">
      <c r="A205" s="80">
        <v>816100</v>
      </c>
      <c r="B205" s="48" t="s">
        <v>472</v>
      </c>
      <c r="C205" s="125">
        <v>690800</v>
      </c>
    </row>
    <row r="206" spans="1:3" s="134" customFormat="1" ht="51" x14ac:dyDescent="0.2">
      <c r="A206" s="84">
        <v>880000</v>
      </c>
      <c r="B206" s="33" t="s">
        <v>1024</v>
      </c>
      <c r="C206" s="121">
        <f t="shared" ref="C206:C207" si="31">+C207</f>
        <v>195000</v>
      </c>
    </row>
    <row r="207" spans="1:3" s="67" customFormat="1" ht="51" x14ac:dyDescent="0.2">
      <c r="A207" s="81">
        <v>881000</v>
      </c>
      <c r="B207" s="50" t="s">
        <v>414</v>
      </c>
      <c r="C207" s="126">
        <f t="shared" si="31"/>
        <v>195000</v>
      </c>
    </row>
    <row r="208" spans="1:3" s="67" customFormat="1" ht="52.5" x14ac:dyDescent="0.2">
      <c r="A208" s="26">
        <v>881200</v>
      </c>
      <c r="B208" s="48" t="s">
        <v>414</v>
      </c>
      <c r="C208" s="125">
        <v>195000</v>
      </c>
    </row>
    <row r="209" spans="1:3" s="134" customFormat="1" ht="25.5" x14ac:dyDescent="0.2">
      <c r="A209" s="84">
        <v>930000</v>
      </c>
      <c r="B209" s="124" t="s">
        <v>1023</v>
      </c>
      <c r="C209" s="121">
        <f t="shared" ref="C209" si="32">+C210+C212</f>
        <v>117200</v>
      </c>
    </row>
    <row r="210" spans="1:3" s="67" customFormat="1" x14ac:dyDescent="0.2">
      <c r="A210" s="143">
        <v>931000</v>
      </c>
      <c r="B210" s="49" t="s">
        <v>1022</v>
      </c>
      <c r="C210" s="126">
        <f t="shared" ref="C210" si="33">+C211</f>
        <v>94100</v>
      </c>
    </row>
    <row r="211" spans="1:3" s="67" customFormat="1" x14ac:dyDescent="0.2">
      <c r="A211" s="44">
        <v>931100</v>
      </c>
      <c r="B211" s="48" t="s">
        <v>456</v>
      </c>
      <c r="C211" s="125">
        <v>94100</v>
      </c>
    </row>
    <row r="212" spans="1:3" s="67" customFormat="1" x14ac:dyDescent="0.2">
      <c r="A212" s="81">
        <v>938000</v>
      </c>
      <c r="B212" s="50" t="s">
        <v>393</v>
      </c>
      <c r="C212" s="126">
        <f t="shared" ref="C212" si="34">+C213</f>
        <v>23100</v>
      </c>
    </row>
    <row r="213" spans="1:3" s="67" customFormat="1" ht="52.5" x14ac:dyDescent="0.2">
      <c r="A213" s="80">
        <v>938200</v>
      </c>
      <c r="B213" s="48" t="s">
        <v>460</v>
      </c>
      <c r="C213" s="125">
        <v>23100</v>
      </c>
    </row>
    <row r="214" spans="1:3" s="67" customFormat="1" ht="51" x14ac:dyDescent="0.2">
      <c r="A214" s="142" t="s">
        <v>1</v>
      </c>
      <c r="B214" s="40" t="s">
        <v>1015</v>
      </c>
      <c r="C214" s="121">
        <v>50000</v>
      </c>
    </row>
    <row r="215" spans="1:3" s="67" customFormat="1" x14ac:dyDescent="0.2">
      <c r="A215" s="129"/>
      <c r="B215" s="123" t="s">
        <v>1013</v>
      </c>
      <c r="C215" s="127">
        <f t="shared" ref="C215" si="35">+C198+C203+C206+C209+C214</f>
        <v>1118500</v>
      </c>
    </row>
    <row r="216" spans="1:3" s="67" customFormat="1" x14ac:dyDescent="0.2">
      <c r="A216" s="130"/>
      <c r="B216" s="69"/>
      <c r="C216" s="121"/>
    </row>
    <row r="217" spans="1:3" s="67" customFormat="1" x14ac:dyDescent="0.2">
      <c r="A217" s="84"/>
      <c r="B217" s="69"/>
      <c r="C217" s="125"/>
    </row>
    <row r="218" spans="1:3" s="67" customFormat="1" x14ac:dyDescent="0.2">
      <c r="A218" s="80" t="s">
        <v>1027</v>
      </c>
      <c r="B218" s="78"/>
      <c r="C218" s="125"/>
    </row>
    <row r="219" spans="1:3" s="67" customFormat="1" x14ac:dyDescent="0.2">
      <c r="A219" s="80" t="s">
        <v>513</v>
      </c>
      <c r="B219" s="78"/>
      <c r="C219" s="125"/>
    </row>
    <row r="220" spans="1:3" s="67" customFormat="1" x14ac:dyDescent="0.2">
      <c r="A220" s="80" t="s">
        <v>652</v>
      </c>
      <c r="B220" s="78"/>
      <c r="C220" s="125"/>
    </row>
    <row r="221" spans="1:3" s="67" customFormat="1" x14ac:dyDescent="0.2">
      <c r="A221" s="80" t="s">
        <v>870</v>
      </c>
      <c r="B221" s="78"/>
      <c r="C221" s="125"/>
    </row>
    <row r="222" spans="1:3" s="67" customFormat="1" x14ac:dyDescent="0.2">
      <c r="A222" s="80"/>
      <c r="B222" s="71"/>
      <c r="C222" s="121"/>
    </row>
    <row r="223" spans="1:3" s="134" customFormat="1" ht="25.5" x14ac:dyDescent="0.2">
      <c r="A223" s="142">
        <v>720000</v>
      </c>
      <c r="B223" s="40" t="s">
        <v>351</v>
      </c>
      <c r="C223" s="121">
        <f>C224+C226+C228</f>
        <v>398000</v>
      </c>
    </row>
    <row r="224" spans="1:3" s="79" customFormat="1" ht="51" x14ac:dyDescent="0.2">
      <c r="A224" s="81">
        <v>721000</v>
      </c>
      <c r="B224" s="73" t="s">
        <v>345</v>
      </c>
      <c r="C224" s="126">
        <f t="shared" ref="C224" si="36">C225</f>
        <v>158000</v>
      </c>
    </row>
    <row r="225" spans="1:3" s="67" customFormat="1" x14ac:dyDescent="0.2">
      <c r="A225" s="57">
        <v>721200</v>
      </c>
      <c r="B225" s="48" t="s">
        <v>352</v>
      </c>
      <c r="C225" s="125">
        <v>158000</v>
      </c>
    </row>
    <row r="226" spans="1:3" s="79" customFormat="1" ht="51" x14ac:dyDescent="0.2">
      <c r="A226" s="81">
        <v>728000</v>
      </c>
      <c r="B226" s="73" t="s">
        <v>371</v>
      </c>
      <c r="C226" s="126">
        <f t="shared" ref="C226" si="37">C227</f>
        <v>180000</v>
      </c>
    </row>
    <row r="227" spans="1:3" s="67" customFormat="1" ht="52.5" x14ac:dyDescent="0.2">
      <c r="A227" s="80">
        <v>728200</v>
      </c>
      <c r="B227" s="48" t="s">
        <v>400</v>
      </c>
      <c r="C227" s="125">
        <v>180000</v>
      </c>
    </row>
    <row r="228" spans="1:3" s="79" customFormat="1" ht="25.5" x14ac:dyDescent="0.2">
      <c r="A228" s="81">
        <v>729000</v>
      </c>
      <c r="B228" s="50" t="s">
        <v>347</v>
      </c>
      <c r="C228" s="126">
        <f t="shared" ref="C228" si="38">C229</f>
        <v>60000</v>
      </c>
    </row>
    <row r="229" spans="1:3" s="67" customFormat="1" x14ac:dyDescent="0.2">
      <c r="A229" s="80">
        <v>729100</v>
      </c>
      <c r="B229" s="48" t="s">
        <v>347</v>
      </c>
      <c r="C229" s="125">
        <v>60000</v>
      </c>
    </row>
    <row r="230" spans="1:3" s="134" customFormat="1" ht="25.5" x14ac:dyDescent="0.2">
      <c r="A230" s="84">
        <v>810000</v>
      </c>
      <c r="B230" s="69" t="s">
        <v>1019</v>
      </c>
      <c r="C230" s="121">
        <f t="shared" ref="C230:C231" si="39">C231</f>
        <v>1624300</v>
      </c>
    </row>
    <row r="231" spans="1:3" s="79" customFormat="1" ht="51" x14ac:dyDescent="0.2">
      <c r="A231" s="81">
        <v>816000</v>
      </c>
      <c r="B231" s="50" t="s">
        <v>472</v>
      </c>
      <c r="C231" s="126">
        <f t="shared" si="39"/>
        <v>1624300</v>
      </c>
    </row>
    <row r="232" spans="1:3" s="67" customFormat="1" x14ac:dyDescent="0.2">
      <c r="A232" s="26">
        <v>816100</v>
      </c>
      <c r="B232" s="48" t="s">
        <v>472</v>
      </c>
      <c r="C232" s="125">
        <v>1624300</v>
      </c>
    </row>
    <row r="233" spans="1:3" s="134" customFormat="1" ht="51" x14ac:dyDescent="0.2">
      <c r="A233" s="84">
        <v>880000</v>
      </c>
      <c r="B233" s="33" t="s">
        <v>1024</v>
      </c>
      <c r="C233" s="121">
        <f t="shared" ref="C233:C234" si="40">C234</f>
        <v>325000</v>
      </c>
    </row>
    <row r="234" spans="1:3" s="79" customFormat="1" ht="51" x14ac:dyDescent="0.2">
      <c r="A234" s="81">
        <v>881000</v>
      </c>
      <c r="B234" s="50" t="s">
        <v>414</v>
      </c>
      <c r="C234" s="126">
        <f t="shared" si="40"/>
        <v>325000</v>
      </c>
    </row>
    <row r="235" spans="1:3" s="67" customFormat="1" ht="52.5" x14ac:dyDescent="0.2">
      <c r="A235" s="26">
        <v>881200</v>
      </c>
      <c r="B235" s="48" t="s">
        <v>414</v>
      </c>
      <c r="C235" s="125">
        <v>325000</v>
      </c>
    </row>
    <row r="236" spans="1:3" s="134" customFormat="1" ht="25.5" x14ac:dyDescent="0.2">
      <c r="A236" s="84">
        <v>910000</v>
      </c>
      <c r="B236" s="69" t="s">
        <v>1025</v>
      </c>
      <c r="C236" s="121">
        <f t="shared" ref="C236:C237" si="41">C237</f>
        <v>150000</v>
      </c>
    </row>
    <row r="237" spans="1:3" s="79" customFormat="1" ht="25.5" x14ac:dyDescent="0.2">
      <c r="A237" s="143">
        <v>911000</v>
      </c>
      <c r="B237" s="50" t="s">
        <v>381</v>
      </c>
      <c r="C237" s="126">
        <f t="shared" si="41"/>
        <v>150000</v>
      </c>
    </row>
    <row r="238" spans="1:3" s="67" customFormat="1" x14ac:dyDescent="0.2">
      <c r="A238" s="44">
        <v>911400</v>
      </c>
      <c r="B238" s="48" t="s">
        <v>439</v>
      </c>
      <c r="C238" s="125">
        <v>150000</v>
      </c>
    </row>
    <row r="239" spans="1:3" s="134" customFormat="1" ht="25.5" x14ac:dyDescent="0.2">
      <c r="A239" s="84">
        <v>930000</v>
      </c>
      <c r="B239" s="124" t="s">
        <v>1023</v>
      </c>
      <c r="C239" s="121">
        <f t="shared" ref="C239" si="42">C240+C242</f>
        <v>414200</v>
      </c>
    </row>
    <row r="240" spans="1:3" s="79" customFormat="1" ht="25.5" x14ac:dyDescent="0.2">
      <c r="A240" s="143">
        <v>931000</v>
      </c>
      <c r="B240" s="49" t="s">
        <v>1022</v>
      </c>
      <c r="C240" s="126">
        <f t="shared" ref="C240" si="43">C241</f>
        <v>329200</v>
      </c>
    </row>
    <row r="241" spans="1:3" s="67" customFormat="1" x14ac:dyDescent="0.2">
      <c r="A241" s="44">
        <v>931100</v>
      </c>
      <c r="B241" s="48" t="s">
        <v>456</v>
      </c>
      <c r="C241" s="125">
        <v>329200</v>
      </c>
    </row>
    <row r="242" spans="1:3" s="79" customFormat="1" ht="25.5" x14ac:dyDescent="0.2">
      <c r="A242" s="81">
        <v>938000</v>
      </c>
      <c r="B242" s="50" t="s">
        <v>393</v>
      </c>
      <c r="C242" s="126">
        <f t="shared" ref="C242" si="44">C243</f>
        <v>85000</v>
      </c>
    </row>
    <row r="243" spans="1:3" s="67" customFormat="1" ht="52.5" x14ac:dyDescent="0.2">
      <c r="A243" s="26">
        <v>938200</v>
      </c>
      <c r="B243" s="48" t="s">
        <v>460</v>
      </c>
      <c r="C243" s="125">
        <v>85000</v>
      </c>
    </row>
    <row r="244" spans="1:3" s="67" customFormat="1" ht="51" x14ac:dyDescent="0.2">
      <c r="A244" s="142" t="s">
        <v>1</v>
      </c>
      <c r="B244" s="40" t="s">
        <v>1015</v>
      </c>
      <c r="C244" s="121">
        <v>100000</v>
      </c>
    </row>
    <row r="245" spans="1:3" s="67" customFormat="1" x14ac:dyDescent="0.2">
      <c r="A245" s="129"/>
      <c r="B245" s="123" t="s">
        <v>1013</v>
      </c>
      <c r="C245" s="127">
        <f>+C223+C244+C230+C233+C236+C239</f>
        <v>3011500</v>
      </c>
    </row>
    <row r="246" spans="1:3" s="67" customFormat="1" x14ac:dyDescent="0.2">
      <c r="A246" s="130"/>
      <c r="B246" s="69"/>
      <c r="C246" s="121"/>
    </row>
    <row r="247" spans="1:3" s="67" customFormat="1" x14ac:dyDescent="0.2">
      <c r="A247" s="84"/>
      <c r="B247" s="69"/>
      <c r="C247" s="125"/>
    </row>
    <row r="248" spans="1:3" s="67" customFormat="1" x14ac:dyDescent="0.2">
      <c r="A248" s="80" t="s">
        <v>1028</v>
      </c>
      <c r="B248" s="78"/>
      <c r="C248" s="125"/>
    </row>
    <row r="249" spans="1:3" s="67" customFormat="1" x14ac:dyDescent="0.2">
      <c r="A249" s="80" t="s">
        <v>513</v>
      </c>
      <c r="B249" s="78"/>
      <c r="C249" s="125"/>
    </row>
    <row r="250" spans="1:3" s="67" customFormat="1" x14ac:dyDescent="0.2">
      <c r="A250" s="80" t="s">
        <v>653</v>
      </c>
      <c r="B250" s="78"/>
      <c r="C250" s="125"/>
    </row>
    <row r="251" spans="1:3" s="67" customFormat="1" x14ac:dyDescent="0.2">
      <c r="A251" s="80" t="s">
        <v>870</v>
      </c>
      <c r="B251" s="78"/>
      <c r="C251" s="125"/>
    </row>
    <row r="252" spans="1:3" s="67" customFormat="1" x14ac:dyDescent="0.2">
      <c r="A252" s="80"/>
      <c r="B252" s="71"/>
      <c r="C252" s="121"/>
    </row>
    <row r="253" spans="1:3" s="134" customFormat="1" ht="25.5" x14ac:dyDescent="0.2">
      <c r="A253" s="142">
        <v>720000</v>
      </c>
      <c r="B253" s="40" t="s">
        <v>351</v>
      </c>
      <c r="C253" s="121">
        <f>C254+C256+C258</f>
        <v>345800</v>
      </c>
    </row>
    <row r="254" spans="1:3" s="79" customFormat="1" ht="51" x14ac:dyDescent="0.2">
      <c r="A254" s="81">
        <v>721000</v>
      </c>
      <c r="B254" s="73" t="s">
        <v>345</v>
      </c>
      <c r="C254" s="126">
        <f t="shared" ref="C254" si="45">C255</f>
        <v>105800</v>
      </c>
    </row>
    <row r="255" spans="1:3" s="67" customFormat="1" x14ac:dyDescent="0.2">
      <c r="A255" s="57">
        <v>721200</v>
      </c>
      <c r="B255" s="48" t="s">
        <v>352</v>
      </c>
      <c r="C255" s="125">
        <v>105800</v>
      </c>
    </row>
    <row r="256" spans="1:3" s="67" customFormat="1" x14ac:dyDescent="0.2">
      <c r="A256" s="81">
        <v>722000</v>
      </c>
      <c r="B256" s="73" t="s">
        <v>1018</v>
      </c>
      <c r="C256" s="126">
        <f t="shared" ref="C256" si="46">C257</f>
        <v>170000</v>
      </c>
    </row>
    <row r="257" spans="1:3" s="67" customFormat="1" x14ac:dyDescent="0.2">
      <c r="A257" s="26">
        <v>722500</v>
      </c>
      <c r="B257" s="48" t="s">
        <v>356</v>
      </c>
      <c r="C257" s="125">
        <v>170000</v>
      </c>
    </row>
    <row r="258" spans="1:3" s="79" customFormat="1" ht="51" x14ac:dyDescent="0.2">
      <c r="A258" s="81">
        <v>728000</v>
      </c>
      <c r="B258" s="73" t="s">
        <v>371</v>
      </c>
      <c r="C258" s="126">
        <f>C259</f>
        <v>70000</v>
      </c>
    </row>
    <row r="259" spans="1:3" s="67" customFormat="1" ht="52.5" x14ac:dyDescent="0.2">
      <c r="A259" s="26">
        <v>728200</v>
      </c>
      <c r="B259" s="122" t="s">
        <v>400</v>
      </c>
      <c r="C259" s="125">
        <v>70000</v>
      </c>
    </row>
    <row r="260" spans="1:3" s="134" customFormat="1" ht="25.5" x14ac:dyDescent="0.2">
      <c r="A260" s="84">
        <v>810000</v>
      </c>
      <c r="B260" s="69" t="s">
        <v>1019</v>
      </c>
      <c r="C260" s="121">
        <f t="shared" ref="C260:C261" si="47">C261</f>
        <v>250000</v>
      </c>
    </row>
    <row r="261" spans="1:3" s="67" customFormat="1" ht="51" x14ac:dyDescent="0.2">
      <c r="A261" s="81">
        <v>816000</v>
      </c>
      <c r="B261" s="50" t="s">
        <v>472</v>
      </c>
      <c r="C261" s="126">
        <f t="shared" si="47"/>
        <v>250000</v>
      </c>
    </row>
    <row r="262" spans="1:3" s="67" customFormat="1" x14ac:dyDescent="0.2">
      <c r="A262" s="26">
        <v>816100</v>
      </c>
      <c r="B262" s="48" t="s">
        <v>472</v>
      </c>
      <c r="C262" s="125">
        <v>250000</v>
      </c>
    </row>
    <row r="263" spans="1:3" s="134" customFormat="1" ht="51" x14ac:dyDescent="0.2">
      <c r="A263" s="84">
        <v>880000</v>
      </c>
      <c r="B263" s="33" t="s">
        <v>1024</v>
      </c>
      <c r="C263" s="121">
        <f t="shared" ref="C263:C264" si="48">+C264</f>
        <v>60000</v>
      </c>
    </row>
    <row r="264" spans="1:3" s="67" customFormat="1" ht="51" x14ac:dyDescent="0.2">
      <c r="A264" s="81">
        <v>881000</v>
      </c>
      <c r="B264" s="50" t="s">
        <v>414</v>
      </c>
      <c r="C264" s="126">
        <f t="shared" si="48"/>
        <v>60000</v>
      </c>
    </row>
    <row r="265" spans="1:3" s="67" customFormat="1" ht="52.5" x14ac:dyDescent="0.2">
      <c r="A265" s="26">
        <v>881200</v>
      </c>
      <c r="B265" s="48" t="s">
        <v>414</v>
      </c>
      <c r="C265" s="125">
        <v>60000</v>
      </c>
    </row>
    <row r="266" spans="1:3" s="134" customFormat="1" ht="25.5" x14ac:dyDescent="0.2">
      <c r="A266" s="84">
        <v>930000</v>
      </c>
      <c r="B266" s="124" t="s">
        <v>1023</v>
      </c>
      <c r="C266" s="121">
        <f>C269+C267</f>
        <v>103500</v>
      </c>
    </row>
    <row r="267" spans="1:3" s="79" customFormat="1" ht="25.5" x14ac:dyDescent="0.2">
      <c r="A267" s="143">
        <v>931000</v>
      </c>
      <c r="B267" s="49" t="s">
        <v>1022</v>
      </c>
      <c r="C267" s="126">
        <f t="shared" ref="C267" si="49">C268</f>
        <v>63500</v>
      </c>
    </row>
    <row r="268" spans="1:3" s="67" customFormat="1" x14ac:dyDescent="0.2">
      <c r="A268" s="44">
        <v>931100</v>
      </c>
      <c r="B268" s="48" t="s">
        <v>456</v>
      </c>
      <c r="C268" s="125">
        <v>63500</v>
      </c>
    </row>
    <row r="269" spans="1:3" s="67" customFormat="1" x14ac:dyDescent="0.2">
      <c r="A269" s="81">
        <v>938000</v>
      </c>
      <c r="B269" s="50" t="s">
        <v>393</v>
      </c>
      <c r="C269" s="126">
        <f t="shared" ref="C269" si="50">C270</f>
        <v>40000</v>
      </c>
    </row>
    <row r="270" spans="1:3" s="67" customFormat="1" ht="52.5" x14ac:dyDescent="0.2">
      <c r="A270" s="26">
        <v>938200</v>
      </c>
      <c r="B270" s="48" t="s">
        <v>460</v>
      </c>
      <c r="C270" s="125">
        <v>40000</v>
      </c>
    </row>
    <row r="271" spans="1:3" s="134" customFormat="1" ht="51" x14ac:dyDescent="0.2">
      <c r="A271" s="142" t="s">
        <v>1</v>
      </c>
      <c r="B271" s="40" t="s">
        <v>1015</v>
      </c>
      <c r="C271" s="121">
        <v>50000</v>
      </c>
    </row>
    <row r="272" spans="1:3" s="67" customFormat="1" x14ac:dyDescent="0.2">
      <c r="A272" s="129"/>
      <c r="B272" s="123" t="s">
        <v>1013</v>
      </c>
      <c r="C272" s="127">
        <f t="shared" ref="C272" si="51">C253+C260+C263+C266+C271</f>
        <v>809300</v>
      </c>
    </row>
    <row r="273" spans="1:3" s="67" customFormat="1" x14ac:dyDescent="0.2">
      <c r="A273" s="130"/>
      <c r="B273" s="69"/>
      <c r="C273" s="125"/>
    </row>
    <row r="274" spans="1:3" s="67" customFormat="1" x14ac:dyDescent="0.2">
      <c r="A274" s="84"/>
      <c r="B274" s="69"/>
      <c r="C274" s="125"/>
    </row>
    <row r="275" spans="1:3" s="67" customFormat="1" x14ac:dyDescent="0.2">
      <c r="A275" s="80" t="s">
        <v>1029</v>
      </c>
      <c r="B275" s="78"/>
      <c r="C275" s="125"/>
    </row>
    <row r="276" spans="1:3" s="67" customFormat="1" x14ac:dyDescent="0.2">
      <c r="A276" s="80" t="s">
        <v>513</v>
      </c>
      <c r="B276" s="78"/>
      <c r="C276" s="125"/>
    </row>
    <row r="277" spans="1:3" s="67" customFormat="1" x14ac:dyDescent="0.2">
      <c r="A277" s="80" t="s">
        <v>654</v>
      </c>
      <c r="B277" s="78"/>
      <c r="C277" s="125"/>
    </row>
    <row r="278" spans="1:3" s="67" customFormat="1" x14ac:dyDescent="0.2">
      <c r="A278" s="80" t="s">
        <v>870</v>
      </c>
      <c r="B278" s="78"/>
      <c r="C278" s="125"/>
    </row>
    <row r="279" spans="1:3" s="67" customFormat="1" x14ac:dyDescent="0.2">
      <c r="A279" s="80"/>
      <c r="B279" s="71"/>
      <c r="C279" s="121"/>
    </row>
    <row r="280" spans="1:3" s="134" customFormat="1" ht="25.5" x14ac:dyDescent="0.2">
      <c r="A280" s="142">
        <v>720000</v>
      </c>
      <c r="B280" s="40" t="s">
        <v>351</v>
      </c>
      <c r="C280" s="121">
        <f>+C283+C281</f>
        <v>165500</v>
      </c>
    </row>
    <row r="281" spans="1:3" s="79" customFormat="1" ht="51" x14ac:dyDescent="0.2">
      <c r="A281" s="81">
        <v>721000</v>
      </c>
      <c r="B281" s="73" t="s">
        <v>345</v>
      </c>
      <c r="C281" s="126">
        <f t="shared" ref="C281" si="52">C282</f>
        <v>15000</v>
      </c>
    </row>
    <row r="282" spans="1:3" s="67" customFormat="1" x14ac:dyDescent="0.2">
      <c r="A282" s="57">
        <v>721200</v>
      </c>
      <c r="B282" s="48" t="s">
        <v>352</v>
      </c>
      <c r="C282" s="125">
        <v>15000</v>
      </c>
    </row>
    <row r="283" spans="1:3" s="79" customFormat="1" ht="25.5" x14ac:dyDescent="0.2">
      <c r="A283" s="81">
        <v>722000</v>
      </c>
      <c r="B283" s="73" t="s">
        <v>1018</v>
      </c>
      <c r="C283" s="126">
        <f t="shared" ref="C283" si="53">SUM(C284:C284)</f>
        <v>150500</v>
      </c>
    </row>
    <row r="284" spans="1:3" s="67" customFormat="1" x14ac:dyDescent="0.2">
      <c r="A284" s="80">
        <v>722500</v>
      </c>
      <c r="B284" s="48" t="s">
        <v>356</v>
      </c>
      <c r="C284" s="125">
        <v>150500</v>
      </c>
    </row>
    <row r="285" spans="1:3" s="134" customFormat="1" ht="25.5" x14ac:dyDescent="0.2">
      <c r="A285" s="84">
        <v>810000</v>
      </c>
      <c r="B285" s="69" t="s">
        <v>1019</v>
      </c>
      <c r="C285" s="121">
        <f t="shared" ref="C285:C286" si="54">C286</f>
        <v>383700</v>
      </c>
    </row>
    <row r="286" spans="1:3" s="79" customFormat="1" ht="51" x14ac:dyDescent="0.2">
      <c r="A286" s="81">
        <v>816000</v>
      </c>
      <c r="B286" s="50" t="s">
        <v>472</v>
      </c>
      <c r="C286" s="126">
        <f t="shared" si="54"/>
        <v>383700</v>
      </c>
    </row>
    <row r="287" spans="1:3" s="67" customFormat="1" x14ac:dyDescent="0.2">
      <c r="A287" s="26">
        <v>816100</v>
      </c>
      <c r="B287" s="48" t="s">
        <v>472</v>
      </c>
      <c r="C287" s="125">
        <v>383700</v>
      </c>
    </row>
    <row r="288" spans="1:3" s="134" customFormat="1" ht="25.5" x14ac:dyDescent="0.2">
      <c r="A288" s="84">
        <v>930000</v>
      </c>
      <c r="B288" s="124" t="s">
        <v>1023</v>
      </c>
      <c r="C288" s="121">
        <f t="shared" ref="C288" si="55">C289</f>
        <v>275000</v>
      </c>
    </row>
    <row r="289" spans="1:6" s="79" customFormat="1" ht="25.5" x14ac:dyDescent="0.2">
      <c r="A289" s="143">
        <v>931000</v>
      </c>
      <c r="B289" s="49" t="s">
        <v>1022</v>
      </c>
      <c r="C289" s="126">
        <f t="shared" ref="C289" si="56">C290+C291</f>
        <v>275000</v>
      </c>
    </row>
    <row r="290" spans="1:6" s="67" customFormat="1" x14ac:dyDescent="0.2">
      <c r="A290" s="44">
        <v>931100</v>
      </c>
      <c r="B290" s="48" t="s">
        <v>456</v>
      </c>
      <c r="C290" s="125">
        <v>75000</v>
      </c>
    </row>
    <row r="291" spans="1:6" s="67" customFormat="1" x14ac:dyDescent="0.2">
      <c r="A291" s="80">
        <v>931900</v>
      </c>
      <c r="B291" s="48" t="s">
        <v>392</v>
      </c>
      <c r="C291" s="125">
        <v>200000</v>
      </c>
    </row>
    <row r="292" spans="1:6" s="134" customFormat="1" ht="51" x14ac:dyDescent="0.2">
      <c r="A292" s="142" t="s">
        <v>1</v>
      </c>
      <c r="B292" s="40" t="s">
        <v>1015</v>
      </c>
      <c r="C292" s="121">
        <v>5000</v>
      </c>
    </row>
    <row r="293" spans="1:6" s="67" customFormat="1" x14ac:dyDescent="0.2">
      <c r="A293" s="129"/>
      <c r="B293" s="123" t="s">
        <v>1013</v>
      </c>
      <c r="C293" s="127">
        <f t="shared" ref="C293" si="57">+C280+C285+C288+C292</f>
        <v>829200</v>
      </c>
    </row>
    <row r="294" spans="1:6" s="67" customFormat="1" x14ac:dyDescent="0.2">
      <c r="A294" s="130"/>
      <c r="B294" s="69"/>
      <c r="C294" s="125"/>
      <c r="F294" s="107"/>
    </row>
    <row r="295" spans="1:6" s="67" customFormat="1" x14ac:dyDescent="0.2">
      <c r="A295" s="84"/>
      <c r="B295" s="69"/>
      <c r="C295" s="125"/>
    </row>
    <row r="296" spans="1:6" s="67" customFormat="1" x14ac:dyDescent="0.2">
      <c r="A296" s="80" t="s">
        <v>1030</v>
      </c>
      <c r="B296" s="78"/>
      <c r="C296" s="125"/>
    </row>
    <row r="297" spans="1:6" s="67" customFormat="1" x14ac:dyDescent="0.2">
      <c r="A297" s="80" t="s">
        <v>513</v>
      </c>
      <c r="B297" s="78"/>
      <c r="C297" s="125"/>
    </row>
    <row r="298" spans="1:6" s="67" customFormat="1" x14ac:dyDescent="0.2">
      <c r="A298" s="80" t="s">
        <v>655</v>
      </c>
      <c r="B298" s="78"/>
      <c r="C298" s="125"/>
    </row>
    <row r="299" spans="1:6" s="67" customFormat="1" x14ac:dyDescent="0.2">
      <c r="A299" s="80" t="s">
        <v>870</v>
      </c>
      <c r="B299" s="78"/>
      <c r="C299" s="125"/>
    </row>
    <row r="300" spans="1:6" s="67" customFormat="1" x14ac:dyDescent="0.2">
      <c r="A300" s="80"/>
      <c r="B300" s="71"/>
      <c r="C300" s="121"/>
    </row>
    <row r="301" spans="1:6" s="134" customFormat="1" ht="25.5" x14ac:dyDescent="0.2">
      <c r="A301" s="142">
        <v>720000</v>
      </c>
      <c r="B301" s="40" t="s">
        <v>351</v>
      </c>
      <c r="C301" s="121">
        <f t="shared" ref="C301" si="58">+C304+C302</f>
        <v>201000</v>
      </c>
    </row>
    <row r="302" spans="1:6" s="79" customFormat="1" ht="51" x14ac:dyDescent="0.2">
      <c r="A302" s="81">
        <v>721000</v>
      </c>
      <c r="B302" s="73" t="s">
        <v>345</v>
      </c>
      <c r="C302" s="126">
        <f t="shared" ref="C302" si="59">C303</f>
        <v>140000</v>
      </c>
    </row>
    <row r="303" spans="1:6" s="67" customFormat="1" x14ac:dyDescent="0.2">
      <c r="A303" s="57">
        <v>721200</v>
      </c>
      <c r="B303" s="48" t="s">
        <v>352</v>
      </c>
      <c r="C303" s="125">
        <v>140000</v>
      </c>
    </row>
    <row r="304" spans="1:6" s="79" customFormat="1" ht="25.5" x14ac:dyDescent="0.2">
      <c r="A304" s="81">
        <v>722000</v>
      </c>
      <c r="B304" s="73" t="s">
        <v>1018</v>
      </c>
      <c r="C304" s="126">
        <f t="shared" ref="C304" si="60">SUM(C305:C305)</f>
        <v>61000</v>
      </c>
    </row>
    <row r="305" spans="1:3" s="67" customFormat="1" x14ac:dyDescent="0.2">
      <c r="A305" s="80">
        <v>722500</v>
      </c>
      <c r="B305" s="48" t="s">
        <v>356</v>
      </c>
      <c r="C305" s="125">
        <v>61000</v>
      </c>
    </row>
    <row r="306" spans="1:3" s="134" customFormat="1" ht="25.5" x14ac:dyDescent="0.2">
      <c r="A306" s="84">
        <v>810000</v>
      </c>
      <c r="B306" s="69" t="s">
        <v>1019</v>
      </c>
      <c r="C306" s="121">
        <f t="shared" ref="C306:C307" si="61">C307</f>
        <v>1200000</v>
      </c>
    </row>
    <row r="307" spans="1:3" s="79" customFormat="1" ht="51" x14ac:dyDescent="0.2">
      <c r="A307" s="81">
        <v>816000</v>
      </c>
      <c r="B307" s="50" t="s">
        <v>472</v>
      </c>
      <c r="C307" s="126">
        <f t="shared" si="61"/>
        <v>1200000</v>
      </c>
    </row>
    <row r="308" spans="1:3" s="67" customFormat="1" x14ac:dyDescent="0.2">
      <c r="A308" s="26">
        <v>816100</v>
      </c>
      <c r="B308" s="48" t="s">
        <v>472</v>
      </c>
      <c r="C308" s="125">
        <v>1200000</v>
      </c>
    </row>
    <row r="309" spans="1:3" s="134" customFormat="1" ht="51" x14ac:dyDescent="0.2">
      <c r="A309" s="84">
        <v>880000</v>
      </c>
      <c r="B309" s="33" t="s">
        <v>1024</v>
      </c>
      <c r="C309" s="121">
        <f t="shared" ref="C309:C310" si="62">C310</f>
        <v>30000</v>
      </c>
    </row>
    <row r="310" spans="1:3" s="79" customFormat="1" ht="51" x14ac:dyDescent="0.2">
      <c r="A310" s="81">
        <v>881000</v>
      </c>
      <c r="B310" s="50" t="s">
        <v>414</v>
      </c>
      <c r="C310" s="126">
        <f t="shared" si="62"/>
        <v>30000</v>
      </c>
    </row>
    <row r="311" spans="1:3" s="67" customFormat="1" ht="52.5" x14ac:dyDescent="0.2">
      <c r="A311" s="26">
        <v>881200</v>
      </c>
      <c r="B311" s="48" t="s">
        <v>414</v>
      </c>
      <c r="C311" s="125">
        <v>30000</v>
      </c>
    </row>
    <row r="312" spans="1:3" s="134" customFormat="1" ht="25.5" x14ac:dyDescent="0.2">
      <c r="A312" s="84">
        <v>930000</v>
      </c>
      <c r="B312" s="124" t="s">
        <v>1023</v>
      </c>
      <c r="C312" s="121">
        <f t="shared" ref="C312" si="63">C313+C315</f>
        <v>243000</v>
      </c>
    </row>
    <row r="313" spans="1:3" s="79" customFormat="1" ht="25.5" x14ac:dyDescent="0.2">
      <c r="A313" s="143">
        <v>931000</v>
      </c>
      <c r="B313" s="49" t="s">
        <v>1022</v>
      </c>
      <c r="C313" s="126">
        <f t="shared" ref="C313" si="64">C314</f>
        <v>237000</v>
      </c>
    </row>
    <row r="314" spans="1:3" s="67" customFormat="1" x14ac:dyDescent="0.2">
      <c r="A314" s="44">
        <v>931100</v>
      </c>
      <c r="B314" s="48" t="s">
        <v>456</v>
      </c>
      <c r="C314" s="125">
        <v>237000</v>
      </c>
    </row>
    <row r="315" spans="1:3" s="79" customFormat="1" ht="25.5" x14ac:dyDescent="0.2">
      <c r="A315" s="81">
        <v>938000</v>
      </c>
      <c r="B315" s="50" t="s">
        <v>393</v>
      </c>
      <c r="C315" s="126">
        <f t="shared" ref="C315" si="65">C316</f>
        <v>6000</v>
      </c>
    </row>
    <row r="316" spans="1:3" s="67" customFormat="1" ht="52.5" x14ac:dyDescent="0.2">
      <c r="A316" s="26">
        <v>938200</v>
      </c>
      <c r="B316" s="48" t="s">
        <v>460</v>
      </c>
      <c r="C316" s="125">
        <v>6000</v>
      </c>
    </row>
    <row r="317" spans="1:3" s="67" customFormat="1" ht="51" x14ac:dyDescent="0.2">
      <c r="A317" s="142" t="s">
        <v>1</v>
      </c>
      <c r="B317" s="40" t="s">
        <v>1015</v>
      </c>
      <c r="C317" s="121">
        <v>100000</v>
      </c>
    </row>
    <row r="318" spans="1:3" s="67" customFormat="1" x14ac:dyDescent="0.2">
      <c r="A318" s="129"/>
      <c r="B318" s="123" t="s">
        <v>1013</v>
      </c>
      <c r="C318" s="127">
        <f t="shared" ref="C318" si="66">+C301+C317+C306+C309+C312</f>
        <v>1774000</v>
      </c>
    </row>
    <row r="319" spans="1:3" s="67" customFormat="1" x14ac:dyDescent="0.2">
      <c r="A319" s="130"/>
      <c r="B319" s="69"/>
      <c r="C319" s="121"/>
    </row>
    <row r="320" spans="1:3" s="67" customFormat="1" x14ac:dyDescent="0.2">
      <c r="A320" s="84"/>
      <c r="B320" s="69"/>
      <c r="C320" s="125"/>
    </row>
    <row r="321" spans="1:3" s="67" customFormat="1" x14ac:dyDescent="0.2">
      <c r="A321" s="80" t="s">
        <v>1031</v>
      </c>
      <c r="B321" s="78"/>
      <c r="C321" s="125"/>
    </row>
    <row r="322" spans="1:3" s="67" customFormat="1" x14ac:dyDescent="0.2">
      <c r="A322" s="80" t="s">
        <v>513</v>
      </c>
      <c r="B322" s="78"/>
      <c r="C322" s="125"/>
    </row>
    <row r="323" spans="1:3" s="67" customFormat="1" x14ac:dyDescent="0.2">
      <c r="A323" s="80" t="s">
        <v>656</v>
      </c>
      <c r="B323" s="78"/>
      <c r="C323" s="125"/>
    </row>
    <row r="324" spans="1:3" s="67" customFormat="1" x14ac:dyDescent="0.2">
      <c r="A324" s="80" t="s">
        <v>870</v>
      </c>
      <c r="B324" s="78"/>
      <c r="C324" s="125"/>
    </row>
    <row r="325" spans="1:3" s="67" customFormat="1" x14ac:dyDescent="0.2">
      <c r="A325" s="80"/>
      <c r="B325" s="71"/>
      <c r="C325" s="121"/>
    </row>
    <row r="326" spans="1:3" s="134" customFormat="1" ht="25.5" x14ac:dyDescent="0.2">
      <c r="A326" s="142">
        <v>720000</v>
      </c>
      <c r="B326" s="40" t="s">
        <v>351</v>
      </c>
      <c r="C326" s="121">
        <f t="shared" ref="C326" si="67">+C327+C329+C331</f>
        <v>55000</v>
      </c>
    </row>
    <row r="327" spans="1:3" s="67" customFormat="1" x14ac:dyDescent="0.2">
      <c r="A327" s="81">
        <v>722000</v>
      </c>
      <c r="B327" s="73" t="s">
        <v>1018</v>
      </c>
      <c r="C327" s="126">
        <f t="shared" ref="C327" si="68">SUM(C328:C328)</f>
        <v>15000</v>
      </c>
    </row>
    <row r="328" spans="1:3" s="67" customFormat="1" x14ac:dyDescent="0.2">
      <c r="A328" s="80">
        <v>722500</v>
      </c>
      <c r="B328" s="48" t="s">
        <v>356</v>
      </c>
      <c r="C328" s="125">
        <v>15000</v>
      </c>
    </row>
    <row r="329" spans="1:3" s="79" customFormat="1" ht="51" x14ac:dyDescent="0.2">
      <c r="A329" s="81">
        <v>728000</v>
      </c>
      <c r="B329" s="73" t="s">
        <v>371</v>
      </c>
      <c r="C329" s="126">
        <f t="shared" ref="C329" si="69">C330</f>
        <v>35000</v>
      </c>
    </row>
    <row r="330" spans="1:3" s="67" customFormat="1" ht="52.5" x14ac:dyDescent="0.2">
      <c r="A330" s="80">
        <v>728200</v>
      </c>
      <c r="B330" s="48" t="s">
        <v>400</v>
      </c>
      <c r="C330" s="125">
        <v>35000</v>
      </c>
    </row>
    <row r="331" spans="1:3" s="79" customFormat="1" ht="25.5" x14ac:dyDescent="0.2">
      <c r="A331" s="81">
        <v>729000</v>
      </c>
      <c r="B331" s="50" t="s">
        <v>347</v>
      </c>
      <c r="C331" s="126">
        <f t="shared" ref="C331" si="70">C332</f>
        <v>5000</v>
      </c>
    </row>
    <row r="332" spans="1:3" s="67" customFormat="1" x14ac:dyDescent="0.2">
      <c r="A332" s="80">
        <v>729100</v>
      </c>
      <c r="B332" s="48" t="s">
        <v>347</v>
      </c>
      <c r="C332" s="125">
        <v>5000</v>
      </c>
    </row>
    <row r="333" spans="1:3" s="134" customFormat="1" ht="25.5" x14ac:dyDescent="0.2">
      <c r="A333" s="84">
        <v>810000</v>
      </c>
      <c r="B333" s="69" t="s">
        <v>1019</v>
      </c>
      <c r="C333" s="121">
        <f t="shared" ref="C333:C334" si="71">C334</f>
        <v>200000</v>
      </c>
    </row>
    <row r="334" spans="1:3" s="79" customFormat="1" ht="51" x14ac:dyDescent="0.2">
      <c r="A334" s="81">
        <v>816000</v>
      </c>
      <c r="B334" s="50" t="s">
        <v>472</v>
      </c>
      <c r="C334" s="126">
        <f t="shared" si="71"/>
        <v>200000</v>
      </c>
    </row>
    <row r="335" spans="1:3" s="67" customFormat="1" x14ac:dyDescent="0.2">
      <c r="A335" s="26">
        <v>816100</v>
      </c>
      <c r="B335" s="48" t="s">
        <v>472</v>
      </c>
      <c r="C335" s="125">
        <v>200000</v>
      </c>
    </row>
    <row r="336" spans="1:3" s="134" customFormat="1" ht="51" x14ac:dyDescent="0.2">
      <c r="A336" s="84">
        <v>880000</v>
      </c>
      <c r="B336" s="33" t="s">
        <v>1024</v>
      </c>
      <c r="C336" s="121">
        <f t="shared" ref="C336:C337" si="72">C337</f>
        <v>20000</v>
      </c>
    </row>
    <row r="337" spans="1:3" s="79" customFormat="1" ht="51" x14ac:dyDescent="0.2">
      <c r="A337" s="81">
        <v>881000</v>
      </c>
      <c r="B337" s="50" t="s">
        <v>414</v>
      </c>
      <c r="C337" s="126">
        <f t="shared" si="72"/>
        <v>20000</v>
      </c>
    </row>
    <row r="338" spans="1:3" s="67" customFormat="1" ht="52.5" x14ac:dyDescent="0.2">
      <c r="A338" s="26">
        <v>881200</v>
      </c>
      <c r="B338" s="48" t="s">
        <v>414</v>
      </c>
      <c r="C338" s="125">
        <v>20000</v>
      </c>
    </row>
    <row r="339" spans="1:3" s="134" customFormat="1" ht="25.5" x14ac:dyDescent="0.2">
      <c r="A339" s="84">
        <v>930000</v>
      </c>
      <c r="B339" s="124" t="s">
        <v>1023</v>
      </c>
      <c r="C339" s="121">
        <f t="shared" ref="C339" si="73">C340+C342</f>
        <v>65000</v>
      </c>
    </row>
    <row r="340" spans="1:3" s="79" customFormat="1" ht="25.5" x14ac:dyDescent="0.2">
      <c r="A340" s="143">
        <v>931000</v>
      </c>
      <c r="B340" s="49" t="s">
        <v>1022</v>
      </c>
      <c r="C340" s="126">
        <f t="shared" ref="C340" si="74">C341</f>
        <v>60000</v>
      </c>
    </row>
    <row r="341" spans="1:3" s="67" customFormat="1" x14ac:dyDescent="0.2">
      <c r="A341" s="44">
        <v>931100</v>
      </c>
      <c r="B341" s="48" t="s">
        <v>456</v>
      </c>
      <c r="C341" s="125">
        <v>60000</v>
      </c>
    </row>
    <row r="342" spans="1:3" s="79" customFormat="1" ht="25.5" x14ac:dyDescent="0.2">
      <c r="A342" s="81">
        <v>938000</v>
      </c>
      <c r="B342" s="50" t="s">
        <v>393</v>
      </c>
      <c r="C342" s="126">
        <f t="shared" ref="C342" si="75">C343</f>
        <v>5000</v>
      </c>
    </row>
    <row r="343" spans="1:3" s="67" customFormat="1" ht="52.5" x14ac:dyDescent="0.2">
      <c r="A343" s="26">
        <v>938200</v>
      </c>
      <c r="B343" s="48" t="s">
        <v>460</v>
      </c>
      <c r="C343" s="125">
        <v>5000</v>
      </c>
    </row>
    <row r="344" spans="1:3" s="134" customFormat="1" ht="51" x14ac:dyDescent="0.2">
      <c r="A344" s="142" t="s">
        <v>1</v>
      </c>
      <c r="B344" s="40" t="s">
        <v>1015</v>
      </c>
      <c r="C344" s="121">
        <v>30000</v>
      </c>
    </row>
    <row r="345" spans="1:3" s="67" customFormat="1" x14ac:dyDescent="0.2">
      <c r="A345" s="129"/>
      <c r="B345" s="123" t="s">
        <v>1013</v>
      </c>
      <c r="C345" s="127">
        <f t="shared" ref="C345" si="76">+C326+C333+C336+C339+C344</f>
        <v>370000</v>
      </c>
    </row>
    <row r="346" spans="1:3" s="67" customFormat="1" x14ac:dyDescent="0.2">
      <c r="A346" s="130"/>
      <c r="B346" s="69"/>
      <c r="C346" s="121"/>
    </row>
    <row r="347" spans="1:3" s="67" customFormat="1" x14ac:dyDescent="0.2">
      <c r="A347" s="84"/>
      <c r="B347" s="69"/>
      <c r="C347" s="125"/>
    </row>
    <row r="348" spans="1:3" s="67" customFormat="1" x14ac:dyDescent="0.2">
      <c r="A348" s="80" t="s">
        <v>891</v>
      </c>
      <c r="B348" s="78"/>
      <c r="C348" s="125"/>
    </row>
    <row r="349" spans="1:3" s="67" customFormat="1" x14ac:dyDescent="0.2">
      <c r="A349" s="80" t="s">
        <v>513</v>
      </c>
      <c r="B349" s="78"/>
      <c r="C349" s="125"/>
    </row>
    <row r="350" spans="1:3" s="67" customFormat="1" x14ac:dyDescent="0.2">
      <c r="A350" s="80" t="s">
        <v>657</v>
      </c>
      <c r="B350" s="78"/>
      <c r="C350" s="125"/>
    </row>
    <row r="351" spans="1:3" s="67" customFormat="1" x14ac:dyDescent="0.2">
      <c r="A351" s="80" t="s">
        <v>796</v>
      </c>
      <c r="B351" s="78"/>
      <c r="C351" s="125"/>
    </row>
    <row r="352" spans="1:3" s="67" customFormat="1" x14ac:dyDescent="0.2">
      <c r="A352" s="80"/>
      <c r="B352" s="71"/>
      <c r="C352" s="121"/>
    </row>
    <row r="353" spans="1:3" s="134" customFormat="1" ht="25.5" x14ac:dyDescent="0.2">
      <c r="A353" s="84">
        <v>930000</v>
      </c>
      <c r="B353" s="124" t="s">
        <v>1023</v>
      </c>
      <c r="C353" s="121">
        <f t="shared" ref="C353" si="77">+C354</f>
        <v>2500000</v>
      </c>
    </row>
    <row r="354" spans="1:3" s="67" customFormat="1" x14ac:dyDescent="0.2">
      <c r="A354" s="143">
        <v>931000</v>
      </c>
      <c r="B354" s="49" t="s">
        <v>1022</v>
      </c>
      <c r="C354" s="126">
        <f t="shared" ref="C354" si="78">SUM(C355:C355)</f>
        <v>2500000</v>
      </c>
    </row>
    <row r="355" spans="1:3" s="67" customFormat="1" x14ac:dyDescent="0.2">
      <c r="A355" s="44">
        <v>931200</v>
      </c>
      <c r="B355" s="48" t="s">
        <v>457</v>
      </c>
      <c r="C355" s="125">
        <v>2500000</v>
      </c>
    </row>
    <row r="356" spans="1:3" s="67" customFormat="1" ht="51" x14ac:dyDescent="0.2">
      <c r="A356" s="142" t="s">
        <v>1</v>
      </c>
      <c r="B356" s="40" t="s">
        <v>1015</v>
      </c>
      <c r="C356" s="121">
        <v>2000000</v>
      </c>
    </row>
    <row r="357" spans="1:3" s="67" customFormat="1" x14ac:dyDescent="0.2">
      <c r="A357" s="129"/>
      <c r="B357" s="123" t="s">
        <v>1013</v>
      </c>
      <c r="C357" s="127">
        <f t="shared" ref="C357" si="79">+C353+C356</f>
        <v>4500000</v>
      </c>
    </row>
    <row r="358" spans="1:3" s="67" customFormat="1" x14ac:dyDescent="0.2">
      <c r="A358" s="130"/>
      <c r="B358" s="69"/>
      <c r="C358" s="121"/>
    </row>
    <row r="359" spans="1:3" s="67" customFormat="1" x14ac:dyDescent="0.2">
      <c r="A359" s="84"/>
      <c r="B359" s="69"/>
      <c r="C359" s="125"/>
    </row>
    <row r="360" spans="1:3" s="67" customFormat="1" x14ac:dyDescent="0.2">
      <c r="A360" s="80" t="s">
        <v>892</v>
      </c>
      <c r="B360" s="78"/>
      <c r="C360" s="125"/>
    </row>
    <row r="361" spans="1:3" s="67" customFormat="1" x14ac:dyDescent="0.2">
      <c r="A361" s="80" t="s">
        <v>513</v>
      </c>
      <c r="B361" s="78"/>
      <c r="C361" s="125"/>
    </row>
    <row r="362" spans="1:3" s="67" customFormat="1" x14ac:dyDescent="0.2">
      <c r="A362" s="80" t="s">
        <v>658</v>
      </c>
      <c r="B362" s="78"/>
      <c r="C362" s="125"/>
    </row>
    <row r="363" spans="1:3" s="67" customFormat="1" x14ac:dyDescent="0.2">
      <c r="A363" s="80" t="s">
        <v>796</v>
      </c>
      <c r="B363" s="78"/>
      <c r="C363" s="125"/>
    </row>
    <row r="364" spans="1:3" s="67" customFormat="1" x14ac:dyDescent="0.2">
      <c r="A364" s="80"/>
      <c r="B364" s="71"/>
      <c r="C364" s="121"/>
    </row>
    <row r="365" spans="1:3" s="134" customFormat="1" ht="25.5" x14ac:dyDescent="0.2">
      <c r="A365" s="84">
        <v>930000</v>
      </c>
      <c r="B365" s="124" t="s">
        <v>1023</v>
      </c>
      <c r="C365" s="121">
        <f t="shared" ref="C365" si="80">+C366</f>
        <v>100000</v>
      </c>
    </row>
    <row r="366" spans="1:3" s="67" customFormat="1" x14ac:dyDescent="0.2">
      <c r="A366" s="143">
        <v>931000</v>
      </c>
      <c r="B366" s="49" t="s">
        <v>1022</v>
      </c>
      <c r="C366" s="126">
        <f t="shared" ref="C366" si="81">SUM(C367:C367)</f>
        <v>100000</v>
      </c>
    </row>
    <row r="367" spans="1:3" s="67" customFormat="1" x14ac:dyDescent="0.2">
      <c r="A367" s="44">
        <v>931200</v>
      </c>
      <c r="B367" s="48" t="s">
        <v>457</v>
      </c>
      <c r="C367" s="125">
        <v>100000</v>
      </c>
    </row>
    <row r="368" spans="1:3" s="67" customFormat="1" ht="51" x14ac:dyDescent="0.2">
      <c r="A368" s="142" t="s">
        <v>1</v>
      </c>
      <c r="B368" s="40" t="s">
        <v>1015</v>
      </c>
      <c r="C368" s="121">
        <v>70900</v>
      </c>
    </row>
    <row r="369" spans="1:3" s="67" customFormat="1" x14ac:dyDescent="0.2">
      <c r="A369" s="129"/>
      <c r="B369" s="123" t="s">
        <v>1013</v>
      </c>
      <c r="C369" s="127">
        <f t="shared" ref="C369" si="82">+C365+C368</f>
        <v>170900</v>
      </c>
    </row>
    <row r="370" spans="1:3" s="67" customFormat="1" x14ac:dyDescent="0.2">
      <c r="A370" s="130"/>
      <c r="B370" s="69"/>
      <c r="C370" s="121"/>
    </row>
    <row r="371" spans="1:3" s="67" customFormat="1" x14ac:dyDescent="0.2">
      <c r="A371" s="130"/>
      <c r="B371" s="69"/>
      <c r="C371" s="121"/>
    </row>
    <row r="372" spans="1:3" s="67" customFormat="1" x14ac:dyDescent="0.2">
      <c r="A372" s="80" t="s">
        <v>893</v>
      </c>
      <c r="B372" s="78"/>
      <c r="C372" s="125"/>
    </row>
    <row r="373" spans="1:3" s="67" customFormat="1" x14ac:dyDescent="0.2">
      <c r="A373" s="80" t="s">
        <v>513</v>
      </c>
      <c r="B373" s="78"/>
      <c r="C373" s="125"/>
    </row>
    <row r="374" spans="1:3" s="67" customFormat="1" x14ac:dyDescent="0.2">
      <c r="A374" s="80" t="s">
        <v>659</v>
      </c>
      <c r="B374" s="78"/>
      <c r="C374" s="125"/>
    </row>
    <row r="375" spans="1:3" s="67" customFormat="1" x14ac:dyDescent="0.2">
      <c r="A375" s="80" t="s">
        <v>796</v>
      </c>
      <c r="B375" s="78"/>
      <c r="C375" s="125"/>
    </row>
    <row r="376" spans="1:3" s="67" customFormat="1" x14ac:dyDescent="0.2">
      <c r="A376" s="80"/>
      <c r="B376" s="71"/>
      <c r="C376" s="121"/>
    </row>
    <row r="377" spans="1:3" s="134" customFormat="1" ht="25.5" x14ac:dyDescent="0.2">
      <c r="A377" s="84">
        <v>930000</v>
      </c>
      <c r="B377" s="124" t="s">
        <v>1023</v>
      </c>
      <c r="C377" s="121">
        <f t="shared" ref="C377" si="83">+C378</f>
        <v>1000000</v>
      </c>
    </row>
    <row r="378" spans="1:3" s="67" customFormat="1" x14ac:dyDescent="0.2">
      <c r="A378" s="143">
        <v>931000</v>
      </c>
      <c r="B378" s="49" t="s">
        <v>1022</v>
      </c>
      <c r="C378" s="126">
        <f t="shared" ref="C378" si="84">SUM(C379:C379)</f>
        <v>1000000</v>
      </c>
    </row>
    <row r="379" spans="1:3" s="67" customFormat="1" x14ac:dyDescent="0.2">
      <c r="A379" s="44">
        <v>931200</v>
      </c>
      <c r="B379" s="48" t="s">
        <v>457</v>
      </c>
      <c r="C379" s="125">
        <v>1000000</v>
      </c>
    </row>
    <row r="380" spans="1:3" s="134" customFormat="1" ht="51" x14ac:dyDescent="0.2">
      <c r="A380" s="142" t="s">
        <v>1</v>
      </c>
      <c r="B380" s="40" t="s">
        <v>1015</v>
      </c>
      <c r="C380" s="121">
        <v>500000</v>
      </c>
    </row>
    <row r="381" spans="1:3" s="67" customFormat="1" x14ac:dyDescent="0.2">
      <c r="A381" s="129"/>
      <c r="B381" s="123" t="s">
        <v>1013</v>
      </c>
      <c r="C381" s="127">
        <f t="shared" ref="C381" si="85">+C377+C380</f>
        <v>1500000</v>
      </c>
    </row>
    <row r="382" spans="1:3" s="67" customFormat="1" x14ac:dyDescent="0.2">
      <c r="A382" s="130"/>
      <c r="B382" s="69"/>
      <c r="C382" s="121"/>
    </row>
    <row r="383" spans="1:3" s="67" customFormat="1" x14ac:dyDescent="0.2">
      <c r="A383" s="84"/>
      <c r="B383" s="69"/>
      <c r="C383" s="125"/>
    </row>
    <row r="384" spans="1:3" s="67" customFormat="1" x14ac:dyDescent="0.2">
      <c r="A384" s="80" t="s">
        <v>894</v>
      </c>
      <c r="B384" s="78"/>
      <c r="C384" s="125"/>
    </row>
    <row r="385" spans="1:3" s="67" customFormat="1" x14ac:dyDescent="0.2">
      <c r="A385" s="80" t="s">
        <v>513</v>
      </c>
      <c r="B385" s="78"/>
      <c r="C385" s="125"/>
    </row>
    <row r="386" spans="1:3" s="67" customFormat="1" x14ac:dyDescent="0.2">
      <c r="A386" s="80" t="s">
        <v>660</v>
      </c>
      <c r="B386" s="78"/>
      <c r="C386" s="125"/>
    </row>
    <row r="387" spans="1:3" s="67" customFormat="1" x14ac:dyDescent="0.2">
      <c r="A387" s="80" t="s">
        <v>796</v>
      </c>
      <c r="B387" s="78"/>
      <c r="C387" s="125"/>
    </row>
    <row r="388" spans="1:3" s="67" customFormat="1" x14ac:dyDescent="0.2">
      <c r="A388" s="80"/>
      <c r="B388" s="71"/>
      <c r="C388" s="121"/>
    </row>
    <row r="389" spans="1:3" s="134" customFormat="1" ht="25.5" x14ac:dyDescent="0.2">
      <c r="A389" s="84">
        <v>930000</v>
      </c>
      <c r="B389" s="124" t="s">
        <v>1023</v>
      </c>
      <c r="C389" s="121">
        <f t="shared" ref="C389" si="86">+C390</f>
        <v>600000</v>
      </c>
    </row>
    <row r="390" spans="1:3" s="67" customFormat="1" x14ac:dyDescent="0.2">
      <c r="A390" s="143">
        <v>931000</v>
      </c>
      <c r="B390" s="49" t="s">
        <v>1022</v>
      </c>
      <c r="C390" s="126">
        <f t="shared" ref="C390" si="87">SUM(C391:C391)</f>
        <v>600000</v>
      </c>
    </row>
    <row r="391" spans="1:3" s="67" customFormat="1" x14ac:dyDescent="0.2">
      <c r="A391" s="44">
        <v>931200</v>
      </c>
      <c r="B391" s="48" t="s">
        <v>457</v>
      </c>
      <c r="C391" s="125">
        <v>600000</v>
      </c>
    </row>
    <row r="392" spans="1:3" s="134" customFormat="1" ht="51" x14ac:dyDescent="0.2">
      <c r="A392" s="142" t="s">
        <v>1</v>
      </c>
      <c r="B392" s="40" t="s">
        <v>1015</v>
      </c>
      <c r="C392" s="121">
        <v>600000</v>
      </c>
    </row>
    <row r="393" spans="1:3" s="67" customFormat="1" x14ac:dyDescent="0.2">
      <c r="A393" s="129"/>
      <c r="B393" s="123" t="s">
        <v>1013</v>
      </c>
      <c r="C393" s="127">
        <f t="shared" ref="C393" si="88">+C389+C392</f>
        <v>1200000</v>
      </c>
    </row>
    <row r="394" spans="1:3" s="67" customFormat="1" x14ac:dyDescent="0.2">
      <c r="A394" s="130"/>
      <c r="B394" s="69"/>
      <c r="C394" s="121"/>
    </row>
    <row r="395" spans="1:3" s="67" customFormat="1" x14ac:dyDescent="0.2">
      <c r="A395" s="84"/>
      <c r="B395" s="69"/>
      <c r="C395" s="125"/>
    </row>
    <row r="396" spans="1:3" s="67" customFormat="1" x14ac:dyDescent="0.2">
      <c r="A396" s="80" t="s">
        <v>895</v>
      </c>
      <c r="B396" s="78"/>
      <c r="C396" s="125"/>
    </row>
    <row r="397" spans="1:3" s="67" customFormat="1" x14ac:dyDescent="0.2">
      <c r="A397" s="80" t="s">
        <v>513</v>
      </c>
      <c r="B397" s="78"/>
      <c r="C397" s="125"/>
    </row>
    <row r="398" spans="1:3" s="67" customFormat="1" x14ac:dyDescent="0.2">
      <c r="A398" s="80" t="s">
        <v>661</v>
      </c>
      <c r="B398" s="78"/>
      <c r="C398" s="125"/>
    </row>
    <row r="399" spans="1:3" s="67" customFormat="1" x14ac:dyDescent="0.2">
      <c r="A399" s="80" t="s">
        <v>796</v>
      </c>
      <c r="B399" s="78"/>
      <c r="C399" s="125"/>
    </row>
    <row r="400" spans="1:3" s="67" customFormat="1" x14ac:dyDescent="0.2">
      <c r="A400" s="80"/>
      <c r="B400" s="71"/>
      <c r="C400" s="121"/>
    </row>
    <row r="401" spans="1:3" s="134" customFormat="1" ht="25.5" x14ac:dyDescent="0.2">
      <c r="A401" s="84">
        <v>930000</v>
      </c>
      <c r="B401" s="124" t="s">
        <v>1023</v>
      </c>
      <c r="C401" s="121">
        <f t="shared" ref="C401" si="89">+C402</f>
        <v>3000000</v>
      </c>
    </row>
    <row r="402" spans="1:3" s="67" customFormat="1" x14ac:dyDescent="0.2">
      <c r="A402" s="143">
        <v>931000</v>
      </c>
      <c r="B402" s="49" t="s">
        <v>1022</v>
      </c>
      <c r="C402" s="126">
        <f t="shared" ref="C402" si="90">SUM(C403:C403)</f>
        <v>3000000</v>
      </c>
    </row>
    <row r="403" spans="1:3" s="67" customFormat="1" x14ac:dyDescent="0.2">
      <c r="A403" s="44">
        <v>931200</v>
      </c>
      <c r="B403" s="48" t="s">
        <v>457</v>
      </c>
      <c r="C403" s="125">
        <v>3000000</v>
      </c>
    </row>
    <row r="404" spans="1:3" s="67" customFormat="1" ht="51" x14ac:dyDescent="0.2">
      <c r="A404" s="142" t="s">
        <v>1</v>
      </c>
      <c r="B404" s="40" t="s">
        <v>1015</v>
      </c>
      <c r="C404" s="125">
        <v>2000000</v>
      </c>
    </row>
    <row r="405" spans="1:3" s="67" customFormat="1" x14ac:dyDescent="0.2">
      <c r="A405" s="129"/>
      <c r="B405" s="123" t="s">
        <v>1013</v>
      </c>
      <c r="C405" s="127">
        <f t="shared" ref="C405" si="91">+C401+C404</f>
        <v>5000000</v>
      </c>
    </row>
    <row r="406" spans="1:3" s="67" customFormat="1" x14ac:dyDescent="0.2">
      <c r="A406" s="130"/>
      <c r="B406" s="69"/>
      <c r="C406" s="121"/>
    </row>
    <row r="407" spans="1:3" s="67" customFormat="1" x14ac:dyDescent="0.2">
      <c r="A407" s="84"/>
      <c r="B407" s="69"/>
      <c r="C407" s="125"/>
    </row>
    <row r="408" spans="1:3" s="67" customFormat="1" x14ac:dyDescent="0.2">
      <c r="A408" s="80" t="s">
        <v>896</v>
      </c>
      <c r="B408" s="78"/>
      <c r="C408" s="125"/>
    </row>
    <row r="409" spans="1:3" s="67" customFormat="1" x14ac:dyDescent="0.2">
      <c r="A409" s="80" t="s">
        <v>513</v>
      </c>
      <c r="B409" s="78"/>
      <c r="C409" s="125"/>
    </row>
    <row r="410" spans="1:3" s="67" customFormat="1" x14ac:dyDescent="0.2">
      <c r="A410" s="80" t="s">
        <v>662</v>
      </c>
      <c r="B410" s="78"/>
      <c r="C410" s="125"/>
    </row>
    <row r="411" spans="1:3" s="67" customFormat="1" x14ac:dyDescent="0.2">
      <c r="A411" s="80" t="s">
        <v>796</v>
      </c>
      <c r="B411" s="78"/>
      <c r="C411" s="125"/>
    </row>
    <row r="412" spans="1:3" s="67" customFormat="1" x14ac:dyDescent="0.2">
      <c r="A412" s="80"/>
      <c r="B412" s="71"/>
      <c r="C412" s="121"/>
    </row>
    <row r="413" spans="1:3" s="134" customFormat="1" ht="25.5" x14ac:dyDescent="0.2">
      <c r="A413" s="84">
        <v>930000</v>
      </c>
      <c r="B413" s="124" t="s">
        <v>1023</v>
      </c>
      <c r="C413" s="121">
        <f t="shared" ref="C413" si="92">+C414</f>
        <v>500000</v>
      </c>
    </row>
    <row r="414" spans="1:3" s="67" customFormat="1" x14ac:dyDescent="0.2">
      <c r="A414" s="143">
        <v>931000</v>
      </c>
      <c r="B414" s="49" t="s">
        <v>1022</v>
      </c>
      <c r="C414" s="126">
        <f t="shared" ref="C414" si="93">SUM(C415:C415)</f>
        <v>500000</v>
      </c>
    </row>
    <row r="415" spans="1:3" s="67" customFormat="1" x14ac:dyDescent="0.2">
      <c r="A415" s="44">
        <v>931200</v>
      </c>
      <c r="B415" s="48" t="s">
        <v>457</v>
      </c>
      <c r="C415" s="125">
        <v>500000</v>
      </c>
    </row>
    <row r="416" spans="1:3" s="134" customFormat="1" ht="51" x14ac:dyDescent="0.2">
      <c r="A416" s="142" t="s">
        <v>1</v>
      </c>
      <c r="B416" s="40" t="s">
        <v>1015</v>
      </c>
      <c r="C416" s="121">
        <v>300000</v>
      </c>
    </row>
    <row r="417" spans="1:3" s="67" customFormat="1" x14ac:dyDescent="0.2">
      <c r="A417" s="129"/>
      <c r="B417" s="123" t="s">
        <v>1013</v>
      </c>
      <c r="C417" s="127">
        <f t="shared" ref="C417" si="94">+C413+C416</f>
        <v>800000</v>
      </c>
    </row>
    <row r="418" spans="1:3" s="67" customFormat="1" x14ac:dyDescent="0.2">
      <c r="A418" s="130"/>
      <c r="B418" s="69"/>
      <c r="C418" s="121"/>
    </row>
    <row r="419" spans="1:3" s="67" customFormat="1" x14ac:dyDescent="0.2">
      <c r="A419" s="84"/>
      <c r="B419" s="69"/>
      <c r="C419" s="125"/>
    </row>
    <row r="420" spans="1:3" s="67" customFormat="1" x14ac:dyDescent="0.2">
      <c r="A420" s="80" t="s">
        <v>897</v>
      </c>
      <c r="B420" s="78"/>
      <c r="C420" s="125"/>
    </row>
    <row r="421" spans="1:3" s="67" customFormat="1" x14ac:dyDescent="0.2">
      <c r="A421" s="80" t="s">
        <v>513</v>
      </c>
      <c r="B421" s="78"/>
      <c r="C421" s="125"/>
    </row>
    <row r="422" spans="1:3" s="67" customFormat="1" x14ac:dyDescent="0.2">
      <c r="A422" s="80" t="s">
        <v>663</v>
      </c>
      <c r="B422" s="78"/>
      <c r="C422" s="125"/>
    </row>
    <row r="423" spans="1:3" s="67" customFormat="1" x14ac:dyDescent="0.2">
      <c r="A423" s="80" t="s">
        <v>796</v>
      </c>
      <c r="B423" s="78"/>
      <c r="C423" s="125"/>
    </row>
    <row r="424" spans="1:3" s="67" customFormat="1" x14ac:dyDescent="0.2">
      <c r="A424" s="80"/>
      <c r="B424" s="71"/>
      <c r="C424" s="121"/>
    </row>
    <row r="425" spans="1:3" s="134" customFormat="1" ht="25.5" x14ac:dyDescent="0.2">
      <c r="A425" s="84">
        <v>930000</v>
      </c>
      <c r="B425" s="124" t="s">
        <v>1023</v>
      </c>
      <c r="C425" s="121">
        <f t="shared" ref="C425" si="95">+C426</f>
        <v>1100000</v>
      </c>
    </row>
    <row r="426" spans="1:3" s="67" customFormat="1" x14ac:dyDescent="0.2">
      <c r="A426" s="143">
        <v>931000</v>
      </c>
      <c r="B426" s="49" t="s">
        <v>1022</v>
      </c>
      <c r="C426" s="126">
        <f t="shared" ref="C426" si="96">SUM(C427:C427)</f>
        <v>1100000</v>
      </c>
    </row>
    <row r="427" spans="1:3" s="67" customFormat="1" x14ac:dyDescent="0.2">
      <c r="A427" s="44">
        <v>931200</v>
      </c>
      <c r="B427" s="48" t="s">
        <v>457</v>
      </c>
      <c r="C427" s="125">
        <v>1100000</v>
      </c>
    </row>
    <row r="428" spans="1:3" s="134" customFormat="1" ht="51" x14ac:dyDescent="0.2">
      <c r="A428" s="142" t="s">
        <v>1</v>
      </c>
      <c r="B428" s="40" t="s">
        <v>1015</v>
      </c>
      <c r="C428" s="121">
        <v>1000000</v>
      </c>
    </row>
    <row r="429" spans="1:3" s="67" customFormat="1" x14ac:dyDescent="0.2">
      <c r="A429" s="129"/>
      <c r="B429" s="123" t="s">
        <v>1013</v>
      </c>
      <c r="C429" s="127">
        <f>+C425+C428</f>
        <v>2100000</v>
      </c>
    </row>
    <row r="430" spans="1:3" s="67" customFormat="1" x14ac:dyDescent="0.2">
      <c r="A430" s="130"/>
      <c r="B430" s="69"/>
      <c r="C430" s="121"/>
    </row>
    <row r="431" spans="1:3" s="67" customFormat="1" x14ac:dyDescent="0.2">
      <c r="A431" s="84"/>
      <c r="B431" s="69"/>
      <c r="C431" s="125"/>
    </row>
    <row r="432" spans="1:3" s="67" customFormat="1" x14ac:dyDescent="0.2">
      <c r="A432" s="80" t="s">
        <v>898</v>
      </c>
      <c r="B432" s="78"/>
      <c r="C432" s="125"/>
    </row>
    <row r="433" spans="1:3" s="67" customFormat="1" x14ac:dyDescent="0.2">
      <c r="A433" s="80" t="s">
        <v>513</v>
      </c>
      <c r="B433" s="78"/>
      <c r="C433" s="125"/>
    </row>
    <row r="434" spans="1:3" s="67" customFormat="1" x14ac:dyDescent="0.2">
      <c r="A434" s="80" t="s">
        <v>664</v>
      </c>
      <c r="B434" s="78"/>
      <c r="C434" s="125"/>
    </row>
    <row r="435" spans="1:3" s="67" customFormat="1" x14ac:dyDescent="0.2">
      <c r="A435" s="80" t="s">
        <v>796</v>
      </c>
      <c r="B435" s="78"/>
      <c r="C435" s="125"/>
    </row>
    <row r="436" spans="1:3" s="67" customFormat="1" x14ac:dyDescent="0.2">
      <c r="A436" s="80"/>
      <c r="B436" s="71"/>
      <c r="C436" s="121"/>
    </row>
    <row r="437" spans="1:3" s="134" customFormat="1" ht="25.5" x14ac:dyDescent="0.2">
      <c r="A437" s="84">
        <v>930000</v>
      </c>
      <c r="B437" s="124" t="s">
        <v>1023</v>
      </c>
      <c r="C437" s="121">
        <f t="shared" ref="C437" si="97">+C438</f>
        <v>3500000</v>
      </c>
    </row>
    <row r="438" spans="1:3" s="67" customFormat="1" x14ac:dyDescent="0.2">
      <c r="A438" s="143">
        <v>931000</v>
      </c>
      <c r="B438" s="49" t="s">
        <v>1022</v>
      </c>
      <c r="C438" s="126">
        <f t="shared" ref="C438" si="98">SUM(C439:C439)</f>
        <v>3500000</v>
      </c>
    </row>
    <row r="439" spans="1:3" s="67" customFormat="1" x14ac:dyDescent="0.2">
      <c r="A439" s="44">
        <v>931200</v>
      </c>
      <c r="B439" s="48" t="s">
        <v>457</v>
      </c>
      <c r="C439" s="125">
        <v>3500000</v>
      </c>
    </row>
    <row r="440" spans="1:3" s="134" customFormat="1" ht="51" x14ac:dyDescent="0.2">
      <c r="A440" s="142" t="s">
        <v>1</v>
      </c>
      <c r="B440" s="40" t="s">
        <v>1015</v>
      </c>
      <c r="C440" s="121">
        <v>4500000</v>
      </c>
    </row>
    <row r="441" spans="1:3" s="67" customFormat="1" x14ac:dyDescent="0.2">
      <c r="A441" s="129"/>
      <c r="B441" s="123" t="s">
        <v>1013</v>
      </c>
      <c r="C441" s="127">
        <f>+C437+C440</f>
        <v>8000000</v>
      </c>
    </row>
    <row r="442" spans="1:3" s="67" customFormat="1" x14ac:dyDescent="0.2">
      <c r="A442" s="130"/>
      <c r="B442" s="69"/>
      <c r="C442" s="121"/>
    </row>
    <row r="443" spans="1:3" s="67" customFormat="1" x14ac:dyDescent="0.2">
      <c r="A443" s="84"/>
      <c r="B443" s="69"/>
      <c r="C443" s="125"/>
    </row>
    <row r="444" spans="1:3" s="67" customFormat="1" x14ac:dyDescent="0.2">
      <c r="A444" s="80" t="s">
        <v>899</v>
      </c>
      <c r="B444" s="78"/>
      <c r="C444" s="125"/>
    </row>
    <row r="445" spans="1:3" s="67" customFormat="1" x14ac:dyDescent="0.2">
      <c r="A445" s="80" t="s">
        <v>513</v>
      </c>
      <c r="B445" s="78"/>
      <c r="C445" s="125"/>
    </row>
    <row r="446" spans="1:3" s="67" customFormat="1" x14ac:dyDescent="0.2">
      <c r="A446" s="80" t="s">
        <v>665</v>
      </c>
      <c r="B446" s="78"/>
      <c r="C446" s="125"/>
    </row>
    <row r="447" spans="1:3" s="67" customFormat="1" x14ac:dyDescent="0.2">
      <c r="A447" s="80" t="s">
        <v>796</v>
      </c>
      <c r="B447" s="78"/>
      <c r="C447" s="125"/>
    </row>
    <row r="448" spans="1:3" s="67" customFormat="1" x14ac:dyDescent="0.2">
      <c r="A448" s="80"/>
      <c r="B448" s="71"/>
      <c r="C448" s="121"/>
    </row>
    <row r="449" spans="1:3" s="134" customFormat="1" ht="25.5" x14ac:dyDescent="0.2">
      <c r="A449" s="84">
        <v>930000</v>
      </c>
      <c r="B449" s="124" t="s">
        <v>1023</v>
      </c>
      <c r="C449" s="121">
        <f t="shared" ref="C449" si="99">+C450</f>
        <v>500000</v>
      </c>
    </row>
    <row r="450" spans="1:3" s="67" customFormat="1" x14ac:dyDescent="0.2">
      <c r="A450" s="143">
        <v>931000</v>
      </c>
      <c r="B450" s="49" t="s">
        <v>1022</v>
      </c>
      <c r="C450" s="126">
        <f t="shared" ref="C450" si="100">SUM(C451:C451)</f>
        <v>500000</v>
      </c>
    </row>
    <row r="451" spans="1:3" s="67" customFormat="1" x14ac:dyDescent="0.2">
      <c r="A451" s="44">
        <v>931200</v>
      </c>
      <c r="B451" s="48" t="s">
        <v>457</v>
      </c>
      <c r="C451" s="125">
        <v>500000</v>
      </c>
    </row>
    <row r="452" spans="1:3" s="134" customFormat="1" ht="51" x14ac:dyDescent="0.2">
      <c r="A452" s="142" t="s">
        <v>1</v>
      </c>
      <c r="B452" s="40" t="s">
        <v>1015</v>
      </c>
      <c r="C452" s="121">
        <v>500000</v>
      </c>
    </row>
    <row r="453" spans="1:3" s="67" customFormat="1" x14ac:dyDescent="0.2">
      <c r="A453" s="129"/>
      <c r="B453" s="123" t="s">
        <v>1013</v>
      </c>
      <c r="C453" s="127">
        <f t="shared" ref="C453" si="101">+C449+C452</f>
        <v>1000000</v>
      </c>
    </row>
    <row r="454" spans="1:3" s="67" customFormat="1" x14ac:dyDescent="0.2">
      <c r="A454" s="130"/>
      <c r="B454" s="69"/>
      <c r="C454" s="121"/>
    </row>
    <row r="455" spans="1:3" s="67" customFormat="1" x14ac:dyDescent="0.2">
      <c r="A455" s="84"/>
      <c r="B455" s="69"/>
      <c r="C455" s="125"/>
    </row>
    <row r="456" spans="1:3" s="67" customFormat="1" x14ac:dyDescent="0.2">
      <c r="A456" s="80" t="s">
        <v>900</v>
      </c>
      <c r="B456" s="78"/>
      <c r="C456" s="125"/>
    </row>
    <row r="457" spans="1:3" s="67" customFormat="1" x14ac:dyDescent="0.2">
      <c r="A457" s="80" t="s">
        <v>513</v>
      </c>
      <c r="B457" s="78"/>
      <c r="C457" s="125"/>
    </row>
    <row r="458" spans="1:3" s="67" customFormat="1" x14ac:dyDescent="0.2">
      <c r="A458" s="80" t="s">
        <v>666</v>
      </c>
      <c r="B458" s="78"/>
      <c r="C458" s="125"/>
    </row>
    <row r="459" spans="1:3" s="67" customFormat="1" x14ac:dyDescent="0.2">
      <c r="A459" s="80" t="s">
        <v>796</v>
      </c>
      <c r="B459" s="78"/>
      <c r="C459" s="125"/>
    </row>
    <row r="460" spans="1:3" s="67" customFormat="1" x14ac:dyDescent="0.2">
      <c r="A460" s="80"/>
      <c r="B460" s="71"/>
      <c r="C460" s="121"/>
    </row>
    <row r="461" spans="1:3" s="134" customFormat="1" ht="25.5" x14ac:dyDescent="0.2">
      <c r="A461" s="84">
        <v>930000</v>
      </c>
      <c r="B461" s="124" t="s">
        <v>1023</v>
      </c>
      <c r="C461" s="121">
        <f t="shared" ref="C461" si="102">+C462</f>
        <v>400000</v>
      </c>
    </row>
    <row r="462" spans="1:3" s="67" customFormat="1" x14ac:dyDescent="0.2">
      <c r="A462" s="143">
        <v>931000</v>
      </c>
      <c r="B462" s="49" t="s">
        <v>1022</v>
      </c>
      <c r="C462" s="126">
        <f t="shared" ref="C462" si="103">SUM(C463:C463)</f>
        <v>400000</v>
      </c>
    </row>
    <row r="463" spans="1:3" s="67" customFormat="1" x14ac:dyDescent="0.2">
      <c r="A463" s="44">
        <v>931200</v>
      </c>
      <c r="B463" s="48" t="s">
        <v>457</v>
      </c>
      <c r="C463" s="125">
        <v>400000</v>
      </c>
    </row>
    <row r="464" spans="1:3" s="67" customFormat="1" ht="51" x14ac:dyDescent="0.2">
      <c r="A464" s="142" t="s">
        <v>1</v>
      </c>
      <c r="B464" s="40" t="s">
        <v>1015</v>
      </c>
      <c r="C464" s="121">
        <v>110000</v>
      </c>
    </row>
    <row r="465" spans="1:3" s="67" customFormat="1" x14ac:dyDescent="0.2">
      <c r="A465" s="129"/>
      <c r="B465" s="123" t="s">
        <v>1013</v>
      </c>
      <c r="C465" s="127">
        <f t="shared" ref="C465" si="104">+C461+C464</f>
        <v>510000</v>
      </c>
    </row>
    <row r="466" spans="1:3" s="67" customFormat="1" x14ac:dyDescent="0.2">
      <c r="A466" s="130"/>
      <c r="B466" s="69"/>
      <c r="C466" s="121"/>
    </row>
    <row r="467" spans="1:3" s="67" customFormat="1" x14ac:dyDescent="0.2">
      <c r="A467" s="84"/>
      <c r="B467" s="69"/>
      <c r="C467" s="125"/>
    </row>
    <row r="468" spans="1:3" s="67" customFormat="1" x14ac:dyDescent="0.2">
      <c r="A468" s="80" t="s">
        <v>901</v>
      </c>
      <c r="B468" s="78"/>
      <c r="C468" s="125"/>
    </row>
    <row r="469" spans="1:3" s="67" customFormat="1" x14ac:dyDescent="0.2">
      <c r="A469" s="80" t="s">
        <v>513</v>
      </c>
      <c r="B469" s="78"/>
      <c r="C469" s="125"/>
    </row>
    <row r="470" spans="1:3" s="67" customFormat="1" x14ac:dyDescent="0.2">
      <c r="A470" s="80" t="s">
        <v>667</v>
      </c>
      <c r="B470" s="78"/>
      <c r="C470" s="125"/>
    </row>
    <row r="471" spans="1:3" s="67" customFormat="1" x14ac:dyDescent="0.2">
      <c r="A471" s="80" t="s">
        <v>796</v>
      </c>
      <c r="B471" s="78"/>
      <c r="C471" s="125"/>
    </row>
    <row r="472" spans="1:3" s="67" customFormat="1" x14ac:dyDescent="0.2">
      <c r="A472" s="80"/>
      <c r="B472" s="71"/>
      <c r="C472" s="121"/>
    </row>
    <row r="473" spans="1:3" s="134" customFormat="1" ht="25.5" x14ac:dyDescent="0.2">
      <c r="A473" s="84">
        <v>930000</v>
      </c>
      <c r="B473" s="124" t="s">
        <v>1023</v>
      </c>
      <c r="C473" s="121">
        <f t="shared" ref="C473" si="105">+C474</f>
        <v>80000</v>
      </c>
    </row>
    <row r="474" spans="1:3" s="67" customFormat="1" x14ac:dyDescent="0.2">
      <c r="A474" s="143">
        <v>931000</v>
      </c>
      <c r="B474" s="49" t="s">
        <v>1022</v>
      </c>
      <c r="C474" s="126">
        <f t="shared" ref="C474" si="106">SUM(C475:C475)</f>
        <v>80000</v>
      </c>
    </row>
    <row r="475" spans="1:3" s="67" customFormat="1" x14ac:dyDescent="0.2">
      <c r="A475" s="44">
        <v>931200</v>
      </c>
      <c r="B475" s="48" t="s">
        <v>457</v>
      </c>
      <c r="C475" s="125">
        <v>80000</v>
      </c>
    </row>
    <row r="476" spans="1:3" s="134" customFormat="1" ht="51" x14ac:dyDescent="0.2">
      <c r="A476" s="142" t="s">
        <v>1</v>
      </c>
      <c r="B476" s="40" t="s">
        <v>1015</v>
      </c>
      <c r="C476" s="121">
        <v>100000</v>
      </c>
    </row>
    <row r="477" spans="1:3" s="67" customFormat="1" x14ac:dyDescent="0.2">
      <c r="A477" s="129"/>
      <c r="B477" s="123" t="s">
        <v>1013</v>
      </c>
      <c r="C477" s="127">
        <f t="shared" ref="C477" si="107">+C473+C476</f>
        <v>180000</v>
      </c>
    </row>
    <row r="478" spans="1:3" s="67" customFormat="1" x14ac:dyDescent="0.2">
      <c r="A478" s="130"/>
      <c r="B478" s="69"/>
      <c r="C478" s="121"/>
    </row>
    <row r="479" spans="1:3" s="67" customFormat="1" x14ac:dyDescent="0.2">
      <c r="A479" s="84"/>
      <c r="B479" s="69"/>
      <c r="C479" s="125"/>
    </row>
    <row r="480" spans="1:3" s="67" customFormat="1" x14ac:dyDescent="0.2">
      <c r="A480" s="80" t="s">
        <v>902</v>
      </c>
      <c r="B480" s="78"/>
      <c r="C480" s="125"/>
    </row>
    <row r="481" spans="1:3" s="67" customFormat="1" x14ac:dyDescent="0.2">
      <c r="A481" s="80" t="s">
        <v>513</v>
      </c>
      <c r="B481" s="78"/>
      <c r="C481" s="125"/>
    </row>
    <row r="482" spans="1:3" s="67" customFormat="1" x14ac:dyDescent="0.2">
      <c r="A482" s="80" t="s">
        <v>668</v>
      </c>
      <c r="B482" s="78"/>
      <c r="C482" s="125"/>
    </row>
    <row r="483" spans="1:3" s="67" customFormat="1" x14ac:dyDescent="0.2">
      <c r="A483" s="80" t="s">
        <v>796</v>
      </c>
      <c r="B483" s="78"/>
      <c r="C483" s="125"/>
    </row>
    <row r="484" spans="1:3" s="67" customFormat="1" x14ac:dyDescent="0.2">
      <c r="A484" s="80"/>
      <c r="B484" s="71"/>
      <c r="C484" s="121"/>
    </row>
    <row r="485" spans="1:3" s="134" customFormat="1" ht="25.5" x14ac:dyDescent="0.2">
      <c r="A485" s="84">
        <v>930000</v>
      </c>
      <c r="B485" s="124" t="s">
        <v>1023</v>
      </c>
      <c r="C485" s="121">
        <f t="shared" ref="C485" si="108">+C486</f>
        <v>1000000</v>
      </c>
    </row>
    <row r="486" spans="1:3" s="67" customFormat="1" x14ac:dyDescent="0.2">
      <c r="A486" s="143">
        <v>931000</v>
      </c>
      <c r="B486" s="49" t="s">
        <v>1022</v>
      </c>
      <c r="C486" s="126">
        <f t="shared" ref="C486" si="109">SUM(C487:C487)</f>
        <v>1000000</v>
      </c>
    </row>
    <row r="487" spans="1:3" s="67" customFormat="1" x14ac:dyDescent="0.2">
      <c r="A487" s="44">
        <v>931200</v>
      </c>
      <c r="B487" s="48" t="s">
        <v>457</v>
      </c>
      <c r="C487" s="125">
        <v>1000000</v>
      </c>
    </row>
    <row r="488" spans="1:3" s="67" customFormat="1" ht="51" x14ac:dyDescent="0.2">
      <c r="A488" s="142" t="s">
        <v>1</v>
      </c>
      <c r="B488" s="40" t="s">
        <v>1015</v>
      </c>
      <c r="C488" s="121">
        <v>610000</v>
      </c>
    </row>
    <row r="489" spans="1:3" s="67" customFormat="1" x14ac:dyDescent="0.2">
      <c r="A489" s="129"/>
      <c r="B489" s="123" t="s">
        <v>1013</v>
      </c>
      <c r="C489" s="127">
        <f t="shared" ref="C489" si="110">+C485+C488</f>
        <v>1610000</v>
      </c>
    </row>
    <row r="490" spans="1:3" s="67" customFormat="1" x14ac:dyDescent="0.2">
      <c r="A490" s="130"/>
      <c r="B490" s="69"/>
      <c r="C490" s="121"/>
    </row>
    <row r="491" spans="1:3" s="67" customFormat="1" x14ac:dyDescent="0.2">
      <c r="A491" s="84"/>
      <c r="B491" s="69"/>
      <c r="C491" s="125"/>
    </row>
    <row r="492" spans="1:3" s="67" customFormat="1" x14ac:dyDescent="0.2">
      <c r="A492" s="80" t="s">
        <v>903</v>
      </c>
      <c r="B492" s="78"/>
      <c r="C492" s="125"/>
    </row>
    <row r="493" spans="1:3" s="67" customFormat="1" x14ac:dyDescent="0.2">
      <c r="A493" s="80" t="s">
        <v>513</v>
      </c>
      <c r="B493" s="78"/>
      <c r="C493" s="125"/>
    </row>
    <row r="494" spans="1:3" s="67" customFormat="1" x14ac:dyDescent="0.2">
      <c r="A494" s="80" t="s">
        <v>669</v>
      </c>
      <c r="B494" s="78"/>
      <c r="C494" s="125"/>
    </row>
    <row r="495" spans="1:3" s="67" customFormat="1" x14ac:dyDescent="0.2">
      <c r="A495" s="80" t="s">
        <v>796</v>
      </c>
      <c r="B495" s="78"/>
      <c r="C495" s="125"/>
    </row>
    <row r="496" spans="1:3" s="67" customFormat="1" x14ac:dyDescent="0.2">
      <c r="A496" s="80"/>
      <c r="B496" s="71"/>
      <c r="C496" s="121"/>
    </row>
    <row r="497" spans="1:3" s="134" customFormat="1" ht="25.5" x14ac:dyDescent="0.2">
      <c r="A497" s="84">
        <v>930000</v>
      </c>
      <c r="B497" s="124" t="s">
        <v>1023</v>
      </c>
      <c r="C497" s="121">
        <f t="shared" ref="C497" si="111">+C498</f>
        <v>130000</v>
      </c>
    </row>
    <row r="498" spans="1:3" s="67" customFormat="1" x14ac:dyDescent="0.2">
      <c r="A498" s="143">
        <v>931000</v>
      </c>
      <c r="B498" s="49" t="s">
        <v>1022</v>
      </c>
      <c r="C498" s="126">
        <f t="shared" ref="C498" si="112">SUM(C499:C499)</f>
        <v>130000</v>
      </c>
    </row>
    <row r="499" spans="1:3" s="67" customFormat="1" x14ac:dyDescent="0.2">
      <c r="A499" s="44">
        <v>931200</v>
      </c>
      <c r="B499" s="48" t="s">
        <v>457</v>
      </c>
      <c r="C499" s="125">
        <v>130000</v>
      </c>
    </row>
    <row r="500" spans="1:3" s="134" customFormat="1" ht="51" x14ac:dyDescent="0.2">
      <c r="A500" s="142" t="s">
        <v>1</v>
      </c>
      <c r="B500" s="40" t="s">
        <v>1015</v>
      </c>
      <c r="C500" s="121">
        <v>133000</v>
      </c>
    </row>
    <row r="501" spans="1:3" s="67" customFormat="1" x14ac:dyDescent="0.2">
      <c r="A501" s="129"/>
      <c r="B501" s="123" t="s">
        <v>1013</v>
      </c>
      <c r="C501" s="127">
        <f t="shared" ref="C501" si="113">+C497+C500</f>
        <v>263000</v>
      </c>
    </row>
    <row r="502" spans="1:3" s="67" customFormat="1" x14ac:dyDescent="0.2">
      <c r="A502" s="130"/>
      <c r="B502" s="69"/>
      <c r="C502" s="121"/>
    </row>
    <row r="503" spans="1:3" s="67" customFormat="1" x14ac:dyDescent="0.2">
      <c r="A503" s="84"/>
      <c r="B503" s="69"/>
      <c r="C503" s="125"/>
    </row>
    <row r="504" spans="1:3" s="67" customFormat="1" x14ac:dyDescent="0.2">
      <c r="A504" s="80" t="s">
        <v>904</v>
      </c>
      <c r="B504" s="78"/>
      <c r="C504" s="125"/>
    </row>
    <row r="505" spans="1:3" s="67" customFormat="1" x14ac:dyDescent="0.2">
      <c r="A505" s="80" t="s">
        <v>513</v>
      </c>
      <c r="B505" s="78"/>
      <c r="C505" s="125"/>
    </row>
    <row r="506" spans="1:3" s="67" customFormat="1" x14ac:dyDescent="0.2">
      <c r="A506" s="80" t="s">
        <v>670</v>
      </c>
      <c r="B506" s="78"/>
      <c r="C506" s="125"/>
    </row>
    <row r="507" spans="1:3" s="67" customFormat="1" x14ac:dyDescent="0.2">
      <c r="A507" s="80" t="s">
        <v>796</v>
      </c>
      <c r="B507" s="78"/>
      <c r="C507" s="125"/>
    </row>
    <row r="508" spans="1:3" s="67" customFormat="1" x14ac:dyDescent="0.2">
      <c r="A508" s="80"/>
      <c r="B508" s="71"/>
      <c r="C508" s="121"/>
    </row>
    <row r="509" spans="1:3" s="134" customFormat="1" ht="25.5" x14ac:dyDescent="0.2">
      <c r="A509" s="84">
        <v>930000</v>
      </c>
      <c r="B509" s="124" t="s">
        <v>1023</v>
      </c>
      <c r="C509" s="121">
        <f t="shared" ref="C509" si="114">+C510</f>
        <v>180900</v>
      </c>
    </row>
    <row r="510" spans="1:3" s="67" customFormat="1" x14ac:dyDescent="0.2">
      <c r="A510" s="143">
        <v>931000</v>
      </c>
      <c r="B510" s="49" t="s">
        <v>1022</v>
      </c>
      <c r="C510" s="126">
        <f t="shared" ref="C510" si="115">SUM(C511:C511)</f>
        <v>180900</v>
      </c>
    </row>
    <row r="511" spans="1:3" s="67" customFormat="1" x14ac:dyDescent="0.2">
      <c r="A511" s="44">
        <v>931200</v>
      </c>
      <c r="B511" s="48" t="s">
        <v>457</v>
      </c>
      <c r="C511" s="125">
        <v>180900</v>
      </c>
    </row>
    <row r="512" spans="1:3" s="134" customFormat="1" ht="51" x14ac:dyDescent="0.2">
      <c r="A512" s="142" t="s">
        <v>1</v>
      </c>
      <c r="B512" s="40" t="s">
        <v>1015</v>
      </c>
      <c r="C512" s="121">
        <v>119100</v>
      </c>
    </row>
    <row r="513" spans="1:3" s="67" customFormat="1" x14ac:dyDescent="0.2">
      <c r="A513" s="129"/>
      <c r="B513" s="123" t="s">
        <v>1013</v>
      </c>
      <c r="C513" s="127">
        <f t="shared" ref="C513" si="116">+C509+C512</f>
        <v>300000</v>
      </c>
    </row>
    <row r="514" spans="1:3" s="67" customFormat="1" x14ac:dyDescent="0.2">
      <c r="A514" s="130"/>
      <c r="B514" s="69"/>
      <c r="C514" s="121"/>
    </row>
    <row r="515" spans="1:3" s="67" customFormat="1" x14ac:dyDescent="0.2">
      <c r="A515" s="84"/>
      <c r="B515" s="69"/>
      <c r="C515" s="125"/>
    </row>
    <row r="516" spans="1:3" s="67" customFormat="1" x14ac:dyDescent="0.2">
      <c r="A516" s="80" t="s">
        <v>905</v>
      </c>
      <c r="B516" s="78"/>
      <c r="C516" s="125"/>
    </row>
    <row r="517" spans="1:3" s="67" customFormat="1" x14ac:dyDescent="0.2">
      <c r="A517" s="80" t="s">
        <v>513</v>
      </c>
      <c r="B517" s="78"/>
      <c r="C517" s="125"/>
    </row>
    <row r="518" spans="1:3" s="67" customFormat="1" x14ac:dyDescent="0.2">
      <c r="A518" s="80" t="s">
        <v>671</v>
      </c>
      <c r="B518" s="78"/>
      <c r="C518" s="125"/>
    </row>
    <row r="519" spans="1:3" s="67" customFormat="1" x14ac:dyDescent="0.2">
      <c r="A519" s="80" t="s">
        <v>796</v>
      </c>
      <c r="B519" s="78"/>
      <c r="C519" s="125"/>
    </row>
    <row r="520" spans="1:3" s="67" customFormat="1" x14ac:dyDescent="0.2">
      <c r="A520" s="80"/>
      <c r="B520" s="71"/>
      <c r="C520" s="121"/>
    </row>
    <row r="521" spans="1:3" s="134" customFormat="1" ht="25.5" x14ac:dyDescent="0.2">
      <c r="A521" s="84">
        <v>930000</v>
      </c>
      <c r="B521" s="124" t="s">
        <v>1023</v>
      </c>
      <c r="C521" s="121">
        <f>+C522</f>
        <v>500000</v>
      </c>
    </row>
    <row r="522" spans="1:3" s="67" customFormat="1" x14ac:dyDescent="0.2">
      <c r="A522" s="143">
        <v>931000</v>
      </c>
      <c r="B522" s="49" t="s">
        <v>1022</v>
      </c>
      <c r="C522" s="126">
        <f t="shared" ref="C522" si="117">SUM(C523:C523)</f>
        <v>500000</v>
      </c>
    </row>
    <row r="523" spans="1:3" s="67" customFormat="1" x14ac:dyDescent="0.2">
      <c r="A523" s="44">
        <v>931200</v>
      </c>
      <c r="B523" s="48" t="s">
        <v>457</v>
      </c>
      <c r="C523" s="125">
        <v>500000</v>
      </c>
    </row>
    <row r="524" spans="1:3" s="67" customFormat="1" ht="51" x14ac:dyDescent="0.2">
      <c r="A524" s="142" t="s">
        <v>1</v>
      </c>
      <c r="B524" s="40" t="s">
        <v>1015</v>
      </c>
      <c r="C524" s="121">
        <v>400000</v>
      </c>
    </row>
    <row r="525" spans="1:3" s="67" customFormat="1" x14ac:dyDescent="0.2">
      <c r="A525" s="129"/>
      <c r="B525" s="123" t="s">
        <v>1013</v>
      </c>
      <c r="C525" s="127">
        <f t="shared" ref="C525" si="118">+C521+C524</f>
        <v>900000</v>
      </c>
    </row>
    <row r="526" spans="1:3" s="67" customFormat="1" x14ac:dyDescent="0.2">
      <c r="A526" s="130"/>
      <c r="B526" s="69"/>
      <c r="C526" s="121"/>
    </row>
    <row r="527" spans="1:3" s="67" customFormat="1" x14ac:dyDescent="0.2">
      <c r="A527" s="84"/>
      <c r="B527" s="69"/>
      <c r="C527" s="125"/>
    </row>
    <row r="528" spans="1:3" s="67" customFormat="1" x14ac:dyDescent="0.2">
      <c r="A528" s="80" t="s">
        <v>906</v>
      </c>
      <c r="B528" s="78"/>
      <c r="C528" s="125"/>
    </row>
    <row r="529" spans="1:3" s="67" customFormat="1" x14ac:dyDescent="0.2">
      <c r="A529" s="80" t="s">
        <v>513</v>
      </c>
      <c r="B529" s="78"/>
      <c r="C529" s="125"/>
    </row>
    <row r="530" spans="1:3" s="67" customFormat="1" x14ac:dyDescent="0.2">
      <c r="A530" s="80" t="s">
        <v>672</v>
      </c>
      <c r="B530" s="78"/>
      <c r="C530" s="125"/>
    </row>
    <row r="531" spans="1:3" s="67" customFormat="1" x14ac:dyDescent="0.2">
      <c r="A531" s="80" t="s">
        <v>796</v>
      </c>
      <c r="B531" s="78"/>
      <c r="C531" s="125"/>
    </row>
    <row r="532" spans="1:3" s="67" customFormat="1" x14ac:dyDescent="0.2">
      <c r="A532" s="80"/>
      <c r="B532" s="71"/>
      <c r="C532" s="121"/>
    </row>
    <row r="533" spans="1:3" s="134" customFormat="1" ht="25.5" x14ac:dyDescent="0.2">
      <c r="A533" s="84">
        <v>930000</v>
      </c>
      <c r="B533" s="124" t="s">
        <v>1023</v>
      </c>
      <c r="C533" s="121">
        <f t="shared" ref="C533" si="119">+C534</f>
        <v>700000</v>
      </c>
    </row>
    <row r="534" spans="1:3" s="67" customFormat="1" x14ac:dyDescent="0.2">
      <c r="A534" s="143">
        <v>931000</v>
      </c>
      <c r="B534" s="49" t="s">
        <v>1022</v>
      </c>
      <c r="C534" s="126">
        <f t="shared" ref="C534" si="120">SUM(C535:C535)</f>
        <v>700000</v>
      </c>
    </row>
    <row r="535" spans="1:3" s="67" customFormat="1" x14ac:dyDescent="0.2">
      <c r="A535" s="44">
        <v>931200</v>
      </c>
      <c r="B535" s="48" t="s">
        <v>457</v>
      </c>
      <c r="C535" s="125">
        <v>700000</v>
      </c>
    </row>
    <row r="536" spans="1:3" s="67" customFormat="1" ht="51" x14ac:dyDescent="0.2">
      <c r="A536" s="142" t="s">
        <v>1</v>
      </c>
      <c r="B536" s="40" t="s">
        <v>1015</v>
      </c>
      <c r="C536" s="121">
        <v>800000</v>
      </c>
    </row>
    <row r="537" spans="1:3" s="67" customFormat="1" x14ac:dyDescent="0.2">
      <c r="A537" s="129"/>
      <c r="B537" s="123" t="s">
        <v>1013</v>
      </c>
      <c r="C537" s="127">
        <f t="shared" ref="C537" si="121">+C533+C536</f>
        <v>1500000</v>
      </c>
    </row>
    <row r="538" spans="1:3" s="67" customFormat="1" x14ac:dyDescent="0.2">
      <c r="A538" s="130"/>
      <c r="B538" s="69"/>
      <c r="C538" s="121"/>
    </row>
    <row r="539" spans="1:3" s="67" customFormat="1" x14ac:dyDescent="0.2">
      <c r="A539" s="84"/>
      <c r="B539" s="69"/>
      <c r="C539" s="125"/>
    </row>
    <row r="540" spans="1:3" s="67" customFormat="1" x14ac:dyDescent="0.2">
      <c r="A540" s="80" t="s">
        <v>907</v>
      </c>
      <c r="B540" s="78"/>
      <c r="C540" s="125"/>
    </row>
    <row r="541" spans="1:3" s="67" customFormat="1" x14ac:dyDescent="0.2">
      <c r="A541" s="80" t="s">
        <v>513</v>
      </c>
      <c r="B541" s="78"/>
      <c r="C541" s="125"/>
    </row>
    <row r="542" spans="1:3" s="67" customFormat="1" x14ac:dyDescent="0.2">
      <c r="A542" s="80" t="s">
        <v>673</v>
      </c>
      <c r="B542" s="78"/>
      <c r="C542" s="125"/>
    </row>
    <row r="543" spans="1:3" s="67" customFormat="1" x14ac:dyDescent="0.2">
      <c r="A543" s="80" t="s">
        <v>796</v>
      </c>
      <c r="B543" s="78"/>
      <c r="C543" s="125"/>
    </row>
    <row r="544" spans="1:3" s="67" customFormat="1" x14ac:dyDescent="0.2">
      <c r="A544" s="80"/>
      <c r="B544" s="71"/>
      <c r="C544" s="121"/>
    </row>
    <row r="545" spans="1:3" s="134" customFormat="1" ht="25.5" x14ac:dyDescent="0.2">
      <c r="A545" s="84">
        <v>930000</v>
      </c>
      <c r="B545" s="124" t="s">
        <v>1023</v>
      </c>
      <c r="C545" s="121">
        <f t="shared" ref="C545:C546" si="122">C546</f>
        <v>80000</v>
      </c>
    </row>
    <row r="546" spans="1:3" s="79" customFormat="1" ht="25.5" x14ac:dyDescent="0.2">
      <c r="A546" s="143">
        <v>931000</v>
      </c>
      <c r="B546" s="49" t="s">
        <v>1022</v>
      </c>
      <c r="C546" s="126">
        <f t="shared" si="122"/>
        <v>80000</v>
      </c>
    </row>
    <row r="547" spans="1:3" s="67" customFormat="1" x14ac:dyDescent="0.2">
      <c r="A547" s="44">
        <v>931200</v>
      </c>
      <c r="B547" s="48" t="s">
        <v>457</v>
      </c>
      <c r="C547" s="125">
        <v>80000</v>
      </c>
    </row>
    <row r="548" spans="1:3" s="67" customFormat="1" ht="51" x14ac:dyDescent="0.2">
      <c r="A548" s="142" t="s">
        <v>1</v>
      </c>
      <c r="B548" s="40" t="s">
        <v>1015</v>
      </c>
      <c r="C548" s="121">
        <v>70000</v>
      </c>
    </row>
    <row r="549" spans="1:3" s="67" customFormat="1" x14ac:dyDescent="0.2">
      <c r="A549" s="129"/>
      <c r="B549" s="123" t="s">
        <v>1013</v>
      </c>
      <c r="C549" s="127">
        <f t="shared" ref="C549" si="123">C548+C545</f>
        <v>150000</v>
      </c>
    </row>
    <row r="550" spans="1:3" s="67" customFormat="1" x14ac:dyDescent="0.2">
      <c r="A550" s="130"/>
      <c r="B550" s="69"/>
      <c r="C550" s="121"/>
    </row>
    <row r="551" spans="1:3" s="67" customFormat="1" x14ac:dyDescent="0.2">
      <c r="A551" s="84"/>
      <c r="B551" s="69"/>
      <c r="C551" s="125"/>
    </row>
    <row r="552" spans="1:3" s="67" customFormat="1" x14ac:dyDescent="0.2">
      <c r="A552" s="80" t="s">
        <v>908</v>
      </c>
      <c r="B552" s="78"/>
      <c r="C552" s="125"/>
    </row>
    <row r="553" spans="1:3" s="67" customFormat="1" x14ac:dyDescent="0.2">
      <c r="A553" s="80" t="s">
        <v>513</v>
      </c>
      <c r="B553" s="78"/>
      <c r="C553" s="125"/>
    </row>
    <row r="554" spans="1:3" s="67" customFormat="1" x14ac:dyDescent="0.2">
      <c r="A554" s="80" t="s">
        <v>674</v>
      </c>
      <c r="B554" s="78"/>
      <c r="C554" s="125"/>
    </row>
    <row r="555" spans="1:3" s="67" customFormat="1" x14ac:dyDescent="0.2">
      <c r="A555" s="80" t="s">
        <v>796</v>
      </c>
      <c r="B555" s="78"/>
      <c r="C555" s="125"/>
    </row>
    <row r="556" spans="1:3" s="67" customFormat="1" x14ac:dyDescent="0.2">
      <c r="A556" s="80"/>
      <c r="B556" s="71"/>
      <c r="C556" s="121"/>
    </row>
    <row r="557" spans="1:3" s="134" customFormat="1" ht="25.5" x14ac:dyDescent="0.2">
      <c r="A557" s="84">
        <v>930000</v>
      </c>
      <c r="B557" s="124" t="s">
        <v>1023</v>
      </c>
      <c r="C557" s="121">
        <f t="shared" ref="C557" si="124">+C558</f>
        <v>100000</v>
      </c>
    </row>
    <row r="558" spans="1:3" s="67" customFormat="1" x14ac:dyDescent="0.2">
      <c r="A558" s="143">
        <v>931000</v>
      </c>
      <c r="B558" s="49" t="s">
        <v>1022</v>
      </c>
      <c r="C558" s="126">
        <f t="shared" ref="C558" si="125">SUM(C559:C559)</f>
        <v>100000</v>
      </c>
    </row>
    <row r="559" spans="1:3" s="67" customFormat="1" x14ac:dyDescent="0.2">
      <c r="A559" s="44">
        <v>931200</v>
      </c>
      <c r="B559" s="48" t="s">
        <v>457</v>
      </c>
      <c r="C559" s="125">
        <v>100000</v>
      </c>
    </row>
    <row r="560" spans="1:3" s="67" customFormat="1" ht="51" x14ac:dyDescent="0.2">
      <c r="A560" s="142" t="s">
        <v>1</v>
      </c>
      <c r="B560" s="40" t="s">
        <v>1015</v>
      </c>
      <c r="C560" s="121">
        <v>100000</v>
      </c>
    </row>
    <row r="561" spans="1:3" s="67" customFormat="1" x14ac:dyDescent="0.2">
      <c r="A561" s="129"/>
      <c r="B561" s="123" t="s">
        <v>1013</v>
      </c>
      <c r="C561" s="127">
        <f t="shared" ref="C561" si="126">+C557+C560</f>
        <v>200000</v>
      </c>
    </row>
    <row r="562" spans="1:3" s="67" customFormat="1" x14ac:dyDescent="0.2">
      <c r="A562" s="130"/>
      <c r="B562" s="69"/>
      <c r="C562" s="121"/>
    </row>
    <row r="563" spans="1:3" s="67" customFormat="1" x14ac:dyDescent="0.2">
      <c r="A563" s="84"/>
      <c r="B563" s="69"/>
      <c r="C563" s="125"/>
    </row>
    <row r="564" spans="1:3" s="67" customFormat="1" x14ac:dyDescent="0.2">
      <c r="A564" s="80" t="s">
        <v>909</v>
      </c>
      <c r="B564" s="78"/>
      <c r="C564" s="125"/>
    </row>
    <row r="565" spans="1:3" s="67" customFormat="1" x14ac:dyDescent="0.2">
      <c r="A565" s="80" t="s">
        <v>513</v>
      </c>
      <c r="B565" s="78"/>
      <c r="C565" s="125"/>
    </row>
    <row r="566" spans="1:3" s="67" customFormat="1" x14ac:dyDescent="0.2">
      <c r="A566" s="80" t="s">
        <v>675</v>
      </c>
      <c r="B566" s="78"/>
      <c r="C566" s="125"/>
    </row>
    <row r="567" spans="1:3" s="67" customFormat="1" x14ac:dyDescent="0.2">
      <c r="A567" s="80" t="s">
        <v>796</v>
      </c>
      <c r="B567" s="78"/>
      <c r="C567" s="125"/>
    </row>
    <row r="568" spans="1:3" s="67" customFormat="1" x14ac:dyDescent="0.2">
      <c r="A568" s="80"/>
      <c r="B568" s="71"/>
      <c r="C568" s="121"/>
    </row>
    <row r="569" spans="1:3" s="134" customFormat="1" ht="25.5" x14ac:dyDescent="0.2">
      <c r="A569" s="84">
        <v>930000</v>
      </c>
      <c r="B569" s="124" t="s">
        <v>1023</v>
      </c>
      <c r="C569" s="121">
        <f t="shared" ref="C569" si="127">+C570</f>
        <v>70000</v>
      </c>
    </row>
    <row r="570" spans="1:3" s="67" customFormat="1" x14ac:dyDescent="0.2">
      <c r="A570" s="143">
        <v>931000</v>
      </c>
      <c r="B570" s="49" t="s">
        <v>1022</v>
      </c>
      <c r="C570" s="126">
        <f t="shared" ref="C570" si="128">SUM(C571:C571)</f>
        <v>70000</v>
      </c>
    </row>
    <row r="571" spans="1:3" s="67" customFormat="1" x14ac:dyDescent="0.2">
      <c r="A571" s="44">
        <v>931200</v>
      </c>
      <c r="B571" s="48" t="s">
        <v>457</v>
      </c>
      <c r="C571" s="125">
        <v>70000</v>
      </c>
    </row>
    <row r="572" spans="1:3" s="134" customFormat="1" ht="51" x14ac:dyDescent="0.2">
      <c r="A572" s="142" t="s">
        <v>1</v>
      </c>
      <c r="B572" s="40" t="s">
        <v>1015</v>
      </c>
      <c r="C572" s="121">
        <v>80000</v>
      </c>
    </row>
    <row r="573" spans="1:3" s="67" customFormat="1" x14ac:dyDescent="0.2">
      <c r="A573" s="129"/>
      <c r="B573" s="123" t="s">
        <v>1013</v>
      </c>
      <c r="C573" s="127">
        <f t="shared" ref="C573" si="129">+C569+C572</f>
        <v>150000</v>
      </c>
    </row>
    <row r="574" spans="1:3" s="67" customFormat="1" x14ac:dyDescent="0.2">
      <c r="A574" s="130"/>
      <c r="B574" s="69"/>
      <c r="C574" s="121"/>
    </row>
    <row r="575" spans="1:3" s="67" customFormat="1" x14ac:dyDescent="0.2">
      <c r="A575" s="130"/>
      <c r="B575" s="69"/>
      <c r="C575" s="121"/>
    </row>
    <row r="576" spans="1:3" s="67" customFormat="1" x14ac:dyDescent="0.2">
      <c r="A576" s="80" t="s">
        <v>910</v>
      </c>
      <c r="B576" s="78"/>
      <c r="C576" s="121"/>
    </row>
    <row r="577" spans="1:3" s="67" customFormat="1" x14ac:dyDescent="0.2">
      <c r="A577" s="80" t="s">
        <v>513</v>
      </c>
      <c r="B577" s="78"/>
      <c r="C577" s="121"/>
    </row>
    <row r="578" spans="1:3" s="67" customFormat="1" x14ac:dyDescent="0.2">
      <c r="A578" s="80" t="s">
        <v>676</v>
      </c>
      <c r="B578" s="78"/>
      <c r="C578" s="121"/>
    </row>
    <row r="579" spans="1:3" s="67" customFormat="1" x14ac:dyDescent="0.2">
      <c r="A579" s="80" t="s">
        <v>796</v>
      </c>
      <c r="B579" s="78"/>
      <c r="C579" s="121"/>
    </row>
    <row r="580" spans="1:3" s="67" customFormat="1" x14ac:dyDescent="0.2">
      <c r="A580" s="80"/>
      <c r="B580" s="71"/>
      <c r="C580" s="121"/>
    </row>
    <row r="581" spans="1:3" s="134" customFormat="1" ht="25.5" x14ac:dyDescent="0.2">
      <c r="A581" s="84">
        <v>930000</v>
      </c>
      <c r="B581" s="124" t="s">
        <v>1023</v>
      </c>
      <c r="C581" s="121">
        <f t="shared" ref="C581" si="130">+C582</f>
        <v>200000</v>
      </c>
    </row>
    <row r="582" spans="1:3" s="67" customFormat="1" x14ac:dyDescent="0.2">
      <c r="A582" s="143">
        <v>931000</v>
      </c>
      <c r="B582" s="49" t="s">
        <v>1022</v>
      </c>
      <c r="C582" s="126">
        <f t="shared" ref="C582" si="131">SUM(C583:C583)</f>
        <v>200000</v>
      </c>
    </row>
    <row r="583" spans="1:3" s="67" customFormat="1" x14ac:dyDescent="0.2">
      <c r="A583" s="44">
        <v>931200</v>
      </c>
      <c r="B583" s="48" t="s">
        <v>457</v>
      </c>
      <c r="C583" s="125">
        <v>200000</v>
      </c>
    </row>
    <row r="584" spans="1:3" s="67" customFormat="1" ht="51" x14ac:dyDescent="0.2">
      <c r="A584" s="142" t="s">
        <v>1</v>
      </c>
      <c r="B584" s="40" t="s">
        <v>1015</v>
      </c>
      <c r="C584" s="121">
        <v>130000</v>
      </c>
    </row>
    <row r="585" spans="1:3" s="67" customFormat="1" x14ac:dyDescent="0.2">
      <c r="A585" s="129"/>
      <c r="B585" s="123" t="s">
        <v>1013</v>
      </c>
      <c r="C585" s="127">
        <f t="shared" ref="C585" si="132">+C581+C584</f>
        <v>330000</v>
      </c>
    </row>
    <row r="586" spans="1:3" s="67" customFormat="1" x14ac:dyDescent="0.2">
      <c r="A586" s="130"/>
      <c r="B586" s="69"/>
      <c r="C586" s="121"/>
    </row>
    <row r="587" spans="1:3" s="67" customFormat="1" x14ac:dyDescent="0.2">
      <c r="A587" s="130"/>
      <c r="B587" s="69"/>
      <c r="C587" s="121"/>
    </row>
    <row r="588" spans="1:3" s="67" customFormat="1" x14ac:dyDescent="0.2">
      <c r="A588" s="80" t="s">
        <v>1032</v>
      </c>
      <c r="B588" s="78"/>
      <c r="C588" s="121"/>
    </row>
    <row r="589" spans="1:3" s="67" customFormat="1" x14ac:dyDescent="0.2">
      <c r="A589" s="80" t="s">
        <v>513</v>
      </c>
      <c r="B589" s="78"/>
      <c r="C589" s="121"/>
    </row>
    <row r="590" spans="1:3" s="67" customFormat="1" x14ac:dyDescent="0.2">
      <c r="A590" s="80" t="s">
        <v>679</v>
      </c>
      <c r="B590" s="78"/>
      <c r="C590" s="121"/>
    </row>
    <row r="591" spans="1:3" s="67" customFormat="1" x14ac:dyDescent="0.2">
      <c r="A591" s="80" t="s">
        <v>796</v>
      </c>
      <c r="B591" s="78"/>
      <c r="C591" s="121"/>
    </row>
    <row r="592" spans="1:3" s="67" customFormat="1" x14ac:dyDescent="0.2">
      <c r="A592" s="130"/>
      <c r="B592" s="69"/>
      <c r="C592" s="121"/>
    </row>
    <row r="593" spans="1:3" s="67" customFormat="1" x14ac:dyDescent="0.2">
      <c r="A593" s="130"/>
      <c r="B593" s="69"/>
      <c r="C593" s="121"/>
    </row>
    <row r="594" spans="1:3" s="134" customFormat="1" ht="25.5" x14ac:dyDescent="0.2">
      <c r="A594" s="84">
        <v>720000</v>
      </c>
      <c r="B594" s="69" t="s">
        <v>351</v>
      </c>
      <c r="C594" s="121">
        <f>C595</f>
        <v>4000</v>
      </c>
    </row>
    <row r="595" spans="1:3" s="79" customFormat="1" ht="25.5" x14ac:dyDescent="0.2">
      <c r="A595" s="81">
        <v>729000</v>
      </c>
      <c r="B595" s="50" t="s">
        <v>347</v>
      </c>
      <c r="C595" s="126">
        <f t="shared" ref="C595" si="133">C596</f>
        <v>4000</v>
      </c>
    </row>
    <row r="596" spans="1:3" s="67" customFormat="1" x14ac:dyDescent="0.2">
      <c r="A596" s="80">
        <v>729100</v>
      </c>
      <c r="B596" s="48" t="s">
        <v>347</v>
      </c>
      <c r="C596" s="125">
        <v>4000</v>
      </c>
    </row>
    <row r="597" spans="1:3" s="134" customFormat="1" ht="25.5" x14ac:dyDescent="0.2">
      <c r="A597" s="142">
        <v>810000</v>
      </c>
      <c r="B597" s="69" t="s">
        <v>1019</v>
      </c>
      <c r="C597" s="121">
        <f>C599</f>
        <v>24000</v>
      </c>
    </row>
    <row r="598" spans="1:3" s="79" customFormat="1" ht="25.5" x14ac:dyDescent="0.2">
      <c r="A598" s="81">
        <v>811000</v>
      </c>
      <c r="B598" s="78" t="s">
        <v>406</v>
      </c>
      <c r="C598" s="126">
        <f>C599</f>
        <v>24000</v>
      </c>
    </row>
    <row r="599" spans="1:3" s="67" customFormat="1" x14ac:dyDescent="0.2">
      <c r="A599" s="26">
        <v>811400</v>
      </c>
      <c r="B599" s="76" t="s">
        <v>409</v>
      </c>
      <c r="C599" s="125">
        <v>24000</v>
      </c>
    </row>
    <row r="600" spans="1:3" s="134" customFormat="1" ht="25.5" x14ac:dyDescent="0.2">
      <c r="A600" s="84">
        <v>930000</v>
      </c>
      <c r="B600" s="69" t="s">
        <v>1023</v>
      </c>
      <c r="C600" s="121">
        <f>C601</f>
        <v>10000</v>
      </c>
    </row>
    <row r="601" spans="1:3" s="79" customFormat="1" ht="25.5" x14ac:dyDescent="0.2">
      <c r="A601" s="143">
        <v>931000</v>
      </c>
      <c r="B601" s="49" t="s">
        <v>1022</v>
      </c>
      <c r="C601" s="126">
        <f>C602</f>
        <v>10000</v>
      </c>
    </row>
    <row r="602" spans="1:3" s="67" customFormat="1" x14ac:dyDescent="0.2">
      <c r="A602" s="80">
        <v>931200</v>
      </c>
      <c r="B602" s="48" t="s">
        <v>457</v>
      </c>
      <c r="C602" s="125">
        <v>10000</v>
      </c>
    </row>
    <row r="603" spans="1:3" s="140" customFormat="1" ht="51" x14ac:dyDescent="0.2">
      <c r="A603" s="142" t="s">
        <v>1</v>
      </c>
      <c r="B603" s="40" t="s">
        <v>1015</v>
      </c>
      <c r="C603" s="121">
        <v>35000</v>
      </c>
    </row>
    <row r="604" spans="1:3" s="67" customFormat="1" x14ac:dyDescent="0.2">
      <c r="A604" s="129"/>
      <c r="B604" s="123" t="s">
        <v>1013</v>
      </c>
      <c r="C604" s="127">
        <f>C594+C597+C600+C603</f>
        <v>73000</v>
      </c>
    </row>
    <row r="605" spans="1:3" s="67" customFormat="1" x14ac:dyDescent="0.2">
      <c r="A605" s="130"/>
      <c r="B605" s="69"/>
      <c r="C605" s="121"/>
    </row>
    <row r="606" spans="1:3" s="67" customFormat="1" x14ac:dyDescent="0.2">
      <c r="A606" s="130"/>
      <c r="B606" s="69"/>
      <c r="C606" s="121"/>
    </row>
    <row r="607" spans="1:3" s="67" customFormat="1" x14ac:dyDescent="0.2">
      <c r="A607" s="80" t="s">
        <v>1033</v>
      </c>
      <c r="B607" s="78"/>
      <c r="C607" s="121"/>
    </row>
    <row r="608" spans="1:3" s="67" customFormat="1" x14ac:dyDescent="0.2">
      <c r="A608" s="80" t="s">
        <v>513</v>
      </c>
      <c r="B608" s="78"/>
      <c r="C608" s="121"/>
    </row>
    <row r="609" spans="1:3" s="67" customFormat="1" x14ac:dyDescent="0.2">
      <c r="A609" s="80" t="s">
        <v>680</v>
      </c>
      <c r="B609" s="78"/>
      <c r="C609" s="121"/>
    </row>
    <row r="610" spans="1:3" s="67" customFormat="1" x14ac:dyDescent="0.2">
      <c r="A610" s="80" t="s">
        <v>796</v>
      </c>
      <c r="B610" s="78"/>
      <c r="C610" s="121"/>
    </row>
    <row r="611" spans="1:3" s="67" customFormat="1" x14ac:dyDescent="0.2">
      <c r="A611" s="130"/>
      <c r="B611" s="69"/>
      <c r="C611" s="121"/>
    </row>
    <row r="612" spans="1:3" s="134" customFormat="1" ht="25.5" x14ac:dyDescent="0.2">
      <c r="A612" s="84">
        <v>930000</v>
      </c>
      <c r="B612" s="124" t="s">
        <v>1023</v>
      </c>
      <c r="C612" s="121">
        <f t="shared" ref="C612:C613" si="134">C613</f>
        <v>4000</v>
      </c>
    </row>
    <row r="613" spans="1:3" s="79" customFormat="1" ht="25.5" x14ac:dyDescent="0.2">
      <c r="A613" s="143">
        <v>931000</v>
      </c>
      <c r="B613" s="49" t="s">
        <v>1022</v>
      </c>
      <c r="C613" s="126">
        <f t="shared" si="134"/>
        <v>4000</v>
      </c>
    </row>
    <row r="614" spans="1:3" s="67" customFormat="1" x14ac:dyDescent="0.2">
      <c r="A614" s="44">
        <v>931200</v>
      </c>
      <c r="B614" s="48" t="s">
        <v>457</v>
      </c>
      <c r="C614" s="125">
        <v>4000</v>
      </c>
    </row>
    <row r="615" spans="1:3" s="140" customFormat="1" ht="25.5" x14ac:dyDescent="0.2">
      <c r="A615" s="137"/>
      <c r="B615" s="138" t="s">
        <v>1013</v>
      </c>
      <c r="C615" s="139">
        <f>C612</f>
        <v>4000</v>
      </c>
    </row>
    <row r="616" spans="1:3" s="67" customFormat="1" x14ac:dyDescent="0.2">
      <c r="A616" s="130"/>
      <c r="B616" s="69"/>
      <c r="C616" s="121"/>
    </row>
    <row r="617" spans="1:3" s="67" customFormat="1" x14ac:dyDescent="0.2">
      <c r="A617" s="84"/>
      <c r="B617" s="69"/>
      <c r="C617" s="125"/>
    </row>
    <row r="618" spans="1:3" s="67" customFormat="1" x14ac:dyDescent="0.2">
      <c r="A618" s="80" t="s">
        <v>916</v>
      </c>
      <c r="B618" s="78"/>
      <c r="C618" s="125"/>
    </row>
    <row r="619" spans="1:3" s="67" customFormat="1" x14ac:dyDescent="0.2">
      <c r="A619" s="80" t="s">
        <v>513</v>
      </c>
      <c r="B619" s="78"/>
      <c r="C619" s="125"/>
    </row>
    <row r="620" spans="1:3" s="67" customFormat="1" x14ac:dyDescent="0.2">
      <c r="A620" s="80" t="s">
        <v>681</v>
      </c>
      <c r="B620" s="78"/>
      <c r="C620" s="125"/>
    </row>
    <row r="621" spans="1:3" s="67" customFormat="1" x14ac:dyDescent="0.2">
      <c r="A621" s="80" t="s">
        <v>796</v>
      </c>
      <c r="B621" s="78"/>
      <c r="C621" s="125"/>
    </row>
    <row r="622" spans="1:3" s="67" customFormat="1" x14ac:dyDescent="0.2">
      <c r="A622" s="80"/>
      <c r="B622" s="71"/>
      <c r="C622" s="121"/>
    </row>
    <row r="623" spans="1:3" s="134" customFormat="1" ht="25.5" x14ac:dyDescent="0.2">
      <c r="A623" s="84">
        <v>930000</v>
      </c>
      <c r="B623" s="124" t="s">
        <v>1023</v>
      </c>
      <c r="C623" s="121">
        <f t="shared" ref="C623" si="135">+C624</f>
        <v>3000000</v>
      </c>
    </row>
    <row r="624" spans="1:3" s="67" customFormat="1" x14ac:dyDescent="0.2">
      <c r="A624" s="143">
        <v>931000</v>
      </c>
      <c r="B624" s="49" t="s">
        <v>1022</v>
      </c>
      <c r="C624" s="126">
        <f t="shared" ref="C624" si="136">SUM(C625:C625)</f>
        <v>3000000</v>
      </c>
    </row>
    <row r="625" spans="1:3" s="67" customFormat="1" x14ac:dyDescent="0.2">
      <c r="A625" s="44">
        <v>931200</v>
      </c>
      <c r="B625" s="48" t="s">
        <v>457</v>
      </c>
      <c r="C625" s="125">
        <v>3000000</v>
      </c>
    </row>
    <row r="626" spans="1:3" s="134" customFormat="1" ht="51" x14ac:dyDescent="0.2">
      <c r="A626" s="142" t="s">
        <v>1</v>
      </c>
      <c r="B626" s="40" t="s">
        <v>1015</v>
      </c>
      <c r="C626" s="121">
        <v>5500000</v>
      </c>
    </row>
    <row r="627" spans="1:3" s="67" customFormat="1" x14ac:dyDescent="0.2">
      <c r="A627" s="129"/>
      <c r="B627" s="123" t="s">
        <v>1013</v>
      </c>
      <c r="C627" s="127">
        <f t="shared" ref="C627" si="137">+C623+C626</f>
        <v>8500000</v>
      </c>
    </row>
    <row r="628" spans="1:3" s="67" customFormat="1" x14ac:dyDescent="0.2">
      <c r="A628" s="84"/>
      <c r="B628" s="76"/>
      <c r="C628" s="125"/>
    </row>
    <row r="629" spans="1:3" s="67" customFormat="1" x14ac:dyDescent="0.2">
      <c r="A629" s="84"/>
      <c r="B629" s="69"/>
      <c r="C629" s="121"/>
    </row>
    <row r="630" spans="1:3" s="67" customFormat="1" x14ac:dyDescent="0.2">
      <c r="A630" s="80" t="s">
        <v>917</v>
      </c>
      <c r="B630" s="78"/>
      <c r="C630" s="125"/>
    </row>
    <row r="631" spans="1:3" s="67" customFormat="1" x14ac:dyDescent="0.2">
      <c r="A631" s="80" t="s">
        <v>513</v>
      </c>
      <c r="B631" s="78"/>
      <c r="C631" s="125"/>
    </row>
    <row r="632" spans="1:3" s="67" customFormat="1" x14ac:dyDescent="0.2">
      <c r="A632" s="80" t="s">
        <v>682</v>
      </c>
      <c r="B632" s="78"/>
      <c r="C632" s="125"/>
    </row>
    <row r="633" spans="1:3" s="67" customFormat="1" x14ac:dyDescent="0.2">
      <c r="A633" s="80" t="s">
        <v>796</v>
      </c>
      <c r="B633" s="78"/>
      <c r="C633" s="125"/>
    </row>
    <row r="634" spans="1:3" s="67" customFormat="1" x14ac:dyDescent="0.2">
      <c r="A634" s="80"/>
      <c r="B634" s="71"/>
      <c r="C634" s="121"/>
    </row>
    <row r="635" spans="1:3" s="134" customFormat="1" ht="25.5" x14ac:dyDescent="0.2">
      <c r="A635" s="84">
        <v>930000</v>
      </c>
      <c r="B635" s="124" t="s">
        <v>1023</v>
      </c>
      <c r="C635" s="121">
        <f t="shared" ref="C635" si="138">+C636</f>
        <v>1200000</v>
      </c>
    </row>
    <row r="636" spans="1:3" s="67" customFormat="1" x14ac:dyDescent="0.2">
      <c r="A636" s="143">
        <v>931000</v>
      </c>
      <c r="B636" s="49" t="s">
        <v>1022</v>
      </c>
      <c r="C636" s="126">
        <f t="shared" ref="C636" si="139">SUM(C637:C637)</f>
        <v>1200000</v>
      </c>
    </row>
    <row r="637" spans="1:3" s="67" customFormat="1" x14ac:dyDescent="0.2">
      <c r="A637" s="44">
        <v>931200</v>
      </c>
      <c r="B637" s="48" t="s">
        <v>457</v>
      </c>
      <c r="C637" s="125">
        <v>1200000</v>
      </c>
    </row>
    <row r="638" spans="1:3" s="134" customFormat="1" ht="51" x14ac:dyDescent="0.2">
      <c r="A638" s="142" t="s">
        <v>1</v>
      </c>
      <c r="B638" s="40" t="s">
        <v>1015</v>
      </c>
      <c r="C638" s="121">
        <v>600000</v>
      </c>
    </row>
    <row r="639" spans="1:3" s="67" customFormat="1" x14ac:dyDescent="0.2">
      <c r="A639" s="129"/>
      <c r="B639" s="123" t="s">
        <v>1013</v>
      </c>
      <c r="C639" s="127">
        <f t="shared" ref="C639" si="140">+C635+C638</f>
        <v>1800000</v>
      </c>
    </row>
    <row r="640" spans="1:3" s="67" customFormat="1" x14ac:dyDescent="0.2">
      <c r="A640" s="84"/>
      <c r="B640" s="76"/>
      <c r="C640" s="125"/>
    </row>
    <row r="641" spans="1:3" s="67" customFormat="1" x14ac:dyDescent="0.2">
      <c r="A641" s="84"/>
      <c r="B641" s="69"/>
      <c r="C641" s="121"/>
    </row>
    <row r="642" spans="1:3" s="67" customFormat="1" x14ac:dyDescent="0.2">
      <c r="A642" s="80" t="s">
        <v>918</v>
      </c>
      <c r="B642" s="78"/>
      <c r="C642" s="125"/>
    </row>
    <row r="643" spans="1:3" s="67" customFormat="1" x14ac:dyDescent="0.2">
      <c r="A643" s="80" t="s">
        <v>513</v>
      </c>
      <c r="B643" s="78"/>
      <c r="C643" s="125"/>
    </row>
    <row r="644" spans="1:3" s="67" customFormat="1" x14ac:dyDescent="0.2">
      <c r="A644" s="80" t="s">
        <v>683</v>
      </c>
      <c r="B644" s="78"/>
      <c r="C644" s="125"/>
    </row>
    <row r="645" spans="1:3" s="67" customFormat="1" x14ac:dyDescent="0.2">
      <c r="A645" s="80" t="s">
        <v>796</v>
      </c>
      <c r="B645" s="78"/>
      <c r="C645" s="125"/>
    </row>
    <row r="646" spans="1:3" s="67" customFormat="1" x14ac:dyDescent="0.2">
      <c r="A646" s="80"/>
      <c r="B646" s="71"/>
      <c r="C646" s="121"/>
    </row>
    <row r="647" spans="1:3" s="134" customFormat="1" ht="25.5" x14ac:dyDescent="0.2">
      <c r="A647" s="84">
        <v>930000</v>
      </c>
      <c r="B647" s="124" t="s">
        <v>1023</v>
      </c>
      <c r="C647" s="121">
        <f t="shared" ref="C647" si="141">+C648</f>
        <v>33475800</v>
      </c>
    </row>
    <row r="648" spans="1:3" s="67" customFormat="1" x14ac:dyDescent="0.2">
      <c r="A648" s="143">
        <v>931000</v>
      </c>
      <c r="B648" s="49" t="s">
        <v>1022</v>
      </c>
      <c r="C648" s="126">
        <f>SUM(C649:C649)</f>
        <v>33475800</v>
      </c>
    </row>
    <row r="649" spans="1:3" s="67" customFormat="1" x14ac:dyDescent="0.2">
      <c r="A649" s="44">
        <v>931200</v>
      </c>
      <c r="B649" s="48" t="s">
        <v>457</v>
      </c>
      <c r="C649" s="125">
        <v>33475800</v>
      </c>
    </row>
    <row r="650" spans="1:3" s="134" customFormat="1" ht="51" x14ac:dyDescent="0.2">
      <c r="A650" s="142" t="s">
        <v>1</v>
      </c>
      <c r="B650" s="40" t="s">
        <v>1015</v>
      </c>
      <c r="C650" s="121">
        <v>7100000</v>
      </c>
    </row>
    <row r="651" spans="1:3" s="67" customFormat="1" x14ac:dyDescent="0.2">
      <c r="A651" s="129"/>
      <c r="B651" s="123" t="s">
        <v>1013</v>
      </c>
      <c r="C651" s="127">
        <f t="shared" ref="C651" si="142">+C647+C650</f>
        <v>40575800</v>
      </c>
    </row>
    <row r="652" spans="1:3" s="67" customFormat="1" x14ac:dyDescent="0.2">
      <c r="A652" s="130"/>
      <c r="B652" s="69"/>
      <c r="C652" s="121"/>
    </row>
    <row r="653" spans="1:3" s="67" customFormat="1" x14ac:dyDescent="0.2">
      <c r="A653" s="130"/>
      <c r="B653" s="69"/>
      <c r="C653" s="121"/>
    </row>
    <row r="654" spans="1:3" s="67" customFormat="1" x14ac:dyDescent="0.2">
      <c r="A654" s="80" t="s">
        <v>919</v>
      </c>
      <c r="B654" s="78"/>
      <c r="C654" s="125"/>
    </row>
    <row r="655" spans="1:3" s="67" customFormat="1" x14ac:dyDescent="0.2">
      <c r="A655" s="80" t="s">
        <v>513</v>
      </c>
      <c r="B655" s="78"/>
      <c r="C655" s="125"/>
    </row>
    <row r="656" spans="1:3" s="67" customFormat="1" x14ac:dyDescent="0.2">
      <c r="A656" s="80" t="s">
        <v>684</v>
      </c>
      <c r="B656" s="78"/>
      <c r="C656" s="125"/>
    </row>
    <row r="657" spans="1:3" s="67" customFormat="1" x14ac:dyDescent="0.2">
      <c r="A657" s="80" t="s">
        <v>796</v>
      </c>
      <c r="B657" s="78"/>
      <c r="C657" s="125"/>
    </row>
    <row r="658" spans="1:3" s="67" customFormat="1" x14ac:dyDescent="0.2">
      <c r="A658" s="80"/>
      <c r="B658" s="71"/>
      <c r="C658" s="121"/>
    </row>
    <row r="659" spans="1:3" s="134" customFormat="1" ht="25.5" x14ac:dyDescent="0.2">
      <c r="A659" s="84">
        <v>930000</v>
      </c>
      <c r="B659" s="124" t="s">
        <v>1023</v>
      </c>
      <c r="C659" s="121">
        <f t="shared" ref="C659" si="143">+C660</f>
        <v>1500000</v>
      </c>
    </row>
    <row r="660" spans="1:3" s="67" customFormat="1" x14ac:dyDescent="0.2">
      <c r="A660" s="143">
        <v>931000</v>
      </c>
      <c r="B660" s="49" t="s">
        <v>1022</v>
      </c>
      <c r="C660" s="126">
        <f t="shared" ref="C660" si="144">SUM(C661:C661)</f>
        <v>1500000</v>
      </c>
    </row>
    <row r="661" spans="1:3" s="67" customFormat="1" x14ac:dyDescent="0.2">
      <c r="A661" s="44">
        <v>931200</v>
      </c>
      <c r="B661" s="48" t="s">
        <v>457</v>
      </c>
      <c r="C661" s="125">
        <v>1500000</v>
      </c>
    </row>
    <row r="662" spans="1:3" s="67" customFormat="1" ht="51" x14ac:dyDescent="0.2">
      <c r="A662" s="142" t="s">
        <v>1</v>
      </c>
      <c r="B662" s="40" t="s">
        <v>1015</v>
      </c>
      <c r="C662" s="121">
        <v>500000</v>
      </c>
    </row>
    <row r="663" spans="1:3" s="67" customFormat="1" x14ac:dyDescent="0.2">
      <c r="A663" s="129"/>
      <c r="B663" s="123" t="s">
        <v>1013</v>
      </c>
      <c r="C663" s="127">
        <f t="shared" ref="C663" si="145">+C659+C662</f>
        <v>2000000</v>
      </c>
    </row>
    <row r="664" spans="1:3" s="67" customFormat="1" x14ac:dyDescent="0.2">
      <c r="A664" s="84"/>
      <c r="B664" s="76"/>
      <c r="C664" s="125"/>
    </row>
    <row r="665" spans="1:3" s="67" customFormat="1" x14ac:dyDescent="0.2">
      <c r="A665" s="84"/>
      <c r="B665" s="69"/>
      <c r="C665" s="121"/>
    </row>
    <row r="666" spans="1:3" s="67" customFormat="1" x14ac:dyDescent="0.2">
      <c r="A666" s="80" t="s">
        <v>920</v>
      </c>
      <c r="B666" s="78"/>
      <c r="C666" s="125"/>
    </row>
    <row r="667" spans="1:3" s="67" customFormat="1" x14ac:dyDescent="0.2">
      <c r="A667" s="80" t="s">
        <v>513</v>
      </c>
      <c r="B667" s="78"/>
      <c r="C667" s="125"/>
    </row>
    <row r="668" spans="1:3" s="67" customFormat="1" x14ac:dyDescent="0.2">
      <c r="A668" s="80" t="s">
        <v>685</v>
      </c>
      <c r="B668" s="78"/>
      <c r="C668" s="125"/>
    </row>
    <row r="669" spans="1:3" s="67" customFormat="1" x14ac:dyDescent="0.2">
      <c r="A669" s="80" t="s">
        <v>796</v>
      </c>
      <c r="B669" s="78"/>
      <c r="C669" s="125"/>
    </row>
    <row r="670" spans="1:3" s="67" customFormat="1" x14ac:dyDescent="0.2">
      <c r="A670" s="80"/>
      <c r="B670" s="71"/>
      <c r="C670" s="121"/>
    </row>
    <row r="671" spans="1:3" s="134" customFormat="1" ht="25.5" x14ac:dyDescent="0.2">
      <c r="A671" s="84">
        <v>930000</v>
      </c>
      <c r="B671" s="124" t="s">
        <v>1023</v>
      </c>
      <c r="C671" s="121">
        <f t="shared" ref="C671" si="146">+C672</f>
        <v>200000</v>
      </c>
    </row>
    <row r="672" spans="1:3" s="67" customFormat="1" x14ac:dyDescent="0.2">
      <c r="A672" s="143">
        <v>931000</v>
      </c>
      <c r="B672" s="49" t="s">
        <v>1022</v>
      </c>
      <c r="C672" s="126">
        <f t="shared" ref="C672" si="147">SUM(C673:C673)</f>
        <v>200000</v>
      </c>
    </row>
    <row r="673" spans="1:3" s="67" customFormat="1" x14ac:dyDescent="0.2">
      <c r="A673" s="44">
        <v>931200</v>
      </c>
      <c r="B673" s="48" t="s">
        <v>457</v>
      </c>
      <c r="C673" s="125">
        <v>200000</v>
      </c>
    </row>
    <row r="674" spans="1:3" s="134" customFormat="1" ht="51" x14ac:dyDescent="0.2">
      <c r="A674" s="142" t="s">
        <v>1</v>
      </c>
      <c r="B674" s="40" t="s">
        <v>1015</v>
      </c>
      <c r="C674" s="121">
        <v>800000</v>
      </c>
    </row>
    <row r="675" spans="1:3" s="67" customFormat="1" x14ac:dyDescent="0.2">
      <c r="A675" s="129"/>
      <c r="B675" s="123" t="s">
        <v>1013</v>
      </c>
      <c r="C675" s="127">
        <f t="shared" ref="C675" si="148">+C671+C674</f>
        <v>1000000</v>
      </c>
    </row>
    <row r="676" spans="1:3" s="67" customFormat="1" x14ac:dyDescent="0.2">
      <c r="A676" s="84"/>
      <c r="B676" s="76"/>
      <c r="C676" s="125"/>
    </row>
    <row r="677" spans="1:3" s="67" customFormat="1" x14ac:dyDescent="0.2">
      <c r="A677" s="84"/>
      <c r="B677" s="76"/>
      <c r="C677" s="125"/>
    </row>
    <row r="678" spans="1:3" s="67" customFormat="1" x14ac:dyDescent="0.2">
      <c r="A678" s="80" t="s">
        <v>921</v>
      </c>
      <c r="B678" s="76"/>
      <c r="C678" s="125"/>
    </row>
    <row r="679" spans="1:3" s="67" customFormat="1" x14ac:dyDescent="0.2">
      <c r="A679" s="80" t="s">
        <v>513</v>
      </c>
      <c r="B679" s="76"/>
      <c r="C679" s="125"/>
    </row>
    <row r="680" spans="1:3" s="67" customFormat="1" x14ac:dyDescent="0.2">
      <c r="A680" s="80" t="s">
        <v>686</v>
      </c>
      <c r="B680" s="76"/>
      <c r="C680" s="125"/>
    </row>
    <row r="681" spans="1:3" s="67" customFormat="1" x14ac:dyDescent="0.2">
      <c r="A681" s="80" t="s">
        <v>796</v>
      </c>
      <c r="B681" s="76"/>
      <c r="C681" s="125"/>
    </row>
    <row r="682" spans="1:3" s="67" customFormat="1" x14ac:dyDescent="0.2">
      <c r="A682" s="84"/>
      <c r="B682" s="76"/>
      <c r="C682" s="125"/>
    </row>
    <row r="683" spans="1:3" s="134" customFormat="1" ht="25.5" x14ac:dyDescent="0.2">
      <c r="A683" s="84">
        <v>930000</v>
      </c>
      <c r="B683" s="124" t="s">
        <v>1023</v>
      </c>
      <c r="C683" s="121">
        <f t="shared" ref="C683" si="149">+C684</f>
        <v>700000</v>
      </c>
    </row>
    <row r="684" spans="1:3" s="67" customFormat="1" x14ac:dyDescent="0.2">
      <c r="A684" s="143">
        <v>931000</v>
      </c>
      <c r="B684" s="49" t="s">
        <v>1022</v>
      </c>
      <c r="C684" s="126">
        <f t="shared" ref="C684" si="150">SUM(C685:C685)</f>
        <v>700000</v>
      </c>
    </row>
    <row r="685" spans="1:3" s="67" customFormat="1" x14ac:dyDescent="0.2">
      <c r="A685" s="44">
        <v>931200</v>
      </c>
      <c r="B685" s="48" t="s">
        <v>457</v>
      </c>
      <c r="C685" s="125">
        <v>700000</v>
      </c>
    </row>
    <row r="686" spans="1:3" s="67" customFormat="1" ht="51" x14ac:dyDescent="0.2">
      <c r="A686" s="142" t="s">
        <v>1</v>
      </c>
      <c r="B686" s="40" t="s">
        <v>1015</v>
      </c>
      <c r="C686" s="121">
        <v>700000</v>
      </c>
    </row>
    <row r="687" spans="1:3" s="67" customFormat="1" x14ac:dyDescent="0.2">
      <c r="A687" s="129"/>
      <c r="B687" s="123" t="s">
        <v>1013</v>
      </c>
      <c r="C687" s="127">
        <f t="shared" ref="C687" si="151">+C683+C686</f>
        <v>1400000</v>
      </c>
    </row>
    <row r="688" spans="1:3" s="67" customFormat="1" x14ac:dyDescent="0.2">
      <c r="A688" s="84"/>
      <c r="B688" s="76"/>
      <c r="C688" s="125"/>
    </row>
    <row r="689" spans="1:3" s="67" customFormat="1" x14ac:dyDescent="0.2">
      <c r="A689" s="84"/>
      <c r="B689" s="76"/>
      <c r="C689" s="125"/>
    </row>
    <row r="690" spans="1:3" s="67" customFormat="1" x14ac:dyDescent="0.2">
      <c r="A690" s="80" t="s">
        <v>923</v>
      </c>
      <c r="B690" s="76"/>
      <c r="C690" s="125"/>
    </row>
    <row r="691" spans="1:3" s="67" customFormat="1" x14ac:dyDescent="0.2">
      <c r="A691" s="80" t="s">
        <v>513</v>
      </c>
      <c r="B691" s="76"/>
      <c r="C691" s="125"/>
    </row>
    <row r="692" spans="1:3" s="67" customFormat="1" x14ac:dyDescent="0.2">
      <c r="A692" s="80" t="s">
        <v>688</v>
      </c>
      <c r="B692" s="76"/>
      <c r="C692" s="125"/>
    </row>
    <row r="693" spans="1:3" s="67" customFormat="1" x14ac:dyDescent="0.2">
      <c r="A693" s="80" t="s">
        <v>796</v>
      </c>
      <c r="B693" s="76"/>
      <c r="C693" s="125"/>
    </row>
    <row r="694" spans="1:3" s="67" customFormat="1" x14ac:dyDescent="0.2">
      <c r="A694" s="84"/>
      <c r="B694" s="76"/>
      <c r="C694" s="125"/>
    </row>
    <row r="695" spans="1:3" s="134" customFormat="1" ht="25.5" x14ac:dyDescent="0.2">
      <c r="A695" s="84">
        <v>930000</v>
      </c>
      <c r="B695" s="124" t="s">
        <v>1023</v>
      </c>
      <c r="C695" s="121">
        <f t="shared" ref="C695" si="152">+C696</f>
        <v>10000</v>
      </c>
    </row>
    <row r="696" spans="1:3" s="67" customFormat="1" x14ac:dyDescent="0.2">
      <c r="A696" s="143">
        <v>931000</v>
      </c>
      <c r="B696" s="49" t="s">
        <v>1022</v>
      </c>
      <c r="C696" s="126">
        <f t="shared" ref="C696" si="153">SUM(C697:C697)</f>
        <v>10000</v>
      </c>
    </row>
    <row r="697" spans="1:3" s="67" customFormat="1" x14ac:dyDescent="0.2">
      <c r="A697" s="44">
        <v>931200</v>
      </c>
      <c r="B697" s="48" t="s">
        <v>457</v>
      </c>
      <c r="C697" s="125">
        <v>10000</v>
      </c>
    </row>
    <row r="698" spans="1:3" s="67" customFormat="1" x14ac:dyDescent="0.2">
      <c r="A698" s="129"/>
      <c r="B698" s="123" t="s">
        <v>1013</v>
      </c>
      <c r="C698" s="127">
        <f>+C695</f>
        <v>10000</v>
      </c>
    </row>
    <row r="699" spans="1:3" s="67" customFormat="1" x14ac:dyDescent="0.2">
      <c r="A699" s="130"/>
      <c r="B699" s="69"/>
      <c r="C699" s="121"/>
    </row>
    <row r="700" spans="1:3" s="67" customFormat="1" x14ac:dyDescent="0.2">
      <c r="A700" s="130"/>
      <c r="B700" s="69"/>
      <c r="C700" s="121"/>
    </row>
    <row r="701" spans="1:3" s="67" customFormat="1" x14ac:dyDescent="0.2">
      <c r="A701" s="80" t="s">
        <v>924</v>
      </c>
      <c r="B701" s="76"/>
      <c r="C701" s="121"/>
    </row>
    <row r="702" spans="1:3" s="67" customFormat="1" x14ac:dyDescent="0.2">
      <c r="A702" s="80" t="s">
        <v>513</v>
      </c>
      <c r="B702" s="76"/>
      <c r="C702" s="121"/>
    </row>
    <row r="703" spans="1:3" s="67" customFormat="1" x14ac:dyDescent="0.2">
      <c r="A703" s="80" t="s">
        <v>689</v>
      </c>
      <c r="B703" s="76"/>
      <c r="C703" s="121"/>
    </row>
    <row r="704" spans="1:3" s="67" customFormat="1" x14ac:dyDescent="0.2">
      <c r="A704" s="80" t="s">
        <v>796</v>
      </c>
      <c r="B704" s="76"/>
      <c r="C704" s="121"/>
    </row>
    <row r="705" spans="1:3" s="67" customFormat="1" x14ac:dyDescent="0.2">
      <c r="A705" s="84"/>
      <c r="B705" s="76"/>
      <c r="C705" s="121"/>
    </row>
    <row r="706" spans="1:3" s="134" customFormat="1" ht="25.5" x14ac:dyDescent="0.2">
      <c r="A706" s="84">
        <v>930000</v>
      </c>
      <c r="B706" s="124" t="s">
        <v>1023</v>
      </c>
      <c r="C706" s="121">
        <f t="shared" ref="C706" si="154">+C707</f>
        <v>800000</v>
      </c>
    </row>
    <row r="707" spans="1:3" s="79" customFormat="1" ht="25.5" x14ac:dyDescent="0.2">
      <c r="A707" s="143">
        <v>931000</v>
      </c>
      <c r="B707" s="49" t="s">
        <v>1022</v>
      </c>
      <c r="C707" s="126">
        <f t="shared" ref="C707" si="155">SUM(C708:C708)</f>
        <v>800000</v>
      </c>
    </row>
    <row r="708" spans="1:3" s="67" customFormat="1" x14ac:dyDescent="0.2">
      <c r="A708" s="44">
        <v>931200</v>
      </c>
      <c r="B708" s="48" t="s">
        <v>457</v>
      </c>
      <c r="C708" s="125">
        <v>800000</v>
      </c>
    </row>
    <row r="709" spans="1:3" s="134" customFormat="1" ht="51" x14ac:dyDescent="0.2">
      <c r="A709" s="142" t="s">
        <v>1</v>
      </c>
      <c r="B709" s="40" t="s">
        <v>1015</v>
      </c>
      <c r="C709" s="121">
        <v>400000</v>
      </c>
    </row>
    <row r="710" spans="1:3" s="140" customFormat="1" ht="25.5" x14ac:dyDescent="0.2">
      <c r="A710" s="137"/>
      <c r="B710" s="123" t="s">
        <v>1013</v>
      </c>
      <c r="C710" s="139">
        <f t="shared" ref="C710" si="156">+C706+C709</f>
        <v>1200000</v>
      </c>
    </row>
    <row r="711" spans="1:3" s="67" customFormat="1" x14ac:dyDescent="0.2">
      <c r="A711" s="130"/>
      <c r="B711" s="69"/>
      <c r="C711" s="121"/>
    </row>
    <row r="712" spans="1:3" s="67" customFormat="1" x14ac:dyDescent="0.2">
      <c r="A712" s="130"/>
      <c r="B712" s="69"/>
      <c r="C712" s="121"/>
    </row>
    <row r="713" spans="1:3" s="67" customFormat="1" x14ac:dyDescent="0.2">
      <c r="A713" s="80" t="s">
        <v>938</v>
      </c>
      <c r="B713" s="78"/>
      <c r="C713" s="121"/>
    </row>
    <row r="714" spans="1:3" s="67" customFormat="1" x14ac:dyDescent="0.2">
      <c r="A714" s="80" t="s">
        <v>515</v>
      </c>
      <c r="B714" s="78"/>
      <c r="C714" s="121"/>
    </row>
    <row r="715" spans="1:3" s="67" customFormat="1" x14ac:dyDescent="0.2">
      <c r="A715" s="80" t="s">
        <v>648</v>
      </c>
      <c r="B715" s="78"/>
      <c r="C715" s="121"/>
    </row>
    <row r="716" spans="1:3" s="67" customFormat="1" x14ac:dyDescent="0.2">
      <c r="A716" s="80" t="s">
        <v>939</v>
      </c>
      <c r="B716" s="78"/>
      <c r="C716" s="121"/>
    </row>
    <row r="717" spans="1:3" s="67" customFormat="1" x14ac:dyDescent="0.2">
      <c r="A717" s="80"/>
      <c r="B717" s="71"/>
      <c r="C717" s="121"/>
    </row>
    <row r="718" spans="1:3" s="134" customFormat="1" ht="25.5" x14ac:dyDescent="0.2">
      <c r="A718" s="142">
        <v>720000</v>
      </c>
      <c r="B718" s="40" t="s">
        <v>351</v>
      </c>
      <c r="C718" s="121">
        <f>+C719+C721+C723</f>
        <v>10306500</v>
      </c>
    </row>
    <row r="719" spans="1:3" s="79" customFormat="1" ht="25.5" x14ac:dyDescent="0.2">
      <c r="A719" s="81">
        <v>722000</v>
      </c>
      <c r="B719" s="73" t="s">
        <v>1018</v>
      </c>
      <c r="C719" s="126">
        <f t="shared" ref="C719" si="157">SUM(C720:C720)</f>
        <v>10274100</v>
      </c>
    </row>
    <row r="720" spans="1:3" s="67" customFormat="1" x14ac:dyDescent="0.2">
      <c r="A720" s="80">
        <v>722500</v>
      </c>
      <c r="B720" s="48" t="s">
        <v>356</v>
      </c>
      <c r="C720" s="125">
        <f>90000+1400000+130000+5939000+100000+100500+500+1104000+10000+50000+445000+124100+12500+205500+274500+66500+102000+100000+20000</f>
        <v>10274100</v>
      </c>
    </row>
    <row r="721" spans="1:3" s="79" customFormat="1" ht="51" x14ac:dyDescent="0.2">
      <c r="A721" s="81">
        <v>728000</v>
      </c>
      <c r="B721" s="73" t="s">
        <v>371</v>
      </c>
      <c r="C721" s="126">
        <f>C722</f>
        <v>20400</v>
      </c>
    </row>
    <row r="722" spans="1:3" s="67" customFormat="1" ht="52.5" x14ac:dyDescent="0.2">
      <c r="A722" s="80">
        <v>728200</v>
      </c>
      <c r="B722" s="48" t="s">
        <v>400</v>
      </c>
      <c r="C722" s="125">
        <f>17400+3000</f>
        <v>20400</v>
      </c>
    </row>
    <row r="723" spans="1:3" s="79" customFormat="1" ht="25.5" x14ac:dyDescent="0.2">
      <c r="A723" s="81">
        <v>729000</v>
      </c>
      <c r="B723" s="50" t="s">
        <v>347</v>
      </c>
      <c r="C723" s="126">
        <f>C724</f>
        <v>12000</v>
      </c>
    </row>
    <row r="724" spans="1:3" s="67" customFormat="1" x14ac:dyDescent="0.2">
      <c r="A724" s="26">
        <v>729100</v>
      </c>
      <c r="B724" s="48" t="s">
        <v>347</v>
      </c>
      <c r="C724" s="125">
        <v>12000</v>
      </c>
    </row>
    <row r="725" spans="1:3" s="134" customFormat="1" ht="25.5" x14ac:dyDescent="0.2">
      <c r="A725" s="142">
        <v>780000</v>
      </c>
      <c r="B725" s="40" t="s">
        <v>401</v>
      </c>
      <c r="C725" s="121">
        <f t="shared" ref="C725:C726" si="158">C726</f>
        <v>2050000</v>
      </c>
    </row>
    <row r="726" spans="1:3" s="79" customFormat="1" ht="25.5" x14ac:dyDescent="0.2">
      <c r="A726" s="81">
        <v>788000</v>
      </c>
      <c r="B726" s="73" t="s">
        <v>373</v>
      </c>
      <c r="C726" s="126">
        <f t="shared" si="158"/>
        <v>2050000</v>
      </c>
    </row>
    <row r="727" spans="1:3" s="67" customFormat="1" x14ac:dyDescent="0.2">
      <c r="A727" s="80">
        <v>788100</v>
      </c>
      <c r="B727" s="48" t="s">
        <v>373</v>
      </c>
      <c r="C727" s="125">
        <v>2050000</v>
      </c>
    </row>
    <row r="728" spans="1:3" s="134" customFormat="1" ht="25.5" x14ac:dyDescent="0.2">
      <c r="A728" s="142">
        <v>810000</v>
      </c>
      <c r="B728" s="69" t="s">
        <v>1019</v>
      </c>
      <c r="C728" s="121">
        <f>C729</f>
        <v>150000</v>
      </c>
    </row>
    <row r="729" spans="1:3" s="79" customFormat="1" ht="51" x14ac:dyDescent="0.2">
      <c r="A729" s="81">
        <v>816000</v>
      </c>
      <c r="B729" s="78" t="s">
        <v>472</v>
      </c>
      <c r="C729" s="126">
        <f t="shared" ref="C729" si="159">C730</f>
        <v>150000</v>
      </c>
    </row>
    <row r="730" spans="1:3" s="67" customFormat="1" x14ac:dyDescent="0.2">
      <c r="A730" s="26">
        <v>816100</v>
      </c>
      <c r="B730" s="76" t="s">
        <v>472</v>
      </c>
      <c r="C730" s="125">
        <v>150000</v>
      </c>
    </row>
    <row r="731" spans="1:3" s="134" customFormat="1" ht="25.5" x14ac:dyDescent="0.2">
      <c r="A731" s="84">
        <v>930000</v>
      </c>
      <c r="B731" s="124" t="s">
        <v>1023</v>
      </c>
      <c r="C731" s="121">
        <f t="shared" ref="C731" si="160">C732+C736</f>
        <v>411800</v>
      </c>
    </row>
    <row r="732" spans="1:3" s="79" customFormat="1" ht="25.5" x14ac:dyDescent="0.2">
      <c r="A732" s="143">
        <v>931000</v>
      </c>
      <c r="B732" s="49" t="s">
        <v>1022</v>
      </c>
      <c r="C732" s="126">
        <f t="shared" ref="C732" si="161">C733+C734+C735</f>
        <v>259000</v>
      </c>
    </row>
    <row r="733" spans="1:3" s="67" customFormat="1" x14ac:dyDescent="0.2">
      <c r="A733" s="44">
        <v>931100</v>
      </c>
      <c r="B733" s="76" t="s">
        <v>456</v>
      </c>
      <c r="C733" s="125">
        <v>196000</v>
      </c>
    </row>
    <row r="734" spans="1:3" s="67" customFormat="1" x14ac:dyDescent="0.2">
      <c r="A734" s="44">
        <v>931300</v>
      </c>
      <c r="B734" s="149" t="s">
        <v>458</v>
      </c>
      <c r="C734" s="125">
        <v>10000</v>
      </c>
    </row>
    <row r="735" spans="1:3" s="67" customFormat="1" x14ac:dyDescent="0.2">
      <c r="A735" s="44">
        <v>931900</v>
      </c>
      <c r="B735" s="48" t="s">
        <v>1022</v>
      </c>
      <c r="C735" s="125">
        <v>53000</v>
      </c>
    </row>
    <row r="736" spans="1:3" s="79" customFormat="1" ht="25.5" x14ac:dyDescent="0.2">
      <c r="A736" s="143">
        <v>938000</v>
      </c>
      <c r="B736" s="49" t="s">
        <v>393</v>
      </c>
      <c r="C736" s="126">
        <f t="shared" ref="C736" si="162">C737+C738</f>
        <v>152800</v>
      </c>
    </row>
    <row r="737" spans="1:3" s="67" customFormat="1" x14ac:dyDescent="0.2">
      <c r="A737" s="150">
        <v>938100</v>
      </c>
      <c r="B737" s="149" t="s">
        <v>459</v>
      </c>
      <c r="C737" s="125">
        <v>100000</v>
      </c>
    </row>
    <row r="738" spans="1:3" s="67" customFormat="1" ht="52.5" x14ac:dyDescent="0.2">
      <c r="A738" s="150">
        <v>938200</v>
      </c>
      <c r="B738" s="151" t="s">
        <v>460</v>
      </c>
      <c r="C738" s="125">
        <v>52800</v>
      </c>
    </row>
    <row r="739" spans="1:3" s="67" customFormat="1" ht="51" x14ac:dyDescent="0.2">
      <c r="A739" s="142" t="s">
        <v>1</v>
      </c>
      <c r="B739" s="40" t="s">
        <v>1015</v>
      </c>
      <c r="C739" s="121">
        <v>3180000</v>
      </c>
    </row>
    <row r="740" spans="1:3" s="141" customFormat="1" ht="25.5" x14ac:dyDescent="0.2">
      <c r="A740" s="131"/>
      <c r="B740" s="132" t="s">
        <v>1013</v>
      </c>
      <c r="C740" s="133">
        <f>+C718+C739+C725+C728+C731</f>
        <v>16098300</v>
      </c>
    </row>
    <row r="741" spans="1:3" s="67" customFormat="1" x14ac:dyDescent="0.2">
      <c r="A741" s="93"/>
      <c r="B741" s="69"/>
      <c r="C741" s="121"/>
    </row>
    <row r="742" spans="1:3" s="67" customFormat="1" x14ac:dyDescent="0.2">
      <c r="A742" s="93"/>
      <c r="B742" s="69"/>
      <c r="C742" s="121"/>
    </row>
    <row r="743" spans="1:3" s="67" customFormat="1" x14ac:dyDescent="0.2">
      <c r="A743" s="80" t="s">
        <v>940</v>
      </c>
      <c r="B743" s="78"/>
      <c r="C743" s="121"/>
    </row>
    <row r="744" spans="1:3" s="67" customFormat="1" x14ac:dyDescent="0.2">
      <c r="A744" s="80" t="s">
        <v>515</v>
      </c>
      <c r="B744" s="78"/>
      <c r="C744" s="121"/>
    </row>
    <row r="745" spans="1:3" s="67" customFormat="1" x14ac:dyDescent="0.2">
      <c r="A745" s="80" t="s">
        <v>649</v>
      </c>
      <c r="B745" s="78"/>
      <c r="C745" s="121"/>
    </row>
    <row r="746" spans="1:3" s="67" customFormat="1" x14ac:dyDescent="0.2">
      <c r="A746" s="80" t="s">
        <v>941</v>
      </c>
      <c r="B746" s="78"/>
      <c r="C746" s="121"/>
    </row>
    <row r="747" spans="1:3" s="67" customFormat="1" x14ac:dyDescent="0.2">
      <c r="A747" s="80"/>
      <c r="B747" s="71"/>
      <c r="C747" s="121"/>
    </row>
    <row r="748" spans="1:3" s="134" customFormat="1" ht="25.5" x14ac:dyDescent="0.2">
      <c r="A748" s="142">
        <v>720000</v>
      </c>
      <c r="B748" s="40" t="s">
        <v>351</v>
      </c>
      <c r="C748" s="121">
        <f>+C749</f>
        <v>8528400</v>
      </c>
    </row>
    <row r="749" spans="1:3" s="79" customFormat="1" ht="25.5" x14ac:dyDescent="0.2">
      <c r="A749" s="81">
        <v>722000</v>
      </c>
      <c r="B749" s="73" t="s">
        <v>1018</v>
      </c>
      <c r="C749" s="126">
        <f t="shared" ref="C749" si="163">+C750</f>
        <v>8528400</v>
      </c>
    </row>
    <row r="750" spans="1:3" s="67" customFormat="1" x14ac:dyDescent="0.2">
      <c r="A750" s="80">
        <v>722500</v>
      </c>
      <c r="B750" s="48" t="s">
        <v>356</v>
      </c>
      <c r="C750" s="125">
        <f>4356700+423000+228200+19000+723000+12000+649500+15000+1372500+1500+322500+194400+23500+50700+112900+24000</f>
        <v>8528400</v>
      </c>
    </row>
    <row r="751" spans="1:3" s="134" customFormat="1" ht="25.5" x14ac:dyDescent="0.2">
      <c r="A751" s="142">
        <v>780000</v>
      </c>
      <c r="B751" s="40" t="s">
        <v>401</v>
      </c>
      <c r="C751" s="121">
        <f t="shared" ref="C751:C752" si="164">C752</f>
        <v>1227000</v>
      </c>
    </row>
    <row r="752" spans="1:3" s="79" customFormat="1" ht="25.5" x14ac:dyDescent="0.2">
      <c r="A752" s="81">
        <v>788000</v>
      </c>
      <c r="B752" s="73" t="s">
        <v>373</v>
      </c>
      <c r="C752" s="126">
        <f t="shared" si="164"/>
        <v>1227000</v>
      </c>
    </row>
    <row r="753" spans="1:3" s="67" customFormat="1" x14ac:dyDescent="0.2">
      <c r="A753" s="80">
        <v>788100</v>
      </c>
      <c r="B753" s="48" t="s">
        <v>373</v>
      </c>
      <c r="C753" s="125">
        <v>1227000</v>
      </c>
    </row>
    <row r="754" spans="1:3" s="134" customFormat="1" ht="25.5" x14ac:dyDescent="0.2">
      <c r="A754" s="142">
        <v>810000</v>
      </c>
      <c r="B754" s="69" t="s">
        <v>1019</v>
      </c>
      <c r="C754" s="121">
        <f t="shared" ref="C754" si="165">C755</f>
        <v>35000</v>
      </c>
    </row>
    <row r="755" spans="1:3" s="79" customFormat="1" ht="25.5" x14ac:dyDescent="0.2">
      <c r="A755" s="81">
        <v>811000</v>
      </c>
      <c r="B755" s="78" t="s">
        <v>406</v>
      </c>
      <c r="C755" s="126">
        <f>C756</f>
        <v>35000</v>
      </c>
    </row>
    <row r="756" spans="1:3" s="67" customFormat="1" x14ac:dyDescent="0.2">
      <c r="A756" s="26">
        <v>811200</v>
      </c>
      <c r="B756" s="76" t="s">
        <v>408</v>
      </c>
      <c r="C756" s="125">
        <v>35000</v>
      </c>
    </row>
    <row r="757" spans="1:3" s="134" customFormat="1" ht="25.5" x14ac:dyDescent="0.2">
      <c r="A757" s="84">
        <v>930000</v>
      </c>
      <c r="B757" s="124" t="s">
        <v>1023</v>
      </c>
      <c r="C757" s="121">
        <f t="shared" ref="C757:C758" si="166">+C758</f>
        <v>60300</v>
      </c>
    </row>
    <row r="758" spans="1:3" s="67" customFormat="1" x14ac:dyDescent="0.2">
      <c r="A758" s="143">
        <v>931000</v>
      </c>
      <c r="B758" s="49" t="s">
        <v>1022</v>
      </c>
      <c r="C758" s="126">
        <f t="shared" si="166"/>
        <v>60300</v>
      </c>
    </row>
    <row r="759" spans="1:3" s="67" customFormat="1" x14ac:dyDescent="0.2">
      <c r="A759" s="44">
        <v>931100</v>
      </c>
      <c r="B759" s="48" t="s">
        <v>456</v>
      </c>
      <c r="C759" s="125">
        <v>60300</v>
      </c>
    </row>
    <row r="760" spans="1:3" s="67" customFormat="1" ht="51" x14ac:dyDescent="0.2">
      <c r="A760" s="142" t="s">
        <v>1</v>
      </c>
      <c r="B760" s="40" t="s">
        <v>1015</v>
      </c>
      <c r="C760" s="121">
        <v>3954800</v>
      </c>
    </row>
    <row r="761" spans="1:3" s="141" customFormat="1" ht="25.5" x14ac:dyDescent="0.2">
      <c r="A761" s="131"/>
      <c r="B761" s="132" t="s">
        <v>1013</v>
      </c>
      <c r="C761" s="133">
        <f>+C748+C757+C760+C751+C754</f>
        <v>13805500</v>
      </c>
    </row>
    <row r="762" spans="1:3" s="67" customFormat="1" x14ac:dyDescent="0.2">
      <c r="A762" s="93"/>
      <c r="B762" s="69"/>
      <c r="C762" s="121"/>
    </row>
    <row r="763" spans="1:3" s="67" customFormat="1" x14ac:dyDescent="0.2">
      <c r="A763" s="93"/>
      <c r="B763" s="69"/>
      <c r="C763" s="121"/>
    </row>
    <row r="764" spans="1:3" s="67" customFormat="1" x14ac:dyDescent="0.2">
      <c r="A764" s="80" t="s">
        <v>942</v>
      </c>
      <c r="B764" s="78"/>
      <c r="C764" s="121"/>
    </row>
    <row r="765" spans="1:3" s="67" customFormat="1" x14ac:dyDescent="0.2">
      <c r="A765" s="80" t="s">
        <v>515</v>
      </c>
      <c r="B765" s="78"/>
      <c r="C765" s="121"/>
    </row>
    <row r="766" spans="1:3" s="67" customFormat="1" x14ac:dyDescent="0.2">
      <c r="A766" s="80" t="s">
        <v>650</v>
      </c>
      <c r="B766" s="78"/>
      <c r="C766" s="121"/>
    </row>
    <row r="767" spans="1:3" s="67" customFormat="1" x14ac:dyDescent="0.2">
      <c r="A767" s="80" t="s">
        <v>796</v>
      </c>
      <c r="B767" s="78"/>
      <c r="C767" s="121"/>
    </row>
    <row r="768" spans="1:3" s="67" customFormat="1" x14ac:dyDescent="0.2">
      <c r="A768" s="80"/>
      <c r="B768" s="71"/>
      <c r="C768" s="121"/>
    </row>
    <row r="769" spans="1:3" s="134" customFormat="1" ht="25.5" x14ac:dyDescent="0.2">
      <c r="A769" s="142">
        <v>720000</v>
      </c>
      <c r="B769" s="40" t="s">
        <v>351</v>
      </c>
      <c r="C769" s="121">
        <f t="shared" ref="C769" si="167">+C770</f>
        <v>390500</v>
      </c>
    </row>
    <row r="770" spans="1:3" s="79" customFormat="1" ht="25.5" x14ac:dyDescent="0.2">
      <c r="A770" s="81">
        <v>722000</v>
      </c>
      <c r="B770" s="73" t="s">
        <v>1018</v>
      </c>
      <c r="C770" s="126">
        <f t="shared" ref="C770" si="168">SUM(C771:C771)</f>
        <v>390500</v>
      </c>
    </row>
    <row r="771" spans="1:3" s="67" customFormat="1" x14ac:dyDescent="0.2">
      <c r="A771" s="80">
        <v>722500</v>
      </c>
      <c r="B771" s="48" t="s">
        <v>356</v>
      </c>
      <c r="C771" s="125">
        <f>320000+70500</f>
        <v>390500</v>
      </c>
    </row>
    <row r="772" spans="1:3" s="134" customFormat="1" ht="26.25" customHeight="1" x14ac:dyDescent="0.2">
      <c r="A772" s="142">
        <v>780000</v>
      </c>
      <c r="B772" s="40" t="s">
        <v>401</v>
      </c>
      <c r="C772" s="121">
        <f t="shared" ref="C772:C773" si="169">C773</f>
        <v>95000</v>
      </c>
    </row>
    <row r="773" spans="1:3" s="79" customFormat="1" ht="25.5" x14ac:dyDescent="0.2">
      <c r="A773" s="81">
        <v>788000</v>
      </c>
      <c r="B773" s="73" t="s">
        <v>373</v>
      </c>
      <c r="C773" s="126">
        <f t="shared" si="169"/>
        <v>95000</v>
      </c>
    </row>
    <row r="774" spans="1:3" s="67" customFormat="1" x14ac:dyDescent="0.2">
      <c r="A774" s="80">
        <v>788100</v>
      </c>
      <c r="B774" s="48" t="s">
        <v>373</v>
      </c>
      <c r="C774" s="125">
        <v>95000</v>
      </c>
    </row>
    <row r="775" spans="1:3" s="134" customFormat="1" ht="51" x14ac:dyDescent="0.2">
      <c r="A775" s="142" t="s">
        <v>1</v>
      </c>
      <c r="B775" s="40" t="s">
        <v>1015</v>
      </c>
      <c r="C775" s="121">
        <v>150000</v>
      </c>
    </row>
    <row r="776" spans="1:3" s="141" customFormat="1" ht="25.5" x14ac:dyDescent="0.2">
      <c r="A776" s="131"/>
      <c r="B776" s="132" t="s">
        <v>1013</v>
      </c>
      <c r="C776" s="133">
        <f t="shared" ref="C776" si="170">+C769+C772+C775</f>
        <v>635500</v>
      </c>
    </row>
    <row r="777" spans="1:3" s="67" customFormat="1" x14ac:dyDescent="0.2">
      <c r="A777" s="93"/>
      <c r="B777" s="69"/>
      <c r="C777" s="121"/>
    </row>
    <row r="778" spans="1:3" s="67" customFormat="1" x14ac:dyDescent="0.2">
      <c r="A778" s="93"/>
      <c r="B778" s="69"/>
      <c r="C778" s="121"/>
    </row>
    <row r="779" spans="1:3" s="67" customFormat="1" x14ac:dyDescent="0.2">
      <c r="A779" s="80" t="s">
        <v>943</v>
      </c>
      <c r="B779" s="78"/>
      <c r="C779" s="121"/>
    </row>
    <row r="780" spans="1:3" s="67" customFormat="1" x14ac:dyDescent="0.2">
      <c r="A780" s="80" t="s">
        <v>515</v>
      </c>
      <c r="B780" s="78"/>
      <c r="C780" s="121"/>
    </row>
    <row r="781" spans="1:3" s="67" customFormat="1" x14ac:dyDescent="0.2">
      <c r="A781" s="80" t="s">
        <v>699</v>
      </c>
      <c r="B781" s="78"/>
      <c r="C781" s="121"/>
    </row>
    <row r="782" spans="1:3" s="67" customFormat="1" x14ac:dyDescent="0.2">
      <c r="A782" s="80" t="s">
        <v>796</v>
      </c>
      <c r="B782" s="78"/>
      <c r="C782" s="121"/>
    </row>
    <row r="783" spans="1:3" s="67" customFormat="1" x14ac:dyDescent="0.2">
      <c r="A783" s="80"/>
      <c r="B783" s="71"/>
      <c r="C783" s="121"/>
    </row>
    <row r="784" spans="1:3" s="134" customFormat="1" ht="25.5" x14ac:dyDescent="0.2">
      <c r="A784" s="142">
        <v>720000</v>
      </c>
      <c r="B784" s="40" t="s">
        <v>351</v>
      </c>
      <c r="C784" s="121">
        <f t="shared" ref="C784" si="171">+C785</f>
        <v>11000</v>
      </c>
    </row>
    <row r="785" spans="1:3" s="79" customFormat="1" ht="25.5" x14ac:dyDescent="0.2">
      <c r="A785" s="81">
        <v>722000</v>
      </c>
      <c r="B785" s="73" t="s">
        <v>1018</v>
      </c>
      <c r="C785" s="126">
        <f t="shared" ref="C785" si="172">SUM(C786:C786)</f>
        <v>11000</v>
      </c>
    </row>
    <row r="786" spans="1:3" s="67" customFormat="1" x14ac:dyDescent="0.2">
      <c r="A786" s="80">
        <v>722500</v>
      </c>
      <c r="B786" s="48" t="s">
        <v>356</v>
      </c>
      <c r="C786" s="125">
        <v>11000</v>
      </c>
    </row>
    <row r="787" spans="1:3" s="134" customFormat="1" ht="51" x14ac:dyDescent="0.2">
      <c r="A787" s="142" t="s">
        <v>1</v>
      </c>
      <c r="B787" s="40" t="s">
        <v>1015</v>
      </c>
      <c r="C787" s="121">
        <v>37000</v>
      </c>
    </row>
    <row r="788" spans="1:3" s="141" customFormat="1" ht="25.5" x14ac:dyDescent="0.2">
      <c r="A788" s="131"/>
      <c r="B788" s="132" t="s">
        <v>1013</v>
      </c>
      <c r="C788" s="133">
        <f t="shared" ref="C788" si="173">+C784+C787</f>
        <v>48000</v>
      </c>
    </row>
    <row r="789" spans="1:3" s="134" customFormat="1" ht="25.5" x14ac:dyDescent="0.2">
      <c r="A789" s="130"/>
      <c r="B789" s="69"/>
      <c r="C789" s="121"/>
    </row>
    <row r="790" spans="1:3" s="134" customFormat="1" ht="25.5" x14ac:dyDescent="0.2">
      <c r="A790" s="130"/>
      <c r="B790" s="69"/>
      <c r="C790" s="121"/>
    </row>
    <row r="791" spans="1:3" s="67" customFormat="1" x14ac:dyDescent="0.2">
      <c r="A791" s="80" t="s">
        <v>944</v>
      </c>
      <c r="B791" s="78"/>
      <c r="C791" s="121"/>
    </row>
    <row r="792" spans="1:3" s="67" customFormat="1" x14ac:dyDescent="0.2">
      <c r="A792" s="80" t="s">
        <v>515</v>
      </c>
      <c r="B792" s="78"/>
      <c r="C792" s="121"/>
    </row>
    <row r="793" spans="1:3" s="67" customFormat="1" x14ac:dyDescent="0.2">
      <c r="A793" s="80" t="s">
        <v>651</v>
      </c>
      <c r="B793" s="78"/>
      <c r="C793" s="121"/>
    </row>
    <row r="794" spans="1:3" s="67" customFormat="1" x14ac:dyDescent="0.2">
      <c r="A794" s="80" t="s">
        <v>945</v>
      </c>
      <c r="B794" s="78"/>
      <c r="C794" s="121"/>
    </row>
    <row r="795" spans="1:3" s="67" customFormat="1" x14ac:dyDescent="0.2">
      <c r="A795" s="80"/>
      <c r="B795" s="71"/>
      <c r="C795" s="121"/>
    </row>
    <row r="796" spans="1:3" s="67" customFormat="1" x14ac:dyDescent="0.2">
      <c r="A796" s="80"/>
      <c r="B796" s="71"/>
      <c r="C796" s="121"/>
    </row>
    <row r="797" spans="1:3" s="134" customFormat="1" ht="25.5" x14ac:dyDescent="0.2">
      <c r="A797" s="142">
        <v>720000</v>
      </c>
      <c r="B797" s="40" t="s">
        <v>351</v>
      </c>
      <c r="C797" s="121">
        <f>+C800+C798</f>
        <v>1950900</v>
      </c>
    </row>
    <row r="798" spans="1:3" s="79" customFormat="1" ht="51" x14ac:dyDescent="0.2">
      <c r="A798" s="81">
        <v>721000</v>
      </c>
      <c r="B798" s="73" t="s">
        <v>345</v>
      </c>
      <c r="C798" s="126">
        <f t="shared" ref="C798" si="174">C799</f>
        <v>25500</v>
      </c>
    </row>
    <row r="799" spans="1:3" s="67" customFormat="1" x14ac:dyDescent="0.2">
      <c r="A799" s="57">
        <v>721200</v>
      </c>
      <c r="B799" s="48" t="s">
        <v>352</v>
      </c>
      <c r="C799" s="125">
        <v>25500</v>
      </c>
    </row>
    <row r="800" spans="1:3" s="79" customFormat="1" ht="25.5" x14ac:dyDescent="0.2">
      <c r="A800" s="81">
        <v>722000</v>
      </c>
      <c r="B800" s="73" t="s">
        <v>1018</v>
      </c>
      <c r="C800" s="126">
        <f t="shared" ref="C800" si="175">SUM(C801:C801)</f>
        <v>1925400</v>
      </c>
    </row>
    <row r="801" spans="1:3" s="67" customFormat="1" x14ac:dyDescent="0.2">
      <c r="A801" s="80">
        <v>722500</v>
      </c>
      <c r="B801" s="48" t="s">
        <v>356</v>
      </c>
      <c r="C801" s="125">
        <f>67400+1858000</f>
        <v>1925400</v>
      </c>
    </row>
    <row r="802" spans="1:3" s="134" customFormat="1" ht="25.5" x14ac:dyDescent="0.2">
      <c r="A802" s="84">
        <v>780000</v>
      </c>
      <c r="B802" s="33" t="s">
        <v>401</v>
      </c>
      <c r="C802" s="121">
        <f>+C803</f>
        <v>3000</v>
      </c>
    </row>
    <row r="803" spans="1:3" s="79" customFormat="1" ht="25.5" x14ac:dyDescent="0.2">
      <c r="A803" s="81">
        <v>787000</v>
      </c>
      <c r="B803" s="50" t="s">
        <v>470</v>
      </c>
      <c r="C803" s="126">
        <f>+C804</f>
        <v>3000</v>
      </c>
    </row>
    <row r="804" spans="1:3" s="67" customFormat="1" x14ac:dyDescent="0.2">
      <c r="A804" s="80">
        <v>787300</v>
      </c>
      <c r="B804" s="48" t="s">
        <v>402</v>
      </c>
      <c r="C804" s="125">
        <v>3000</v>
      </c>
    </row>
    <row r="805" spans="1:3" s="134" customFormat="1" ht="25.5" x14ac:dyDescent="0.2">
      <c r="A805" s="84">
        <v>810000</v>
      </c>
      <c r="B805" s="69" t="s">
        <v>1019</v>
      </c>
      <c r="C805" s="121">
        <f t="shared" ref="C805:C806" si="176">C806</f>
        <v>282000</v>
      </c>
    </row>
    <row r="806" spans="1:3" s="79" customFormat="1" ht="51" x14ac:dyDescent="0.2">
      <c r="A806" s="81">
        <v>816000</v>
      </c>
      <c r="B806" s="50" t="s">
        <v>472</v>
      </c>
      <c r="C806" s="126">
        <f t="shared" si="176"/>
        <v>282000</v>
      </c>
    </row>
    <row r="807" spans="1:3" s="67" customFormat="1" x14ac:dyDescent="0.2">
      <c r="A807" s="26">
        <v>816100</v>
      </c>
      <c r="B807" s="48" t="s">
        <v>472</v>
      </c>
      <c r="C807" s="125">
        <v>282000</v>
      </c>
    </row>
    <row r="808" spans="1:3" s="134" customFormat="1" ht="25.5" x14ac:dyDescent="0.2">
      <c r="A808" s="84">
        <v>930000</v>
      </c>
      <c r="B808" s="124" t="s">
        <v>1023</v>
      </c>
      <c r="C808" s="121">
        <f>C809</f>
        <v>75000</v>
      </c>
    </row>
    <row r="809" spans="1:3" s="79" customFormat="1" ht="25.5" x14ac:dyDescent="0.2">
      <c r="A809" s="143">
        <v>931000</v>
      </c>
      <c r="B809" s="49" t="s">
        <v>1022</v>
      </c>
      <c r="C809" s="126">
        <f>C810+C811</f>
        <v>75000</v>
      </c>
    </row>
    <row r="810" spans="1:3" s="67" customFormat="1" x14ac:dyDescent="0.2">
      <c r="A810" s="44">
        <v>931100</v>
      </c>
      <c r="B810" s="48" t="s">
        <v>456</v>
      </c>
      <c r="C810" s="125">
        <v>40000</v>
      </c>
    </row>
    <row r="811" spans="1:3" s="67" customFormat="1" x14ac:dyDescent="0.2">
      <c r="A811" s="44">
        <v>931900</v>
      </c>
      <c r="B811" s="48" t="s">
        <v>1022</v>
      </c>
      <c r="C811" s="125">
        <v>35000</v>
      </c>
    </row>
    <row r="812" spans="1:3" s="141" customFormat="1" ht="25.5" x14ac:dyDescent="0.2">
      <c r="A812" s="131"/>
      <c r="B812" s="132" t="s">
        <v>1013</v>
      </c>
      <c r="C812" s="133">
        <f>+C808+C797+C802+C805</f>
        <v>2310900</v>
      </c>
    </row>
    <row r="813" spans="1:3" s="134" customFormat="1" ht="25.5" x14ac:dyDescent="0.2">
      <c r="A813" s="130"/>
      <c r="B813" s="69"/>
      <c r="C813" s="121"/>
    </row>
    <row r="814" spans="1:3" s="134" customFormat="1" ht="25.5" x14ac:dyDescent="0.2">
      <c r="A814" s="130"/>
      <c r="B814" s="69"/>
      <c r="C814" s="121"/>
    </row>
    <row r="815" spans="1:3" s="134" customFormat="1" x14ac:dyDescent="0.2">
      <c r="A815" s="80" t="s">
        <v>968</v>
      </c>
      <c r="B815" s="78"/>
      <c r="C815" s="121"/>
    </row>
    <row r="816" spans="1:3" s="134" customFormat="1" x14ac:dyDescent="0.2">
      <c r="A816" s="80" t="s">
        <v>520</v>
      </c>
      <c r="B816" s="78"/>
      <c r="C816" s="121"/>
    </row>
    <row r="817" spans="1:3" s="134" customFormat="1" x14ac:dyDescent="0.2">
      <c r="A817" s="80" t="s">
        <v>650</v>
      </c>
      <c r="B817" s="78"/>
      <c r="C817" s="121"/>
    </row>
    <row r="818" spans="1:3" s="134" customFormat="1" x14ac:dyDescent="0.2">
      <c r="A818" s="80" t="s">
        <v>796</v>
      </c>
      <c r="B818" s="78"/>
      <c r="C818" s="121"/>
    </row>
    <row r="819" spans="1:3" s="134" customFormat="1" x14ac:dyDescent="0.2">
      <c r="A819" s="80"/>
      <c r="B819" s="71"/>
      <c r="C819" s="121"/>
    </row>
    <row r="820" spans="1:3" s="134" customFormat="1" ht="51" x14ac:dyDescent="0.2">
      <c r="A820" s="142" t="s">
        <v>1</v>
      </c>
      <c r="B820" s="40" t="s">
        <v>1015</v>
      </c>
      <c r="C820" s="121">
        <v>908000</v>
      </c>
    </row>
    <row r="821" spans="1:3" s="67" customFormat="1" x14ac:dyDescent="0.2">
      <c r="A821" s="131"/>
      <c r="B821" s="132" t="s">
        <v>1013</v>
      </c>
      <c r="C821" s="133">
        <f t="shared" ref="C821" si="177">C820</f>
        <v>908000</v>
      </c>
    </row>
    <row r="822" spans="1:3" s="67" customFormat="1" x14ac:dyDescent="0.2">
      <c r="A822" s="130"/>
      <c r="B822" s="69"/>
      <c r="C822" s="121"/>
    </row>
    <row r="823" spans="1:3" s="67" customFormat="1" x14ac:dyDescent="0.2">
      <c r="A823" s="130"/>
      <c r="B823" s="69"/>
      <c r="C823" s="121"/>
    </row>
    <row r="824" spans="1:3" s="67" customFormat="1" x14ac:dyDescent="0.2">
      <c r="A824" s="80" t="s">
        <v>992</v>
      </c>
      <c r="B824" s="78"/>
      <c r="C824" s="121"/>
    </row>
    <row r="825" spans="1:3" s="67" customFormat="1" x14ac:dyDescent="0.2">
      <c r="A825" s="80" t="s">
        <v>527</v>
      </c>
      <c r="B825" s="78"/>
      <c r="C825" s="121"/>
    </row>
    <row r="826" spans="1:3" s="67" customFormat="1" x14ac:dyDescent="0.2">
      <c r="A826" s="80" t="s">
        <v>667</v>
      </c>
      <c r="B826" s="78"/>
      <c r="C826" s="121"/>
    </row>
    <row r="827" spans="1:3" s="67" customFormat="1" x14ac:dyDescent="0.2">
      <c r="A827" s="80" t="s">
        <v>796</v>
      </c>
      <c r="B827" s="78"/>
      <c r="C827" s="121"/>
    </row>
    <row r="828" spans="1:3" s="67" customFormat="1" x14ac:dyDescent="0.2">
      <c r="A828" s="80"/>
      <c r="B828" s="71"/>
      <c r="C828" s="121"/>
    </row>
    <row r="829" spans="1:3" s="67" customFormat="1" ht="51" x14ac:dyDescent="0.2">
      <c r="A829" s="142" t="s">
        <v>1</v>
      </c>
      <c r="B829" s="40" t="s">
        <v>1015</v>
      </c>
      <c r="C829" s="121">
        <v>23000</v>
      </c>
    </row>
    <row r="830" spans="1:3" s="67" customFormat="1" x14ac:dyDescent="0.2">
      <c r="A830" s="131"/>
      <c r="B830" s="132" t="s">
        <v>1013</v>
      </c>
      <c r="C830" s="133">
        <f t="shared" ref="C830" si="178">C829</f>
        <v>23000</v>
      </c>
    </row>
    <row r="831" spans="1:3" s="67" customFormat="1" x14ac:dyDescent="0.2">
      <c r="A831" s="130"/>
      <c r="B831" s="69"/>
      <c r="C831" s="121"/>
    </row>
    <row r="832" spans="1:3" s="67" customFormat="1" x14ac:dyDescent="0.2">
      <c r="A832" s="130"/>
      <c r="B832" s="69"/>
      <c r="C832" s="121"/>
    </row>
  </sheetData>
  <mergeCells count="1">
    <mergeCell ref="A6:C6"/>
  </mergeCells>
  <printOptions horizontalCentered="1" gridLines="1"/>
  <pageMargins left="0" right="0" top="0" bottom="0" header="0" footer="0"/>
  <pageSetup paperSize="9" scale="56" firstPageNumber="96" orientation="portrait" useFirstPageNumber="1" r:id="rId1"/>
  <headerFooter>
    <oddFooter>&amp;C&amp;P</oddFooter>
  </headerFooter>
  <rowBreaks count="23" manualBreakCount="23">
    <brk id="44" max="2" man="1"/>
    <brk id="91" max="2" man="1"/>
    <brk id="133" max="2" man="1"/>
    <brk id="180" max="2" man="1"/>
    <brk id="191" max="2" man="1"/>
    <brk id="216" max="16383" man="1"/>
    <brk id="246" max="2" man="1"/>
    <brk id="273" max="2" man="1"/>
    <brk id="294" max="16383" man="1"/>
    <brk id="319" max="2" man="1"/>
    <brk id="358" max="2" man="1"/>
    <brk id="406" max="2" man="1"/>
    <brk id="454" max="2" man="1"/>
    <brk id="502" max="2" man="1"/>
    <brk id="550" max="16383" man="1"/>
    <brk id="586" max="2" man="1"/>
    <brk id="628" max="2" man="1"/>
    <brk id="676" max="2" man="1"/>
    <brk id="711" max="2" man="1"/>
    <brk id="741" max="2" man="1"/>
    <brk id="762" max="2" man="1"/>
    <brk id="789" max="2" man="1"/>
    <brk id="81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Sadržaj</vt:lpstr>
      <vt:lpstr>Opšti dio</vt:lpstr>
      <vt:lpstr>Rashodi</vt:lpstr>
      <vt:lpstr>Prihodi - Fond 02</vt:lpstr>
      <vt:lpstr>'Opšti dio'!Print_Area</vt:lpstr>
      <vt:lpstr>'Prihodi - Fond 02'!Print_Area</vt:lpstr>
      <vt:lpstr>Rashodi!Print_Area</vt:lpstr>
      <vt:lpstr>Sadržaj!Print_Area</vt:lpstr>
      <vt:lpstr>'Prihodi - Fond 02'!Print_Titles</vt:lpstr>
      <vt:lpstr>Rashodi!Print_Titles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Tesanovic</dc:creator>
  <cp:lastModifiedBy>Biljana Livancic Milic</cp:lastModifiedBy>
  <cp:lastPrinted>2023-12-01T13:20:36Z</cp:lastPrinted>
  <dcterms:created xsi:type="dcterms:W3CDTF">2018-04-16T06:34:24Z</dcterms:created>
  <dcterms:modified xsi:type="dcterms:W3CDTF">2023-12-14T11:10:50Z</dcterms:modified>
</cp:coreProperties>
</file>