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esanovic\Desktop\BUDZET 2023\Sjednica NSRS 03 11 2022\"/>
    </mc:Choice>
  </mc:AlternateContent>
  <bookViews>
    <workbookView xWindow="0" yWindow="0" windowWidth="20490" windowHeight="7365" tabRatio="574"/>
  </bookViews>
  <sheets>
    <sheet name="Sadržaj" sheetId="15" r:id="rId1"/>
    <sheet name="Opšti dio" sheetId="4" r:id="rId2"/>
    <sheet name="Rashodi" sheetId="2" r:id="rId3"/>
    <sheet name="Prihodi - Fond 02" sheetId="14" r:id="rId4"/>
  </sheets>
  <externalReferences>
    <externalReference r:id="rId5"/>
    <externalReference r:id="rId6"/>
    <externalReference r:id="rId7"/>
  </externalReferences>
  <definedNames>
    <definedName name="\T" localSheetId="1">'[1]Key Assumptions'!#REF!</definedName>
    <definedName name="\T" localSheetId="3">'[1]Key Assumptions'!#REF!</definedName>
    <definedName name="\T" localSheetId="2">'[1]Key Assumptions'!#REF!</definedName>
    <definedName name="\T" localSheetId="0">'[1]Key Assumptions'!#REF!</definedName>
    <definedName name="\T">'[1]Key Assumptions'!#REF!</definedName>
    <definedName name="_xlnm._FilterDatabase" localSheetId="3" hidden="1">'Prihodi - Fond 02'!$A$4:$C$783</definedName>
    <definedName name="_xlnm._FilterDatabase" localSheetId="2" hidden="1">Rashodi!$A$9:$F$4896</definedName>
    <definedName name="ANSWER" localSheetId="1">'[1]Key Assumptions'!#REF!</definedName>
    <definedName name="ANSWER" localSheetId="3">'[1]Key Assumptions'!#REF!</definedName>
    <definedName name="ANSWER" localSheetId="2">'[1]Key Assumptions'!#REF!</definedName>
    <definedName name="ANSWER" localSheetId="0">'[1]Key Assumptions'!#REF!</definedName>
    <definedName name="ANSWER">'[1]Key Assumptions'!#REF!</definedName>
    <definedName name="CCODE" localSheetId="1">[2]Contents!#REF!</definedName>
    <definedName name="CCODE" localSheetId="3">[2]Contents!#REF!</definedName>
    <definedName name="CCODE" localSheetId="2">[2]Contents!#REF!</definedName>
    <definedName name="CCODE" localSheetId="0">[2]Contents!#REF!</definedName>
    <definedName name="CCODE">[2]Contents!#REF!</definedName>
    <definedName name="debtsr" localSheetId="1">#REF!</definedName>
    <definedName name="debtsr" localSheetId="3">#REF!</definedName>
    <definedName name="debtsr" localSheetId="2">#REF!</definedName>
    <definedName name="debtsr" localSheetId="0">#REF!</definedName>
    <definedName name="debtsr">#REF!</definedName>
    <definedName name="DOCFILE" localSheetId="1">[2]Contents!#REF!</definedName>
    <definedName name="DOCFILE" localSheetId="3">[2]Contents!#REF!</definedName>
    <definedName name="DOCFILE" localSheetId="2">[2]Contents!#REF!</definedName>
    <definedName name="DOCFILE" localSheetId="0">[2]Contents!#REF!</definedName>
    <definedName name="DOCFILE">[2]Contents!#REF!</definedName>
    <definedName name="donor" localSheetId="1">#REF!</definedName>
    <definedName name="donor" localSheetId="3">#REF!</definedName>
    <definedName name="donor" localSheetId="2">#REF!</definedName>
    <definedName name="donor" localSheetId="0">#REF!</definedName>
    <definedName name="donor">#REF!</definedName>
    <definedName name="EDSSDESCRIPTOR" localSheetId="1">[2]Contents!#REF!</definedName>
    <definedName name="EDSSDESCRIPTOR" localSheetId="3">[2]Contents!#REF!</definedName>
    <definedName name="EDSSDESCRIPTOR" localSheetId="2">[2]Contents!#REF!</definedName>
    <definedName name="EDSSDESCRIPTOR" localSheetId="0">[2]Contents!#REF!</definedName>
    <definedName name="EDSSDESCRIPTOR">[2]Contents!#REF!</definedName>
    <definedName name="EDSSFILE" localSheetId="1">[2]Contents!#REF!</definedName>
    <definedName name="EDSSFILE" localSheetId="3">[2]Contents!#REF!</definedName>
    <definedName name="EDSSFILE" localSheetId="2">[2]Contents!#REF!</definedName>
    <definedName name="EDSSFILE" localSheetId="0">[2]Contents!#REF!</definedName>
    <definedName name="EDSSFILE">[2]Contents!#REF!</definedName>
    <definedName name="EDSSNAME" localSheetId="1">[2]Contents!#REF!</definedName>
    <definedName name="EDSSNAME" localSheetId="3">[2]Contents!#REF!</definedName>
    <definedName name="EDSSNAME" localSheetId="2">[2]Contents!#REF!</definedName>
    <definedName name="EDSSNAME" localSheetId="0">[2]Contents!#REF!</definedName>
    <definedName name="EDSSNAME">[2]Contents!#REF!</definedName>
    <definedName name="EDSSTIME" localSheetId="1">[2]Contents!#REF!</definedName>
    <definedName name="EDSSTIME" localSheetId="3">[2]Contents!#REF!</definedName>
    <definedName name="EDSSTIME" localSheetId="2">[2]Contents!#REF!</definedName>
    <definedName name="EDSSTIME" localSheetId="0">[2]Contents!#REF!</definedName>
    <definedName name="EDSSTIME">[2]Contents!#REF!</definedName>
    <definedName name="EISCODE" localSheetId="1">[2]Contents!#REF!</definedName>
    <definedName name="EISCODE" localSheetId="3">[2]Contents!#REF!</definedName>
    <definedName name="EISCODE" localSheetId="2">[2]Contents!#REF!</definedName>
    <definedName name="EISCODE" localSheetId="0">[2]Contents!#REF!</definedName>
    <definedName name="EISCODE">[2]Contents!#REF!</definedName>
    <definedName name="exportproj" localSheetId="1">#REF!</definedName>
    <definedName name="exportproj" localSheetId="3">#REF!</definedName>
    <definedName name="exportproj" localSheetId="2">#REF!</definedName>
    <definedName name="exportproj" localSheetId="0">#REF!</definedName>
    <definedName name="exportproj">#REF!</definedName>
    <definedName name="exports" localSheetId="1">[2]Exp!#REF!</definedName>
    <definedName name="exports" localSheetId="3">[2]Exp!#REF!</definedName>
    <definedName name="exports" localSheetId="2">[2]Exp!#REF!</definedName>
    <definedName name="exports" localSheetId="0">[2]Exp!#REF!</definedName>
    <definedName name="exports">[2]Exp!#REF!</definedName>
    <definedName name="importproj." localSheetId="1">#REF!</definedName>
    <definedName name="importproj." localSheetId="3">#REF!</definedName>
    <definedName name="importproj." localSheetId="2">#REF!</definedName>
    <definedName name="importproj." localSheetId="0">#REF!</definedName>
    <definedName name="importproj.">#REF!</definedName>
    <definedName name="Load_Op">[3]!Load_Op</definedName>
    <definedName name="medtermdates" localSheetId="1">#REF!</definedName>
    <definedName name="medtermdates" localSheetId="3">#REF!</definedName>
    <definedName name="medtermdates" localSheetId="2">#REF!</definedName>
    <definedName name="medtermdates" localSheetId="0">#REF!</definedName>
    <definedName name="medtermdates">#REF!</definedName>
    <definedName name="medtermnames" localSheetId="1">#REF!</definedName>
    <definedName name="medtermnames" localSheetId="3">#REF!</definedName>
    <definedName name="medtermnames" localSheetId="2">#REF!</definedName>
    <definedName name="medtermnames" localSheetId="0">#REF!</definedName>
    <definedName name="medtermnames">#REF!</definedName>
    <definedName name="medtermnames2" localSheetId="1">#REF!</definedName>
    <definedName name="medtermnames2" localSheetId="3">#REF!</definedName>
    <definedName name="medtermnames2" localSheetId="2">#REF!</definedName>
    <definedName name="medtermnames2" localSheetId="0">#REF!</definedName>
    <definedName name="medtermnames2">#REF!</definedName>
    <definedName name="NAMES" localSheetId="1">#REF!</definedName>
    <definedName name="NAMES" localSheetId="3">#REF!</definedName>
    <definedName name="NAMES" localSheetId="2">#REF!</definedName>
    <definedName name="NAMES" localSheetId="0">#REF!</definedName>
    <definedName name="NAMES">#REF!</definedName>
    <definedName name="P" localSheetId="1">#REF!</definedName>
    <definedName name="P" localSheetId="3">#REF!</definedName>
    <definedName name="P" localSheetId="2">#REF!</definedName>
    <definedName name="P" localSheetId="0">#REF!</definedName>
    <definedName name="P">#REF!</definedName>
    <definedName name="_xlnm.Print_Area" localSheetId="1">'Opšti dio'!$A$1:$F$288</definedName>
    <definedName name="_xlnm.Print_Area" localSheetId="3">'Prihodi - Fond 02'!$A$1:$C$783</definedName>
    <definedName name="_xlnm.Print_Area" localSheetId="2">Rashodi!$A$1:$F$4896</definedName>
    <definedName name="_xlnm.Print_Area" localSheetId="0">Sadržaj!$A$1:$E$135</definedName>
    <definedName name="_xlnm.Print_Titles" localSheetId="3">'Prihodi - Fond 02'!$2:$4</definedName>
    <definedName name="_xlnm.Print_Titles" localSheetId="2">Rashodi!$3:$5</definedName>
    <definedName name="quarterly" localSheetId="1">#REF!</definedName>
    <definedName name="quarterly" localSheetId="3">#REF!</definedName>
    <definedName name="quarterly" localSheetId="2">#REF!</definedName>
    <definedName name="quarterly" localSheetId="0">#REF!</definedName>
    <definedName name="quarterly">#REF!</definedName>
    <definedName name="REGISTERALL" localSheetId="1">[2]Contents!#REF!</definedName>
    <definedName name="REGISTERALL" localSheetId="3">[2]Contents!#REF!</definedName>
    <definedName name="REGISTERALL" localSheetId="2">[2]Contents!#REF!</definedName>
    <definedName name="REGISTERALL" localSheetId="0">[2]Contents!#REF!</definedName>
    <definedName name="REGISTERALL">[2]Contents!#REF!</definedName>
    <definedName name="sampletable" localSheetId="1">#REF!</definedName>
    <definedName name="sampletable" localSheetId="3">#REF!</definedName>
    <definedName name="sampletable" localSheetId="2">#REF!</definedName>
    <definedName name="sampletable" localSheetId="0">#REF!</definedName>
    <definedName name="sampletable">#REF!</definedName>
    <definedName name="Save_Op">[3]!Save_Op</definedName>
    <definedName name="SECTORS" localSheetId="1">[2]Contents!#REF!</definedName>
    <definedName name="SECTORS" localSheetId="3">[2]Contents!#REF!</definedName>
    <definedName name="SECTORS" localSheetId="2">[2]Contents!#REF!</definedName>
    <definedName name="SECTORS" localSheetId="0">[2]Contents!#REF!</definedName>
    <definedName name="SECTORS">[2]Contents!#REF!</definedName>
    <definedName name="sheetname" localSheetId="1">[2]Contents!#REF!</definedName>
    <definedName name="sheetname" localSheetId="3">[2]Contents!#REF!</definedName>
    <definedName name="sheetname" localSheetId="2">[2]Contents!#REF!</definedName>
    <definedName name="sheetname" localSheetId="0">[2]Contents!#REF!</definedName>
    <definedName name="sheetname">[2]Contents!#REF!</definedName>
    <definedName name="SR" localSheetId="1">#REF!</definedName>
    <definedName name="SR" localSheetId="3">#REF!</definedName>
    <definedName name="SR" localSheetId="2">#REF!</definedName>
    <definedName name="SR" localSheetId="0">#REF!</definedName>
    <definedName name="SR">#REF!</definedName>
    <definedName name="tabletemplate" localSheetId="1">#REF!</definedName>
    <definedName name="tabletemplate" localSheetId="3">#REF!</definedName>
    <definedName name="tabletemplate" localSheetId="2">#REF!</definedName>
    <definedName name="tabletemplate" localSheetId="0">#REF!</definedName>
    <definedName name="tabletemplate">#REF!</definedName>
    <definedName name="USERNAME" localSheetId="1">[2]Contents!#REF!</definedName>
    <definedName name="USERNAME" localSheetId="3">[2]Contents!#REF!</definedName>
    <definedName name="USERNAME" localSheetId="2">[2]Contents!#REF!</definedName>
    <definedName name="USERNAME" localSheetId="0">[2]Contents!#REF!</definedName>
    <definedName name="USERNAME">[2]Contents!#REF!</definedName>
  </definedNames>
  <calcPr calcId="162913"/>
</workbook>
</file>

<file path=xl/calcChain.xml><?xml version="1.0" encoding="utf-8"?>
<calcChain xmlns="http://schemas.openxmlformats.org/spreadsheetml/2006/main">
  <c r="E4893" i="2" l="1"/>
  <c r="E4892" i="2" s="1"/>
  <c r="D4893" i="2"/>
  <c r="D4892" i="2" s="1"/>
  <c r="C4893" i="2"/>
  <c r="C4892" i="2" s="1"/>
  <c r="E4848" i="2"/>
  <c r="D4848" i="2"/>
  <c r="C4848" i="2"/>
  <c r="E4812" i="2"/>
  <c r="D4812" i="2"/>
  <c r="C4812" i="2"/>
  <c r="E4810" i="2"/>
  <c r="D4810" i="2"/>
  <c r="C4810" i="2"/>
  <c r="E4689" i="2"/>
  <c r="D4689" i="2"/>
  <c r="C4689" i="2"/>
  <c r="E4681" i="2"/>
  <c r="D4681" i="2"/>
  <c r="C4681" i="2"/>
  <c r="E4647" i="2"/>
  <c r="D4647" i="2"/>
  <c r="C4647" i="2"/>
  <c r="E4636" i="2"/>
  <c r="D4636" i="2"/>
  <c r="C4636" i="2"/>
  <c r="E4605" i="2"/>
  <c r="D4605" i="2"/>
  <c r="C4605" i="2"/>
  <c r="E4603" i="2"/>
  <c r="D4603" i="2"/>
  <c r="C4603" i="2"/>
  <c r="E4444" i="2"/>
  <c r="D4444" i="2"/>
  <c r="C4444" i="2"/>
  <c r="E4382" i="2"/>
  <c r="D4382" i="2"/>
  <c r="C4382" i="2"/>
  <c r="E4314" i="2"/>
  <c r="D4314" i="2"/>
  <c r="C4314" i="2"/>
  <c r="E4275" i="2"/>
  <c r="D4275" i="2"/>
  <c r="C4275" i="2"/>
  <c r="E4105" i="2"/>
  <c r="D4105" i="2"/>
  <c r="C4105" i="2"/>
  <c r="E4007" i="2"/>
  <c r="D4007" i="2"/>
  <c r="C4007" i="2"/>
  <c r="E3956" i="2"/>
  <c r="D3956" i="2"/>
  <c r="C3956" i="2"/>
  <c r="D3807" i="2"/>
  <c r="C3807" i="2"/>
  <c r="E3793" i="2"/>
  <c r="D3793" i="2"/>
  <c r="C3793" i="2"/>
  <c r="E3721" i="2"/>
  <c r="D3721" i="2"/>
  <c r="C3721" i="2"/>
  <c r="E3586" i="2"/>
  <c r="D3586" i="2"/>
  <c r="C3586" i="2"/>
  <c r="E3421" i="2"/>
  <c r="D3421" i="2"/>
  <c r="C3421" i="2"/>
  <c r="E3419" i="2"/>
  <c r="D3419" i="2"/>
  <c r="C3419" i="2"/>
  <c r="E3300" i="2"/>
  <c r="D3300" i="2"/>
  <c r="C3300" i="2"/>
  <c r="E3269" i="2"/>
  <c r="E3268" i="2" s="1"/>
  <c r="D3269" i="2"/>
  <c r="D3268" i="2" s="1"/>
  <c r="C3269" i="2"/>
  <c r="C3268" i="2" s="1"/>
  <c r="E3238" i="2"/>
  <c r="D3238" i="2"/>
  <c r="C3238" i="2"/>
  <c r="E3208" i="2"/>
  <c r="D3208" i="2"/>
  <c r="C3208" i="2"/>
  <c r="E3139" i="2"/>
  <c r="D3139" i="2"/>
  <c r="C3139" i="2"/>
  <c r="E3136" i="2"/>
  <c r="D3136" i="2"/>
  <c r="C3136" i="2"/>
  <c r="E3001" i="2"/>
  <c r="D3001" i="2"/>
  <c r="C3001" i="2"/>
  <c r="E2970" i="2"/>
  <c r="D2970" i="2"/>
  <c r="C2970" i="2"/>
  <c r="E2937" i="2"/>
  <c r="D2937" i="2"/>
  <c r="C2937" i="2"/>
  <c r="E2906" i="2"/>
  <c r="D2906" i="2"/>
  <c r="C2906" i="2"/>
  <c r="E2871" i="2"/>
  <c r="D2871" i="2"/>
  <c r="C2871" i="2"/>
  <c r="E2837" i="2"/>
  <c r="D2837" i="2"/>
  <c r="C2837" i="2"/>
  <c r="E2804" i="2"/>
  <c r="D2804" i="2"/>
  <c r="C2804" i="2"/>
  <c r="E2775" i="2"/>
  <c r="D2775" i="2"/>
  <c r="C2775" i="2"/>
  <c r="E2742" i="2"/>
  <c r="D2742" i="2"/>
  <c r="C2742" i="2"/>
  <c r="E2712" i="2"/>
  <c r="D2712" i="2"/>
  <c r="C2712" i="2"/>
  <c r="E2679" i="2"/>
  <c r="D2679" i="2"/>
  <c r="C2679" i="2"/>
  <c r="E2644" i="2"/>
  <c r="D2644" i="2"/>
  <c r="C2644" i="2"/>
  <c r="E2605" i="2"/>
  <c r="D2605" i="2"/>
  <c r="C2605" i="2"/>
  <c r="E2564" i="2"/>
  <c r="D2564" i="2"/>
  <c r="C2564" i="2"/>
  <c r="E2532" i="2"/>
  <c r="D2532" i="2"/>
  <c r="C2532" i="2"/>
  <c r="E2505" i="2"/>
  <c r="D2505" i="2"/>
  <c r="C2505" i="2"/>
  <c r="E2474" i="2"/>
  <c r="D2474" i="2"/>
  <c r="C2474" i="2"/>
  <c r="E2440" i="2"/>
  <c r="D2440" i="2"/>
  <c r="C2440" i="2"/>
  <c r="E2408" i="2"/>
  <c r="D2408" i="2"/>
  <c r="C2408" i="2"/>
  <c r="E2345" i="2"/>
  <c r="D2345" i="2"/>
  <c r="C2345" i="2"/>
  <c r="E2302" i="2"/>
  <c r="D2302" i="2"/>
  <c r="C2302" i="2"/>
  <c r="E2252" i="2"/>
  <c r="D2252" i="2"/>
  <c r="C2252" i="2"/>
  <c r="E2223" i="2"/>
  <c r="D2223" i="2"/>
  <c r="C2223" i="2"/>
  <c r="E2129" i="2"/>
  <c r="D2129" i="2"/>
  <c r="C2129" i="2"/>
  <c r="E2085" i="2"/>
  <c r="D2085" i="2"/>
  <c r="C2085" i="2"/>
  <c r="E2080" i="2"/>
  <c r="D2080" i="2"/>
  <c r="E2053" i="2"/>
  <c r="E2052" i="2" s="1"/>
  <c r="D2053" i="2"/>
  <c r="D2052" i="2" s="1"/>
  <c r="C2053" i="2"/>
  <c r="C2052" i="2" s="1"/>
  <c r="E2022" i="2"/>
  <c r="D2022" i="2"/>
  <c r="C2022" i="2"/>
  <c r="E1986" i="2"/>
  <c r="D1986" i="2"/>
  <c r="C1986" i="2"/>
  <c r="E1952" i="2"/>
  <c r="D1952" i="2"/>
  <c r="C1952" i="2"/>
  <c r="E1917" i="2"/>
  <c r="D1917" i="2"/>
  <c r="C1917" i="2"/>
  <c r="E1861" i="2"/>
  <c r="D1861" i="2"/>
  <c r="C1861" i="2"/>
  <c r="E1731" i="2"/>
  <c r="D1731" i="2"/>
  <c r="E1440" i="2"/>
  <c r="D1440" i="2"/>
  <c r="E1437" i="2"/>
  <c r="D1437" i="2"/>
  <c r="C1437" i="2"/>
  <c r="D1399" i="2"/>
  <c r="C1399" i="2"/>
  <c r="E1350" i="2"/>
  <c r="D1350" i="2"/>
  <c r="C1350" i="2"/>
  <c r="E1261" i="2"/>
  <c r="D1261" i="2"/>
  <c r="C1261" i="2"/>
  <c r="E1219" i="2"/>
  <c r="E1128" i="2"/>
  <c r="D1128" i="2"/>
  <c r="C1128" i="2"/>
  <c r="E968" i="2"/>
  <c r="D968" i="2"/>
  <c r="C968" i="2"/>
  <c r="E965" i="2"/>
  <c r="D965" i="2"/>
  <c r="C965" i="2"/>
  <c r="E917" i="2"/>
  <c r="D917" i="2"/>
  <c r="C917" i="2"/>
  <c r="E707" i="2"/>
  <c r="D707" i="2"/>
  <c r="C707" i="2"/>
  <c r="E671" i="2"/>
  <c r="D671" i="2"/>
  <c r="C671" i="2"/>
  <c r="E499" i="2"/>
  <c r="D499" i="2"/>
  <c r="C499" i="2"/>
  <c r="E431" i="2"/>
  <c r="D431" i="2"/>
  <c r="C431" i="2"/>
  <c r="D215" i="4" l="1"/>
  <c r="D214" i="4" s="1"/>
  <c r="C215" i="4"/>
  <c r="C214" i="4" s="1"/>
  <c r="E215" i="4"/>
  <c r="E214" i="4" s="1"/>
  <c r="E212" i="4"/>
  <c r="D212" i="4"/>
  <c r="C212" i="4"/>
  <c r="E210" i="4"/>
  <c r="D210" i="4"/>
  <c r="C210" i="4"/>
  <c r="D207" i="4"/>
  <c r="C207" i="4"/>
  <c r="E207" i="4"/>
  <c r="E205" i="4"/>
  <c r="D205" i="4"/>
  <c r="C205" i="4"/>
  <c r="D197" i="4"/>
  <c r="C197" i="4"/>
  <c r="E197" i="4"/>
  <c r="E192" i="4"/>
  <c r="D192" i="4"/>
  <c r="C192" i="4"/>
  <c r="E190" i="4"/>
  <c r="D190" i="4"/>
  <c r="C190" i="4"/>
  <c r="E185" i="4"/>
  <c r="D185" i="4"/>
  <c r="C185" i="4"/>
  <c r="D182" i="4"/>
  <c r="C182" i="4"/>
  <c r="E182" i="4"/>
  <c r="D178" i="4"/>
  <c r="C178" i="4"/>
  <c r="E178" i="4"/>
  <c r="E176" i="4"/>
  <c r="D176" i="4"/>
  <c r="C176" i="4"/>
  <c r="E173" i="4"/>
  <c r="D173" i="4"/>
  <c r="C173" i="4"/>
  <c r="D170" i="4"/>
  <c r="C170" i="4"/>
  <c r="E170" i="4"/>
  <c r="E168" i="4"/>
  <c r="D168" i="4"/>
  <c r="C168" i="4"/>
  <c r="E161" i="4"/>
  <c r="D161" i="4"/>
  <c r="C161" i="4"/>
  <c r="E151" i="4"/>
  <c r="D151" i="4"/>
  <c r="C151" i="4"/>
  <c r="E146" i="4"/>
  <c r="D146" i="4"/>
  <c r="C146" i="4"/>
  <c r="C196" i="4" l="1"/>
  <c r="C195" i="4" s="1"/>
  <c r="C184" i="4"/>
  <c r="E184" i="4"/>
  <c r="D196" i="4"/>
  <c r="D184" i="4"/>
  <c r="C145" i="4"/>
  <c r="E196" i="4"/>
  <c r="E195" i="4" s="1"/>
  <c r="D145" i="4"/>
  <c r="E145" i="4"/>
  <c r="D195" i="4" l="1"/>
  <c r="D144" i="4"/>
  <c r="C144" i="4"/>
  <c r="E144" i="4"/>
  <c r="D78" i="4" l="1"/>
  <c r="D81" i="4"/>
  <c r="D83" i="4"/>
  <c r="D85" i="4"/>
  <c r="D87" i="4"/>
  <c r="D89" i="4"/>
  <c r="D92" i="4"/>
  <c r="D99" i="4"/>
  <c r="D104" i="4"/>
  <c r="D106" i="4"/>
  <c r="D109" i="4"/>
  <c r="D112" i="4"/>
  <c r="D111" i="4" s="1"/>
  <c r="D116" i="4"/>
  <c r="D115" i="4" s="1"/>
  <c r="D122" i="4"/>
  <c r="D127" i="4"/>
  <c r="D130" i="4"/>
  <c r="D132" i="4"/>
  <c r="D135" i="4"/>
  <c r="D134" i="4" s="1"/>
  <c r="D91" i="4" l="1"/>
  <c r="D126" i="4"/>
  <c r="D77" i="4"/>
  <c r="D125" i="4"/>
  <c r="D76" i="4"/>
  <c r="C2437" i="2" l="1"/>
  <c r="C2082" i="2"/>
  <c r="F4894" i="2"/>
  <c r="F4891" i="2"/>
  <c r="F4890" i="2"/>
  <c r="F4889" i="2"/>
  <c r="F4888" i="2"/>
  <c r="F4885" i="2"/>
  <c r="F4883" i="2"/>
  <c r="F4880" i="2"/>
  <c r="F4879" i="2"/>
  <c r="F4869" i="2"/>
  <c r="F4865" i="2"/>
  <c r="F4862" i="2"/>
  <c r="F4861" i="2"/>
  <c r="F4860" i="2"/>
  <c r="F4850" i="2"/>
  <c r="F4849" i="2"/>
  <c r="F4846" i="2"/>
  <c r="F4845" i="2"/>
  <c r="F4844" i="2"/>
  <c r="F4842" i="2"/>
  <c r="F4841" i="2"/>
  <c r="F4838" i="2"/>
  <c r="F4836" i="2"/>
  <c r="F4835" i="2"/>
  <c r="F4834" i="2"/>
  <c r="F4833" i="2"/>
  <c r="F4822" i="2"/>
  <c r="F4819" i="2"/>
  <c r="F4818" i="2"/>
  <c r="F4817" i="2"/>
  <c r="F4816" i="2"/>
  <c r="F4813" i="2"/>
  <c r="F4811" i="2"/>
  <c r="F4808" i="2"/>
  <c r="F4805" i="2"/>
  <c r="F4804" i="2"/>
  <c r="F4802" i="2"/>
  <c r="F4801" i="2"/>
  <c r="F4800" i="2"/>
  <c r="F4799" i="2"/>
  <c r="F4798" i="2"/>
  <c r="F4795" i="2"/>
  <c r="F4793" i="2"/>
  <c r="F4791" i="2"/>
  <c r="F4789" i="2"/>
  <c r="F4788" i="2"/>
  <c r="F4770" i="2"/>
  <c r="F4767" i="2"/>
  <c r="F4765" i="2"/>
  <c r="F4764" i="2"/>
  <c r="F4761" i="2"/>
  <c r="F4760" i="2"/>
  <c r="F4759" i="2"/>
  <c r="F4757" i="2"/>
  <c r="F4756" i="2"/>
  <c r="F4755" i="2"/>
  <c r="F4752" i="2"/>
  <c r="F4750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7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6" i="2"/>
  <c r="F4705" i="2"/>
  <c r="F4704" i="2"/>
  <c r="F4703" i="2"/>
  <c r="F4692" i="2"/>
  <c r="F4690" i="2"/>
  <c r="F4687" i="2"/>
  <c r="F4685" i="2"/>
  <c r="F4682" i="2"/>
  <c r="F4679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4" i="2"/>
  <c r="F4663" i="2"/>
  <c r="F4662" i="2"/>
  <c r="F4661" i="2"/>
  <c r="F4650" i="2"/>
  <c r="F4648" i="2"/>
  <c r="F4645" i="2"/>
  <c r="F4643" i="2"/>
  <c r="F4640" i="2"/>
  <c r="F4637" i="2"/>
  <c r="F4635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0" i="2"/>
  <c r="F4619" i="2"/>
  <c r="F4618" i="2"/>
  <c r="F4617" i="2"/>
  <c r="F4606" i="2"/>
  <c r="F4604" i="2"/>
  <c r="F4601" i="2"/>
  <c r="F4599" i="2"/>
  <c r="F4598" i="2"/>
  <c r="F4597" i="2"/>
  <c r="F4594" i="2"/>
  <c r="F4592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6" i="2"/>
  <c r="F4575" i="2"/>
  <c r="F4574" i="2"/>
  <c r="F4573" i="2"/>
  <c r="F4562" i="2"/>
  <c r="F4560" i="2"/>
  <c r="F4559" i="2"/>
  <c r="F4556" i="2"/>
  <c r="F4554" i="2"/>
  <c r="F4552" i="2"/>
  <c r="F4551" i="2"/>
  <c r="F4550" i="2"/>
  <c r="F4547" i="2"/>
  <c r="F4546" i="2"/>
  <c r="F4545" i="2"/>
  <c r="F4544" i="2"/>
  <c r="F4542" i="2"/>
  <c r="F4541" i="2"/>
  <c r="F4540" i="2"/>
  <c r="F4539" i="2"/>
  <c r="F4536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8" i="2"/>
  <c r="F4517" i="2"/>
  <c r="F4516" i="2"/>
  <c r="F4515" i="2"/>
  <c r="F4514" i="2"/>
  <c r="F4512" i="2"/>
  <c r="F4511" i="2"/>
  <c r="F4509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4" i="2"/>
  <c r="F4493" i="2"/>
  <c r="F4492" i="2"/>
  <c r="F4491" i="2"/>
  <c r="F4480" i="2"/>
  <c r="F4477" i="2"/>
  <c r="F4475" i="2"/>
  <c r="F4472" i="2"/>
  <c r="F4471" i="2"/>
  <c r="F4470" i="2"/>
  <c r="F4469" i="2"/>
  <c r="F4468" i="2"/>
  <c r="F4467" i="2"/>
  <c r="F4466" i="2"/>
  <c r="F4465" i="2"/>
  <c r="F4464" i="2"/>
  <c r="F4463" i="2"/>
  <c r="F4460" i="2"/>
  <c r="F4459" i="2"/>
  <c r="F4458" i="2"/>
  <c r="F4447" i="2"/>
  <c r="F4445" i="2"/>
  <c r="F4442" i="2"/>
  <c r="F4440" i="2"/>
  <c r="F4437" i="2"/>
  <c r="F4436" i="2"/>
  <c r="F4435" i="2"/>
  <c r="F4432" i="2"/>
  <c r="F4430" i="2"/>
  <c r="F4429" i="2"/>
  <c r="F4428" i="2"/>
  <c r="F4427" i="2"/>
  <c r="F4426" i="2"/>
  <c r="F4425" i="2"/>
  <c r="F4424" i="2"/>
  <c r="F4423" i="2"/>
  <c r="F4422" i="2"/>
  <c r="F4421" i="2"/>
  <c r="F4420" i="2"/>
  <c r="F4418" i="2"/>
  <c r="F4417" i="2"/>
  <c r="F4416" i="2"/>
  <c r="F4415" i="2"/>
  <c r="F4404" i="2"/>
  <c r="F4399" i="2"/>
  <c r="F4396" i="2"/>
  <c r="F4394" i="2"/>
  <c r="F4391" i="2"/>
  <c r="F4390" i="2"/>
  <c r="F4389" i="2"/>
  <c r="F4386" i="2"/>
  <c r="F4385" i="2"/>
  <c r="F4383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7" i="2"/>
  <c r="F4366" i="2"/>
  <c r="F4365" i="2"/>
  <c r="F4364" i="2"/>
  <c r="F4353" i="2"/>
  <c r="F4350" i="2"/>
  <c r="F4348" i="2"/>
  <c r="F4345" i="2"/>
  <c r="F4344" i="2"/>
  <c r="F4343" i="2"/>
  <c r="F4342" i="2"/>
  <c r="F4341" i="2"/>
  <c r="F4340" i="2"/>
  <c r="F4339" i="2"/>
  <c r="F4338" i="2"/>
  <c r="F4337" i="2"/>
  <c r="F4336" i="2"/>
  <c r="F4334" i="2"/>
  <c r="F4333" i="2"/>
  <c r="F4332" i="2"/>
  <c r="F4331" i="2"/>
  <c r="F4320" i="2"/>
  <c r="F4317" i="2"/>
  <c r="F4315" i="2"/>
  <c r="F4312" i="2"/>
  <c r="F4311" i="2"/>
  <c r="F4308" i="2"/>
  <c r="F4307" i="2"/>
  <c r="F4306" i="2"/>
  <c r="F4305" i="2"/>
  <c r="F4303" i="2"/>
  <c r="F4301" i="2"/>
  <c r="F4300" i="2"/>
  <c r="F4299" i="2"/>
  <c r="F4298" i="2"/>
  <c r="F4297" i="2"/>
  <c r="F4296" i="2"/>
  <c r="F4295" i="2"/>
  <c r="F4294" i="2"/>
  <c r="F4293" i="2"/>
  <c r="F4292" i="2"/>
  <c r="F4290" i="2"/>
  <c r="F4289" i="2"/>
  <c r="F4288" i="2"/>
  <c r="F4287" i="2"/>
  <c r="F4271" i="2"/>
  <c r="F4268" i="2"/>
  <c r="F4260" i="2"/>
  <c r="F4259" i="2"/>
  <c r="F4258" i="2"/>
  <c r="F4257" i="2"/>
  <c r="F4256" i="2"/>
  <c r="F4255" i="2"/>
  <c r="F4254" i="2"/>
  <c r="F4253" i="2"/>
  <c r="F4252" i="2"/>
  <c r="F4251" i="2"/>
  <c r="F4250" i="2"/>
  <c r="F4248" i="2"/>
  <c r="F4247" i="2"/>
  <c r="F4246" i="2"/>
  <c r="F4245" i="2"/>
  <c r="F4234" i="2"/>
  <c r="F4231" i="2"/>
  <c r="F4229" i="2"/>
  <c r="F4226" i="2"/>
  <c r="F4223" i="2"/>
  <c r="F4222" i="2"/>
  <c r="F4220" i="2"/>
  <c r="F4219" i="2"/>
  <c r="F4218" i="2"/>
  <c r="F4216" i="2"/>
  <c r="F4215" i="2"/>
  <c r="F4214" i="2"/>
  <c r="F4213" i="2"/>
  <c r="F4212" i="2"/>
  <c r="F4211" i="2"/>
  <c r="F4210" i="2"/>
  <c r="F4209" i="2"/>
  <c r="F4208" i="2"/>
  <c r="F4207" i="2"/>
  <c r="F4206" i="2"/>
  <c r="F4204" i="2"/>
  <c r="F4203" i="2"/>
  <c r="F4202" i="2"/>
  <c r="F4201" i="2"/>
  <c r="F4190" i="2"/>
  <c r="F4187" i="2"/>
  <c r="F4185" i="2"/>
  <c r="F4182" i="2"/>
  <c r="F4180" i="2"/>
  <c r="F4178" i="2"/>
  <c r="F4177" i="2"/>
  <c r="F4176" i="2"/>
  <c r="F4175" i="2"/>
  <c r="F4174" i="2"/>
  <c r="F4173" i="2"/>
  <c r="F4172" i="2"/>
  <c r="F4171" i="2"/>
  <c r="F4170" i="2"/>
  <c r="F4169" i="2"/>
  <c r="F4168" i="2"/>
  <c r="F4166" i="2"/>
  <c r="F4165" i="2"/>
  <c r="F4164" i="2"/>
  <c r="F4163" i="2"/>
  <c r="F4152" i="2"/>
  <c r="F4149" i="2"/>
  <c r="F4147" i="2"/>
  <c r="F4145" i="2"/>
  <c r="F4144" i="2"/>
  <c r="F4143" i="2"/>
  <c r="F4140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2" i="2"/>
  <c r="F4121" i="2"/>
  <c r="F4120" i="2"/>
  <c r="F4119" i="2"/>
  <c r="F4108" i="2"/>
  <c r="F4106" i="2"/>
  <c r="F4103" i="2"/>
  <c r="F4100" i="2"/>
  <c r="F4098" i="2"/>
  <c r="F4097" i="2"/>
  <c r="F4094" i="2"/>
  <c r="F4093" i="2"/>
  <c r="F4092" i="2"/>
  <c r="F4091" i="2"/>
  <c r="F4090" i="2"/>
  <c r="F4087" i="2"/>
  <c r="F4086" i="2"/>
  <c r="F4084" i="2"/>
  <c r="F4083" i="2"/>
  <c r="F4082" i="2"/>
  <c r="F4081" i="2"/>
  <c r="F4079" i="2"/>
  <c r="F4078" i="2"/>
  <c r="F4077" i="2"/>
  <c r="F4075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59" i="2"/>
  <c r="F4058" i="2"/>
  <c r="F4057" i="2"/>
  <c r="F4056" i="2"/>
  <c r="F4045" i="2"/>
  <c r="F4042" i="2"/>
  <c r="F4040" i="2"/>
  <c r="F4037" i="2"/>
  <c r="F4036" i="2"/>
  <c r="F4035" i="2"/>
  <c r="F4034" i="2"/>
  <c r="F4033" i="2"/>
  <c r="F4032" i="2"/>
  <c r="F4031" i="2"/>
  <c r="F4030" i="2"/>
  <c r="F4029" i="2"/>
  <c r="F4028" i="2"/>
  <c r="F4027" i="2"/>
  <c r="F4025" i="2"/>
  <c r="F4024" i="2"/>
  <c r="F4023" i="2"/>
  <c r="F4022" i="2"/>
  <c r="F4011" i="2"/>
  <c r="F4009" i="2"/>
  <c r="F4008" i="2"/>
  <c r="F4005" i="2"/>
  <c r="F4003" i="2"/>
  <c r="F4000" i="2"/>
  <c r="F3998" i="2"/>
  <c r="F3996" i="2"/>
  <c r="F3995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79" i="2"/>
  <c r="F3978" i="2"/>
  <c r="F3977" i="2"/>
  <c r="F3976" i="2"/>
  <c r="F3965" i="2"/>
  <c r="F3963" i="2"/>
  <c r="F3960" i="2"/>
  <c r="F3958" i="2"/>
  <c r="F3957" i="2"/>
  <c r="F3954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39" i="2"/>
  <c r="F3938" i="2"/>
  <c r="F3937" i="2"/>
  <c r="F3936" i="2"/>
  <c r="F3925" i="2"/>
  <c r="F3923" i="2"/>
  <c r="F3920" i="2"/>
  <c r="F3918" i="2"/>
  <c r="F3916" i="2"/>
  <c r="F3913" i="2"/>
  <c r="F3910" i="2"/>
  <c r="F3906" i="2"/>
  <c r="F3905" i="2"/>
  <c r="F3904" i="2"/>
  <c r="F3903" i="2"/>
  <c r="F3902" i="2"/>
  <c r="F3900" i="2"/>
  <c r="F3899" i="2"/>
  <c r="F3898" i="2"/>
  <c r="F3897" i="2"/>
  <c r="F3896" i="2"/>
  <c r="F3895" i="2"/>
  <c r="F3893" i="2"/>
  <c r="F3892" i="2"/>
  <c r="F3891" i="2"/>
  <c r="F3890" i="2"/>
  <c r="F3879" i="2"/>
  <c r="F3876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0" i="2"/>
  <c r="F3859" i="2"/>
  <c r="F3858" i="2"/>
  <c r="F3857" i="2"/>
  <c r="F3846" i="2"/>
  <c r="F3843" i="2"/>
  <c r="F3841" i="2"/>
  <c r="F3838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2" i="2"/>
  <c r="F3821" i="2"/>
  <c r="F3820" i="2"/>
  <c r="F3819" i="2"/>
  <c r="F3808" i="2"/>
  <c r="F3806" i="2"/>
  <c r="F3803" i="2"/>
  <c r="F3800" i="2"/>
  <c r="F3798" i="2"/>
  <c r="F3797" i="2"/>
  <c r="F3794" i="2"/>
  <c r="F3792" i="2"/>
  <c r="F3791" i="2"/>
  <c r="F3790" i="2"/>
  <c r="F3789" i="2"/>
  <c r="F3788" i="2"/>
  <c r="F3787" i="2"/>
  <c r="F3786" i="2"/>
  <c r="F3785" i="2"/>
  <c r="F3784" i="2"/>
  <c r="F3781" i="2"/>
  <c r="F3779" i="2"/>
  <c r="F3778" i="2"/>
  <c r="F3777" i="2"/>
  <c r="F3776" i="2"/>
  <c r="F3775" i="2"/>
  <c r="F3774" i="2"/>
  <c r="F3773" i="2"/>
  <c r="F3772" i="2"/>
  <c r="F3770" i="2"/>
  <c r="F3768" i="2"/>
  <c r="F3767" i="2"/>
  <c r="F3766" i="2"/>
  <c r="F3765" i="2"/>
  <c r="F3764" i="2"/>
  <c r="F3763" i="2"/>
  <c r="F3762" i="2"/>
  <c r="F3761" i="2"/>
  <c r="F3760" i="2"/>
  <c r="F3759" i="2"/>
  <c r="F3758" i="2"/>
  <c r="F3756" i="2"/>
  <c r="F3755" i="2"/>
  <c r="F3754" i="2"/>
  <c r="F3753" i="2"/>
  <c r="F3742" i="2"/>
  <c r="F3739" i="2"/>
  <c r="F3737" i="2"/>
  <c r="F3736" i="2"/>
  <c r="F3735" i="2"/>
  <c r="F3734" i="2"/>
  <c r="F3718" i="2"/>
  <c r="F3717" i="2"/>
  <c r="F3716" i="2"/>
  <c r="F3715" i="2"/>
  <c r="F3714" i="2"/>
  <c r="F3713" i="2"/>
  <c r="F3712" i="2"/>
  <c r="F3710" i="2"/>
  <c r="F3709" i="2"/>
  <c r="F3698" i="2"/>
  <c r="F3690" i="2"/>
  <c r="F3689" i="2"/>
  <c r="F3680" i="2"/>
  <c r="F3679" i="2"/>
  <c r="F3678" i="2"/>
  <c r="F3667" i="2"/>
  <c r="F3656" i="2"/>
  <c r="F3654" i="2"/>
  <c r="F3651" i="2"/>
  <c r="F3640" i="2"/>
  <c r="F3639" i="2"/>
  <c r="F3638" i="2"/>
  <c r="F3636" i="2"/>
  <c r="F3635" i="2"/>
  <c r="F3634" i="2"/>
  <c r="F3633" i="2"/>
  <c r="F3632" i="2"/>
  <c r="F3631" i="2"/>
  <c r="F3630" i="2"/>
  <c r="F3628" i="2"/>
  <c r="F3627" i="2"/>
  <c r="F3626" i="2"/>
  <c r="F3625" i="2"/>
  <c r="F3614" i="2"/>
  <c r="F3580" i="2"/>
  <c r="F3579" i="2"/>
  <c r="F3577" i="2"/>
  <c r="F3576" i="2"/>
  <c r="F3575" i="2"/>
  <c r="F3574" i="2"/>
  <c r="F3573" i="2"/>
  <c r="F3572" i="2"/>
  <c r="F3569" i="2"/>
  <c r="F3568" i="2"/>
  <c r="F3567" i="2"/>
  <c r="F3566" i="2"/>
  <c r="F3554" i="2"/>
  <c r="F3552" i="2"/>
  <c r="F3551" i="2"/>
  <c r="F3541" i="2"/>
  <c r="F3538" i="2"/>
  <c r="F3535" i="2"/>
  <c r="F3533" i="2"/>
  <c r="F3531" i="2"/>
  <c r="F3530" i="2"/>
  <c r="F3527" i="2"/>
  <c r="F3526" i="2"/>
  <c r="F3525" i="2"/>
  <c r="F3524" i="2"/>
  <c r="F3523" i="2"/>
  <c r="F3522" i="2"/>
  <c r="F3521" i="2"/>
  <c r="F3518" i="2"/>
  <c r="F3516" i="2"/>
  <c r="F3515" i="2"/>
  <c r="F3514" i="2"/>
  <c r="F3513" i="2"/>
  <c r="F3511" i="2"/>
  <c r="F3510" i="2"/>
  <c r="F3509" i="2"/>
  <c r="F3508" i="2"/>
  <c r="F3506" i="2"/>
  <c r="F3505" i="2"/>
  <c r="F3504" i="2"/>
  <c r="F3503" i="2"/>
  <c r="F3502" i="2"/>
  <c r="F3501" i="2"/>
  <c r="F3500" i="2"/>
  <c r="F3499" i="2"/>
  <c r="F3498" i="2"/>
  <c r="F3497" i="2"/>
  <c r="F3496" i="2"/>
  <c r="F3494" i="2"/>
  <c r="F3493" i="2"/>
  <c r="F3492" i="2"/>
  <c r="F3491" i="2"/>
  <c r="F3480" i="2"/>
  <c r="F3477" i="2"/>
  <c r="F3475" i="2"/>
  <c r="F3474" i="2"/>
  <c r="F3471" i="2"/>
  <c r="F3470" i="2"/>
  <c r="F3469" i="2"/>
  <c r="F3468" i="2"/>
  <c r="F3465" i="2"/>
  <c r="F3464" i="2"/>
  <c r="F3463" i="2"/>
  <c r="F3462" i="2"/>
  <c r="F3461" i="2"/>
  <c r="F3460" i="2"/>
  <c r="F3459" i="2"/>
  <c r="F3458" i="2"/>
  <c r="F3456" i="2"/>
  <c r="F3454" i="2"/>
  <c r="F3453" i="2"/>
  <c r="F3452" i="2"/>
  <c r="F3451" i="2"/>
  <c r="F3449" i="2"/>
  <c r="F3448" i="2"/>
  <c r="F3447" i="2"/>
  <c r="F3446" i="2"/>
  <c r="F3445" i="2"/>
  <c r="F3444" i="2"/>
  <c r="F3443" i="2"/>
  <c r="F3441" i="2"/>
  <c r="F3440" i="2"/>
  <c r="F3439" i="2"/>
  <c r="F3438" i="2"/>
  <c r="F3427" i="2"/>
  <c r="F3422" i="2"/>
  <c r="F3417" i="2"/>
  <c r="F3416" i="2"/>
  <c r="F3414" i="2"/>
  <c r="F3413" i="2"/>
  <c r="F3412" i="2"/>
  <c r="F3411" i="2"/>
  <c r="F3410" i="2"/>
  <c r="F3408" i="2"/>
  <c r="F3407" i="2"/>
  <c r="F3406" i="2"/>
  <c r="F3405" i="2"/>
  <c r="F3391" i="2"/>
  <c r="F3388" i="2"/>
  <c r="F3387" i="2"/>
  <c r="F3386" i="2"/>
  <c r="F3385" i="2"/>
  <c r="F3384" i="2"/>
  <c r="F3383" i="2"/>
  <c r="F3382" i="2"/>
  <c r="F3381" i="2"/>
  <c r="F3380" i="2"/>
  <c r="F3378" i="2"/>
  <c r="F3377" i="2"/>
  <c r="F3376" i="2"/>
  <c r="F3375" i="2"/>
  <c r="F3364" i="2"/>
  <c r="F3361" i="2"/>
  <c r="F3359" i="2"/>
  <c r="F3356" i="2"/>
  <c r="F3355" i="2"/>
  <c r="F3354" i="2"/>
  <c r="F3353" i="2"/>
  <c r="F3352" i="2"/>
  <c r="F3351" i="2"/>
  <c r="F3350" i="2"/>
  <c r="F3349" i="2"/>
  <c r="F3347" i="2"/>
  <c r="F3346" i="2"/>
  <c r="F3345" i="2"/>
  <c r="F3344" i="2"/>
  <c r="F3328" i="2"/>
  <c r="F3325" i="2"/>
  <c r="F3324" i="2"/>
  <c r="F3323" i="2"/>
  <c r="F3322" i="2"/>
  <c r="F3321" i="2"/>
  <c r="F3320" i="2"/>
  <c r="F3319" i="2"/>
  <c r="F3317" i="2"/>
  <c r="F3316" i="2"/>
  <c r="F3315" i="2"/>
  <c r="F3314" i="2"/>
  <c r="F3303" i="2"/>
  <c r="F3298" i="2"/>
  <c r="F3297" i="2"/>
  <c r="F3294" i="2"/>
  <c r="F3293" i="2"/>
  <c r="F3292" i="2"/>
  <c r="F3291" i="2"/>
  <c r="F3290" i="2"/>
  <c r="F3289" i="2"/>
  <c r="F3288" i="2"/>
  <c r="F3287" i="2"/>
  <c r="F3286" i="2"/>
  <c r="F3284" i="2"/>
  <c r="F3283" i="2"/>
  <c r="F3282" i="2"/>
  <c r="F3281" i="2"/>
  <c r="F3267" i="2"/>
  <c r="F3264" i="2"/>
  <c r="F3263" i="2"/>
  <c r="F3262" i="2"/>
  <c r="F3261" i="2"/>
  <c r="F3260" i="2"/>
  <c r="F3259" i="2"/>
  <c r="F3258" i="2"/>
  <c r="F3257" i="2"/>
  <c r="F3255" i="2"/>
  <c r="F3254" i="2"/>
  <c r="F3253" i="2"/>
  <c r="F3252" i="2"/>
  <c r="F3241" i="2"/>
  <c r="F3236" i="2"/>
  <c r="F3233" i="2"/>
  <c r="F3232" i="2"/>
  <c r="F3231" i="2"/>
  <c r="F3230" i="2"/>
  <c r="F3229" i="2"/>
  <c r="F3228" i="2"/>
  <c r="F3227" i="2"/>
  <c r="F3225" i="2"/>
  <c r="F3224" i="2"/>
  <c r="F3223" i="2"/>
  <c r="F3222" i="2"/>
  <c r="F3211" i="2"/>
  <c r="F3206" i="2"/>
  <c r="F3203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8" i="2"/>
  <c r="F3187" i="2"/>
  <c r="F3186" i="2"/>
  <c r="F3185" i="2"/>
  <c r="F3174" i="2"/>
  <c r="F3172" i="2"/>
  <c r="F3168" i="2"/>
  <c r="F3165" i="2"/>
  <c r="F3164" i="2"/>
  <c r="F3163" i="2"/>
  <c r="F3162" i="2"/>
  <c r="F3161" i="2"/>
  <c r="F3160" i="2"/>
  <c r="F3159" i="2"/>
  <c r="F3158" i="2"/>
  <c r="F3156" i="2"/>
  <c r="F3155" i="2"/>
  <c r="F3154" i="2"/>
  <c r="F3153" i="2"/>
  <c r="F3142" i="2"/>
  <c r="F3134" i="2"/>
  <c r="F3133" i="2"/>
  <c r="F3132" i="2"/>
  <c r="F3131" i="2"/>
  <c r="F3130" i="2"/>
  <c r="F3129" i="2"/>
  <c r="F3128" i="2"/>
  <c r="F3127" i="2"/>
  <c r="F3126" i="2"/>
  <c r="F3125" i="2"/>
  <c r="F3123" i="2"/>
  <c r="F3122" i="2"/>
  <c r="F3121" i="2"/>
  <c r="F3120" i="2"/>
  <c r="F3109" i="2"/>
  <c r="F3107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1" i="2"/>
  <c r="F3090" i="2"/>
  <c r="F3089" i="2"/>
  <c r="F3088" i="2"/>
  <c r="F3077" i="2"/>
  <c r="F3074" i="2"/>
  <c r="F3072" i="2"/>
  <c r="F3069" i="2"/>
  <c r="F3067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0" i="2"/>
  <c r="F3049" i="2"/>
  <c r="F3048" i="2"/>
  <c r="F3047" i="2"/>
  <c r="F3036" i="2"/>
  <c r="F3033" i="2"/>
  <c r="F3030" i="2"/>
  <c r="F3029" i="2"/>
  <c r="F3028" i="2"/>
  <c r="F3027" i="2"/>
  <c r="F3026" i="2"/>
  <c r="F3025" i="2"/>
  <c r="F3024" i="2"/>
  <c r="F3023" i="2"/>
  <c r="F3022" i="2"/>
  <c r="F3021" i="2"/>
  <c r="F3020" i="2"/>
  <c r="F3018" i="2"/>
  <c r="F3017" i="2"/>
  <c r="F3016" i="2"/>
  <c r="F3015" i="2"/>
  <c r="F3004" i="2"/>
  <c r="F2998" i="2"/>
  <c r="F2997" i="2"/>
  <c r="F2996" i="2"/>
  <c r="F2995" i="2"/>
  <c r="F2994" i="2"/>
  <c r="F2993" i="2"/>
  <c r="F2992" i="2"/>
  <c r="F2991" i="2"/>
  <c r="F2990" i="2"/>
  <c r="F2989" i="2"/>
  <c r="F2987" i="2"/>
  <c r="F2986" i="2"/>
  <c r="F2985" i="2"/>
  <c r="F2984" i="2"/>
  <c r="F2973" i="2"/>
  <c r="F2968" i="2"/>
  <c r="F2965" i="2"/>
  <c r="F2963" i="2"/>
  <c r="F2962" i="2"/>
  <c r="F2961" i="2"/>
  <c r="F2960" i="2"/>
  <c r="F2959" i="2"/>
  <c r="F2958" i="2"/>
  <c r="F2957" i="2"/>
  <c r="F2956" i="2"/>
  <c r="F2954" i="2"/>
  <c r="F2953" i="2"/>
  <c r="F2952" i="2"/>
  <c r="F2951" i="2"/>
  <c r="F2940" i="2"/>
  <c r="F2934" i="2"/>
  <c r="F2931" i="2"/>
  <c r="F2930" i="2"/>
  <c r="F2929" i="2"/>
  <c r="F2928" i="2"/>
  <c r="F2927" i="2"/>
  <c r="F2926" i="2"/>
  <c r="F2925" i="2"/>
  <c r="F2923" i="2"/>
  <c r="F2922" i="2"/>
  <c r="F2921" i="2"/>
  <c r="F2920" i="2"/>
  <c r="F2909" i="2"/>
  <c r="F2904" i="2"/>
  <c r="F2902" i="2"/>
  <c r="F2901" i="2"/>
  <c r="F2898" i="2"/>
  <c r="F2897" i="2"/>
  <c r="F2896" i="2"/>
  <c r="F2895" i="2"/>
  <c r="F2894" i="2"/>
  <c r="F2893" i="2"/>
  <c r="F2892" i="2"/>
  <c r="F2891" i="2"/>
  <c r="F2890" i="2"/>
  <c r="F2888" i="2"/>
  <c r="F2887" i="2"/>
  <c r="F2886" i="2"/>
  <c r="F2885" i="2"/>
  <c r="F2874" i="2"/>
  <c r="F2869" i="2"/>
  <c r="F2868" i="2"/>
  <c r="F2865" i="2"/>
  <c r="F2864" i="2"/>
  <c r="F2863" i="2"/>
  <c r="F2862" i="2"/>
  <c r="F2861" i="2"/>
  <c r="F2860" i="2"/>
  <c r="F2859" i="2"/>
  <c r="F2858" i="2"/>
  <c r="F2857" i="2"/>
  <c r="F2856" i="2"/>
  <c r="F2854" i="2"/>
  <c r="F2853" i="2"/>
  <c r="F2852" i="2"/>
  <c r="F2851" i="2"/>
  <c r="F2840" i="2"/>
  <c r="F2835" i="2"/>
  <c r="F2834" i="2"/>
  <c r="F2831" i="2"/>
  <c r="F2830" i="2"/>
  <c r="F2829" i="2"/>
  <c r="F2827" i="2"/>
  <c r="F2826" i="2"/>
  <c r="F2825" i="2"/>
  <c r="F2824" i="2"/>
  <c r="F2823" i="2"/>
  <c r="F2821" i="2"/>
  <c r="F2820" i="2"/>
  <c r="F2819" i="2"/>
  <c r="F2818" i="2"/>
  <c r="F2807" i="2"/>
  <c r="F2802" i="2"/>
  <c r="F2801" i="2"/>
  <c r="F2799" i="2"/>
  <c r="F2798" i="2"/>
  <c r="F2797" i="2"/>
  <c r="F2796" i="2"/>
  <c r="F2795" i="2"/>
  <c r="F2794" i="2"/>
  <c r="F2792" i="2"/>
  <c r="F2791" i="2"/>
  <c r="F2790" i="2"/>
  <c r="F2789" i="2"/>
  <c r="F2778" i="2"/>
  <c r="F2773" i="2"/>
  <c r="F2770" i="2"/>
  <c r="F2769" i="2"/>
  <c r="F2768" i="2"/>
  <c r="F2767" i="2"/>
  <c r="F2766" i="2"/>
  <c r="F2765" i="2"/>
  <c r="F2764" i="2"/>
  <c r="F2763" i="2"/>
  <c r="F2762" i="2"/>
  <c r="F2761" i="2"/>
  <c r="F2759" i="2"/>
  <c r="F2758" i="2"/>
  <c r="F2757" i="2"/>
  <c r="F2756" i="2"/>
  <c r="F2745" i="2"/>
  <c r="F2740" i="2"/>
  <c r="F2737" i="2"/>
  <c r="F2736" i="2"/>
  <c r="F2735" i="2"/>
  <c r="F2734" i="2"/>
  <c r="F2733" i="2"/>
  <c r="F2732" i="2"/>
  <c r="F2731" i="2"/>
  <c r="F2730" i="2"/>
  <c r="F2729" i="2"/>
  <c r="F2727" i="2"/>
  <c r="F2726" i="2"/>
  <c r="F2725" i="2"/>
  <c r="F2724" i="2"/>
  <c r="F2710" i="2"/>
  <c r="F2709" i="2"/>
  <c r="F2706" i="2"/>
  <c r="F2705" i="2"/>
  <c r="F2704" i="2"/>
  <c r="F2703" i="2"/>
  <c r="F2702" i="2"/>
  <c r="F2701" i="2"/>
  <c r="F2700" i="2"/>
  <c r="F2699" i="2"/>
  <c r="F2698" i="2"/>
  <c r="F2696" i="2"/>
  <c r="F2695" i="2"/>
  <c r="F2694" i="2"/>
  <c r="F2693" i="2"/>
  <c r="F2682" i="2"/>
  <c r="F2677" i="2"/>
  <c r="F2675" i="2"/>
  <c r="F2674" i="2"/>
  <c r="F2671" i="2"/>
  <c r="F2670" i="2"/>
  <c r="F2669" i="2"/>
  <c r="F2668" i="2"/>
  <c r="F2667" i="2"/>
  <c r="F2666" i="2"/>
  <c r="F2665" i="2"/>
  <c r="F2664" i="2"/>
  <c r="F2661" i="2"/>
  <c r="F2660" i="2"/>
  <c r="F2659" i="2"/>
  <c r="F2658" i="2"/>
  <c r="F2647" i="2"/>
  <c r="F2642" i="2"/>
  <c r="F2638" i="2"/>
  <c r="F2635" i="2"/>
  <c r="F2633" i="2"/>
  <c r="F2632" i="2"/>
  <c r="F2631" i="2"/>
  <c r="F2630" i="2"/>
  <c r="F2629" i="2"/>
  <c r="F2628" i="2"/>
  <c r="F2627" i="2"/>
  <c r="F2626" i="2"/>
  <c r="F2625" i="2"/>
  <c r="F2624" i="2"/>
  <c r="F2622" i="2"/>
  <c r="F2621" i="2"/>
  <c r="F2620" i="2"/>
  <c r="F2619" i="2"/>
  <c r="F2608" i="2"/>
  <c r="F2603" i="2"/>
  <c r="F2601" i="2"/>
  <c r="F2600" i="2"/>
  <c r="F2599" i="2"/>
  <c r="F2598" i="2"/>
  <c r="F2595" i="2"/>
  <c r="F2593" i="2"/>
  <c r="F2592" i="2"/>
  <c r="F2591" i="2"/>
  <c r="F2590" i="2"/>
  <c r="F2589" i="2"/>
  <c r="F2588" i="2"/>
  <c r="F2587" i="2"/>
  <c r="F2586" i="2"/>
  <c r="F2585" i="2"/>
  <c r="F2584" i="2"/>
  <c r="F2583" i="2"/>
  <c r="F2581" i="2"/>
  <c r="F2580" i="2"/>
  <c r="F2579" i="2"/>
  <c r="F2578" i="2"/>
  <c r="F2562" i="2"/>
  <c r="F2559" i="2"/>
  <c r="F2558" i="2"/>
  <c r="F2557" i="2"/>
  <c r="F2556" i="2"/>
  <c r="F2555" i="2"/>
  <c r="F2554" i="2"/>
  <c r="F2553" i="2"/>
  <c r="F2552" i="2"/>
  <c r="F2551" i="2"/>
  <c r="F2549" i="2"/>
  <c r="F2548" i="2"/>
  <c r="F2547" i="2"/>
  <c r="F2546" i="2"/>
  <c r="F2535" i="2"/>
  <c r="F2530" i="2"/>
  <c r="F2529" i="2"/>
  <c r="F2528" i="2"/>
  <c r="F2527" i="2"/>
  <c r="F2526" i="2"/>
  <c r="F2525" i="2"/>
  <c r="F2524" i="2"/>
  <c r="F2522" i="2"/>
  <c r="F2521" i="2"/>
  <c r="F2520" i="2"/>
  <c r="F2519" i="2"/>
  <c r="F2508" i="2"/>
  <c r="F2503" i="2"/>
  <c r="F2500" i="2"/>
  <c r="F2499" i="2"/>
  <c r="F2498" i="2"/>
  <c r="F2497" i="2"/>
  <c r="F2496" i="2"/>
  <c r="F2494" i="2"/>
  <c r="F2493" i="2"/>
  <c r="F2491" i="2"/>
  <c r="F2490" i="2"/>
  <c r="F2489" i="2"/>
  <c r="F2488" i="2"/>
  <c r="F2477" i="2"/>
  <c r="F2472" i="2"/>
  <c r="F2471" i="2"/>
  <c r="F2468" i="2"/>
  <c r="F2467" i="2"/>
  <c r="F2466" i="2"/>
  <c r="F2465" i="2"/>
  <c r="F2464" i="2"/>
  <c r="F2463" i="2"/>
  <c r="F2462" i="2"/>
  <c r="F2461" i="2"/>
  <c r="F2460" i="2"/>
  <c r="F2459" i="2"/>
  <c r="F2457" i="2"/>
  <c r="F2456" i="2"/>
  <c r="F2455" i="2"/>
  <c r="F2454" i="2"/>
  <c r="F2443" i="2"/>
  <c r="F2436" i="2"/>
  <c r="F2435" i="2"/>
  <c r="F2432" i="2"/>
  <c r="F2431" i="2"/>
  <c r="F2430" i="2"/>
  <c r="F2429" i="2"/>
  <c r="F2428" i="2"/>
  <c r="F2427" i="2"/>
  <c r="F2426" i="2"/>
  <c r="F2425" i="2"/>
  <c r="F2423" i="2"/>
  <c r="F2422" i="2"/>
  <c r="F2421" i="2"/>
  <c r="F2420" i="2"/>
  <c r="F2406" i="2"/>
  <c r="F2403" i="2"/>
  <c r="F2402" i="2"/>
  <c r="F2401" i="2"/>
  <c r="F2400" i="2"/>
  <c r="F2399" i="2"/>
  <c r="F2398" i="2"/>
  <c r="F2396" i="2"/>
  <c r="F2395" i="2"/>
  <c r="F2394" i="2"/>
  <c r="F2393" i="2"/>
  <c r="F2382" i="2"/>
  <c r="F2380" i="2"/>
  <c r="F2376" i="2"/>
  <c r="F2373" i="2"/>
  <c r="F2372" i="2"/>
  <c r="F2371" i="2"/>
  <c r="F2370" i="2"/>
  <c r="F2369" i="2"/>
  <c r="F2368" i="2"/>
  <c r="F2367" i="2"/>
  <c r="F2366" i="2"/>
  <c r="F2365" i="2"/>
  <c r="F2364" i="2"/>
  <c r="F2362" i="2"/>
  <c r="F2361" i="2"/>
  <c r="F2360" i="2"/>
  <c r="F2359" i="2"/>
  <c r="F2348" i="2"/>
  <c r="F2343" i="2"/>
  <c r="F2340" i="2"/>
  <c r="F2337" i="2"/>
  <c r="F2336" i="2"/>
  <c r="F2333" i="2"/>
  <c r="F2332" i="2"/>
  <c r="F2330" i="2"/>
  <c r="F2329" i="2"/>
  <c r="F2328" i="2"/>
  <c r="F2327" i="2"/>
  <c r="F2326" i="2"/>
  <c r="F2325" i="2"/>
  <c r="F2324" i="2"/>
  <c r="F2323" i="2"/>
  <c r="F2322" i="2"/>
  <c r="F2321" i="2"/>
  <c r="F2319" i="2"/>
  <c r="F2318" i="2"/>
  <c r="F2317" i="2"/>
  <c r="F2316" i="2"/>
  <c r="F2305" i="2"/>
  <c r="F2300" i="2"/>
  <c r="F2297" i="2"/>
  <c r="F2295" i="2"/>
  <c r="F2294" i="2"/>
  <c r="F2290" i="2"/>
  <c r="F2289" i="2"/>
  <c r="F2288" i="2"/>
  <c r="F2286" i="2"/>
  <c r="F2285" i="2"/>
  <c r="F2284" i="2"/>
  <c r="F2283" i="2"/>
  <c r="F2282" i="2"/>
  <c r="F2281" i="2"/>
  <c r="F2279" i="2"/>
  <c r="F2278" i="2"/>
  <c r="F2277" i="2"/>
  <c r="F2276" i="2"/>
  <c r="F2265" i="2"/>
  <c r="F2263" i="2"/>
  <c r="F2259" i="2"/>
  <c r="F2257" i="2"/>
  <c r="F2251" i="2"/>
  <c r="F2250" i="2"/>
  <c r="F2249" i="2"/>
  <c r="F2248" i="2"/>
  <c r="F2247" i="2"/>
  <c r="F2246" i="2"/>
  <c r="F2245" i="2"/>
  <c r="F2244" i="2"/>
  <c r="F2243" i="2"/>
  <c r="F2242" i="2"/>
  <c r="F2240" i="2"/>
  <c r="F2239" i="2"/>
  <c r="F2238" i="2"/>
  <c r="F2237" i="2"/>
  <c r="F2226" i="2"/>
  <c r="F2221" i="2"/>
  <c r="F2218" i="2"/>
  <c r="F2215" i="2"/>
  <c r="F2214" i="2"/>
  <c r="F2211" i="2"/>
  <c r="F2209" i="2"/>
  <c r="F2206" i="2"/>
  <c r="F2205" i="2"/>
  <c r="F2204" i="2"/>
  <c r="F2203" i="2"/>
  <c r="F2201" i="2"/>
  <c r="F2200" i="2"/>
  <c r="F2199" i="2"/>
  <c r="F2198" i="2"/>
  <c r="F2197" i="2"/>
  <c r="F2196" i="2"/>
  <c r="F2193" i="2"/>
  <c r="F2192" i="2"/>
  <c r="F2191" i="2"/>
  <c r="F2190" i="2"/>
  <c r="F2179" i="2"/>
  <c r="F2173" i="2"/>
  <c r="F2170" i="2"/>
  <c r="F2167" i="2"/>
  <c r="F2166" i="2"/>
  <c r="F2163" i="2"/>
  <c r="F2161" i="2"/>
  <c r="F2159" i="2"/>
  <c r="F2158" i="2"/>
  <c r="F2157" i="2"/>
  <c r="F2156" i="2"/>
  <c r="F2154" i="2"/>
  <c r="F2153" i="2"/>
  <c r="F2152" i="2"/>
  <c r="F2151" i="2"/>
  <c r="F2150" i="2"/>
  <c r="F2149" i="2"/>
  <c r="F2146" i="2"/>
  <c r="F2145" i="2"/>
  <c r="F2144" i="2"/>
  <c r="F2143" i="2"/>
  <c r="F2132" i="2"/>
  <c r="F2127" i="2"/>
  <c r="F2124" i="2"/>
  <c r="F2121" i="2"/>
  <c r="F2120" i="2"/>
  <c r="F2117" i="2"/>
  <c r="F2115" i="2"/>
  <c r="F2114" i="2"/>
  <c r="F2113" i="2"/>
  <c r="F2112" i="2"/>
  <c r="F2110" i="2"/>
  <c r="F2109" i="2"/>
  <c r="F2108" i="2"/>
  <c r="F2107" i="2"/>
  <c r="F2106" i="2"/>
  <c r="F2105" i="2"/>
  <c r="F2102" i="2"/>
  <c r="F2101" i="2"/>
  <c r="F2100" i="2"/>
  <c r="F2099" i="2"/>
  <c r="F2088" i="2"/>
  <c r="F2081" i="2"/>
  <c r="F2078" i="2"/>
  <c r="F2077" i="2"/>
  <c r="F2076" i="2"/>
  <c r="F2075" i="2"/>
  <c r="F2074" i="2"/>
  <c r="F2073" i="2"/>
  <c r="F2072" i="2"/>
  <c r="F2071" i="2"/>
  <c r="F2070" i="2"/>
  <c r="F2068" i="2"/>
  <c r="F2066" i="2"/>
  <c r="F2065" i="2"/>
  <c r="F2051" i="2"/>
  <c r="F2048" i="2"/>
  <c r="F2047" i="2"/>
  <c r="F2046" i="2"/>
  <c r="F2045" i="2"/>
  <c r="F2044" i="2"/>
  <c r="F2043" i="2"/>
  <c r="F2042" i="2"/>
  <c r="F2041" i="2"/>
  <c r="F2039" i="2"/>
  <c r="F2038" i="2"/>
  <c r="F2037" i="2"/>
  <c r="F2036" i="2"/>
  <c r="F2025" i="2"/>
  <c r="F2020" i="2"/>
  <c r="F2016" i="2"/>
  <c r="F2014" i="2"/>
  <c r="F2013" i="2"/>
  <c r="F2012" i="2"/>
  <c r="F2011" i="2"/>
  <c r="F2010" i="2"/>
  <c r="F2009" i="2"/>
  <c r="F2008" i="2"/>
  <c r="F2007" i="2"/>
  <c r="F2006" i="2"/>
  <c r="F2005" i="2"/>
  <c r="F2003" i="2"/>
  <c r="F2002" i="2"/>
  <c r="F2001" i="2"/>
  <c r="F2000" i="2"/>
  <c r="F1989" i="2"/>
  <c r="F1984" i="2"/>
  <c r="F1982" i="2"/>
  <c r="F1979" i="2"/>
  <c r="F1978" i="2"/>
  <c r="F1977" i="2"/>
  <c r="F1976" i="2"/>
  <c r="F1975" i="2"/>
  <c r="F1974" i="2"/>
  <c r="F1973" i="2"/>
  <c r="F1972" i="2"/>
  <c r="F1971" i="2"/>
  <c r="F1969" i="2"/>
  <c r="F1968" i="2"/>
  <c r="F1967" i="2"/>
  <c r="F1966" i="2"/>
  <c r="F1955" i="2"/>
  <c r="F1950" i="2"/>
  <c r="F1948" i="2"/>
  <c r="F1945" i="2"/>
  <c r="F1943" i="2"/>
  <c r="F1942" i="2"/>
  <c r="F1941" i="2"/>
  <c r="F1940" i="2"/>
  <c r="F1939" i="2"/>
  <c r="F1938" i="2"/>
  <c r="F1937" i="2"/>
  <c r="F1936" i="2"/>
  <c r="F1935" i="2"/>
  <c r="F1934" i="2"/>
  <c r="F1932" i="2"/>
  <c r="F1931" i="2"/>
  <c r="F1930" i="2"/>
  <c r="F1929" i="2"/>
  <c r="F1918" i="2"/>
  <c r="F1915" i="2"/>
  <c r="F1913" i="2"/>
  <c r="F1912" i="2"/>
  <c r="F1911" i="2"/>
  <c r="F1910" i="2"/>
  <c r="F1909" i="2"/>
  <c r="F1907" i="2"/>
  <c r="F1906" i="2"/>
  <c r="F1905" i="2"/>
  <c r="F1904" i="2"/>
  <c r="F1893" i="2"/>
  <c r="F1891" i="2"/>
  <c r="F1888" i="2"/>
  <c r="F1887" i="2"/>
  <c r="F1886" i="2"/>
  <c r="F1885" i="2"/>
  <c r="F1884" i="2"/>
  <c r="F1883" i="2"/>
  <c r="F1882" i="2"/>
  <c r="F1881" i="2"/>
  <c r="F1879" i="2"/>
  <c r="F1878" i="2"/>
  <c r="F1877" i="2"/>
  <c r="F1876" i="2"/>
  <c r="F1865" i="2"/>
  <c r="F1862" i="2"/>
  <c r="F1859" i="2"/>
  <c r="F1858" i="2"/>
  <c r="F1857" i="2"/>
  <c r="F1856" i="2"/>
  <c r="F1855" i="2"/>
  <c r="F1854" i="2"/>
  <c r="F1853" i="2"/>
  <c r="F1852" i="2"/>
  <c r="F1851" i="2"/>
  <c r="F1849" i="2"/>
  <c r="F1848" i="2"/>
  <c r="F1847" i="2"/>
  <c r="F1846" i="2"/>
  <c r="F1835" i="2"/>
  <c r="F1832" i="2"/>
  <c r="F1830" i="2"/>
  <c r="F1829" i="2"/>
  <c r="F1826" i="2"/>
  <c r="F1824" i="2"/>
  <c r="F1823" i="2"/>
  <c r="F1822" i="2"/>
  <c r="F1821" i="2"/>
  <c r="F1820" i="2"/>
  <c r="F1819" i="2"/>
  <c r="F1818" i="2"/>
  <c r="F1816" i="2"/>
  <c r="F1815" i="2"/>
  <c r="F1814" i="2"/>
  <c r="F1813" i="2"/>
  <c r="F1802" i="2"/>
  <c r="F1799" i="2"/>
  <c r="F1796" i="2"/>
  <c r="F1795" i="2"/>
  <c r="F1794" i="2"/>
  <c r="F1793" i="2"/>
  <c r="F1792" i="2"/>
  <c r="F1791" i="2"/>
  <c r="F1790" i="2"/>
  <c r="F1789" i="2"/>
  <c r="F1788" i="2"/>
  <c r="F1787" i="2"/>
  <c r="F1785" i="2"/>
  <c r="F1784" i="2"/>
  <c r="F1783" i="2"/>
  <c r="F1782" i="2"/>
  <c r="F1771" i="2"/>
  <c r="F1768" i="2"/>
  <c r="F1766" i="2"/>
  <c r="F1763" i="2"/>
  <c r="F1762" i="2"/>
  <c r="F1761" i="2"/>
  <c r="F1760" i="2"/>
  <c r="F1759" i="2"/>
  <c r="F1758" i="2"/>
  <c r="F1757" i="2"/>
  <c r="F1756" i="2"/>
  <c r="F1755" i="2"/>
  <c r="F1753" i="2"/>
  <c r="F1752" i="2"/>
  <c r="F1751" i="2"/>
  <c r="F1750" i="2"/>
  <c r="F1739" i="2"/>
  <c r="F1737" i="2"/>
  <c r="F1732" i="2"/>
  <c r="F1729" i="2"/>
  <c r="F1728" i="2"/>
  <c r="F1727" i="2"/>
  <c r="F1726" i="2"/>
  <c r="F1725" i="2"/>
  <c r="F1724" i="2"/>
  <c r="F1723" i="2"/>
  <c r="F1722" i="2"/>
  <c r="F1721" i="2"/>
  <c r="F1720" i="2"/>
  <c r="F1719" i="2"/>
  <c r="F1717" i="2"/>
  <c r="F1716" i="2"/>
  <c r="F1715" i="2"/>
  <c r="F1714" i="2"/>
  <c r="F1703" i="2"/>
  <c r="F1700" i="2"/>
  <c r="F1698" i="2"/>
  <c r="F1695" i="2"/>
  <c r="F1693" i="2"/>
  <c r="F1692" i="2"/>
  <c r="F1691" i="2"/>
  <c r="F1690" i="2"/>
  <c r="F1689" i="2"/>
  <c r="F1688" i="2"/>
  <c r="F1687" i="2"/>
  <c r="F1686" i="2"/>
  <c r="F1685" i="2"/>
  <c r="F1684" i="2"/>
  <c r="F1682" i="2"/>
  <c r="F1681" i="2"/>
  <c r="F1680" i="2"/>
  <c r="F1679" i="2"/>
  <c r="F1667" i="2"/>
  <c r="F1664" i="2"/>
  <c r="F1662" i="2"/>
  <c r="F1658" i="2"/>
  <c r="F1655" i="2"/>
  <c r="F1654" i="2"/>
  <c r="F1653" i="2"/>
  <c r="F1652" i="2"/>
  <c r="F1651" i="2"/>
  <c r="F1650" i="2"/>
  <c r="F1648" i="2"/>
  <c r="F1647" i="2"/>
  <c r="F1646" i="2"/>
  <c r="F1645" i="2"/>
  <c r="F1635" i="2"/>
  <c r="F1632" i="2"/>
  <c r="F1629" i="2"/>
  <c r="F1628" i="2"/>
  <c r="F1627" i="2"/>
  <c r="F1626" i="2"/>
  <c r="F1625" i="2"/>
  <c r="F1624" i="2"/>
  <c r="F1623" i="2"/>
  <c r="F1622" i="2"/>
  <c r="F1621" i="2"/>
  <c r="F1619" i="2"/>
  <c r="F1618" i="2"/>
  <c r="F1617" i="2"/>
  <c r="F1616" i="2"/>
  <c r="F1605" i="2"/>
  <c r="F1602" i="2"/>
  <c r="F1600" i="2"/>
  <c r="F1597" i="2"/>
  <c r="F1596" i="2"/>
  <c r="F1595" i="2"/>
  <c r="F1594" i="2"/>
  <c r="F1593" i="2"/>
  <c r="F1592" i="2"/>
  <c r="F1591" i="2"/>
  <c r="F1590" i="2"/>
  <c r="F1589" i="2"/>
  <c r="F1587" i="2"/>
  <c r="F1586" i="2"/>
  <c r="F1585" i="2"/>
  <c r="F1584" i="2"/>
  <c r="F1573" i="2"/>
  <c r="F1570" i="2"/>
  <c r="F1568" i="2"/>
  <c r="F1565" i="2"/>
  <c r="F1564" i="2"/>
  <c r="F1563" i="2"/>
  <c r="F1562" i="2"/>
  <c r="F1561" i="2"/>
  <c r="F1560" i="2"/>
  <c r="F1559" i="2"/>
  <c r="F1558" i="2"/>
  <c r="F1556" i="2"/>
  <c r="F1555" i="2"/>
  <c r="F1554" i="2"/>
  <c r="F1553" i="2"/>
  <c r="F1542" i="2"/>
  <c r="F1539" i="2"/>
  <c r="F1537" i="2"/>
  <c r="F1534" i="2"/>
  <c r="F1533" i="2"/>
  <c r="F1532" i="2"/>
  <c r="F1531" i="2"/>
  <c r="F1530" i="2"/>
  <c r="F1529" i="2"/>
  <c r="F1528" i="2"/>
  <c r="F1527" i="2"/>
  <c r="F1526" i="2"/>
  <c r="F1525" i="2"/>
  <c r="F1523" i="2"/>
  <c r="F1522" i="2"/>
  <c r="F1521" i="2"/>
  <c r="F1520" i="2"/>
  <c r="F1509" i="2"/>
  <c r="F1506" i="2"/>
  <c r="F1503" i="2"/>
  <c r="F1500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5" i="2"/>
  <c r="F1484" i="2"/>
  <c r="F1483" i="2"/>
  <c r="F1482" i="2"/>
  <c r="F1471" i="2"/>
  <c r="F1468" i="2"/>
  <c r="F1467" i="2"/>
  <c r="F1466" i="2"/>
  <c r="F1465" i="2"/>
  <c r="F1464" i="2"/>
  <c r="F1463" i="2"/>
  <c r="F1462" i="2"/>
  <c r="F1461" i="2"/>
  <c r="F1459" i="2"/>
  <c r="F1458" i="2"/>
  <c r="F1457" i="2"/>
  <c r="F1456" i="2"/>
  <c r="F1445" i="2"/>
  <c r="F1443" i="2"/>
  <c r="F1439" i="2"/>
  <c r="F1438" i="2"/>
  <c r="F1432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7" i="2"/>
  <c r="F1416" i="2"/>
  <c r="F1415" i="2"/>
  <c r="F1414" i="2"/>
  <c r="F1403" i="2"/>
  <c r="F1402" i="2"/>
  <c r="F1400" i="2"/>
  <c r="F1397" i="2"/>
  <c r="F1395" i="2"/>
  <c r="F1392" i="2"/>
  <c r="F1389" i="2"/>
  <c r="F1387" i="2"/>
  <c r="F1385" i="2"/>
  <c r="F1384" i="2"/>
  <c r="F1383" i="2"/>
  <c r="F1381" i="2"/>
  <c r="F1380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5" i="2"/>
  <c r="F1364" i="2"/>
  <c r="F1363" i="2"/>
  <c r="F1362" i="2"/>
  <c r="F1351" i="2"/>
  <c r="F1348" i="2"/>
  <c r="F1345" i="2"/>
  <c r="F1343" i="2"/>
  <c r="F1342" i="2"/>
  <c r="F1341" i="2"/>
  <c r="F1340" i="2"/>
  <c r="F1339" i="2"/>
  <c r="F1338" i="2"/>
  <c r="F1337" i="2"/>
  <c r="F1336" i="2"/>
  <c r="F1334" i="2"/>
  <c r="F1333" i="2"/>
  <c r="F1332" i="2"/>
  <c r="F1331" i="2"/>
  <c r="F1320" i="2"/>
  <c r="F1310" i="2"/>
  <c r="F1309" i="2"/>
  <c r="F1308" i="2"/>
  <c r="F1307" i="2"/>
  <c r="F1306" i="2"/>
  <c r="F1304" i="2"/>
  <c r="F1303" i="2"/>
  <c r="F1302" i="2"/>
  <c r="F1300" i="2"/>
  <c r="F1299" i="2"/>
  <c r="F1298" i="2"/>
  <c r="F1297" i="2"/>
  <c r="F1286" i="2"/>
  <c r="F1283" i="2"/>
  <c r="F1280" i="2"/>
  <c r="F1278" i="2"/>
  <c r="F1277" i="2"/>
  <c r="F1276" i="2"/>
  <c r="F1275" i="2"/>
  <c r="F1264" i="2"/>
  <c r="F1262" i="2"/>
  <c r="F1259" i="2"/>
  <c r="F1256" i="2"/>
  <c r="F1255" i="2"/>
  <c r="F1253" i="2"/>
  <c r="F1252" i="2"/>
  <c r="F1250" i="2"/>
  <c r="F1249" i="2"/>
  <c r="F1248" i="2"/>
  <c r="F1247" i="2"/>
  <c r="F1246" i="2"/>
  <c r="F1245" i="2"/>
  <c r="F1244" i="2"/>
  <c r="F1243" i="2"/>
  <c r="F1242" i="2"/>
  <c r="F1241" i="2"/>
  <c r="F1239" i="2"/>
  <c r="F1238" i="2"/>
  <c r="F1237" i="2"/>
  <c r="F1236" i="2"/>
  <c r="F1225" i="2"/>
  <c r="F1216" i="2"/>
  <c r="F1215" i="2"/>
  <c r="F1214" i="2"/>
  <c r="F1211" i="2"/>
  <c r="F1210" i="2"/>
  <c r="F1208" i="2"/>
  <c r="F1207" i="2"/>
  <c r="F1206" i="2"/>
  <c r="F1204" i="2"/>
  <c r="F1203" i="2"/>
  <c r="F1202" i="2"/>
  <c r="F1201" i="2"/>
  <c r="F1190" i="2"/>
  <c r="F1187" i="2"/>
  <c r="F1186" i="2"/>
  <c r="F1185" i="2"/>
  <c r="F1183" i="2"/>
  <c r="F1181" i="2"/>
  <c r="F1180" i="2"/>
  <c r="F1169" i="2"/>
  <c r="F1166" i="2"/>
  <c r="F1164" i="2"/>
  <c r="F1161" i="2"/>
  <c r="F1160" i="2"/>
  <c r="F1159" i="2"/>
  <c r="F1158" i="2"/>
  <c r="F1157" i="2"/>
  <c r="F1156" i="2"/>
  <c r="F1155" i="2"/>
  <c r="F1154" i="2"/>
  <c r="F1152" i="2"/>
  <c r="F1151" i="2"/>
  <c r="F1150" i="2"/>
  <c r="F1149" i="2"/>
  <c r="F1138" i="2"/>
  <c r="F1135" i="2"/>
  <c r="F1133" i="2"/>
  <c r="F1129" i="2"/>
  <c r="F1127" i="2"/>
  <c r="F1126" i="2"/>
  <c r="F1124" i="2"/>
  <c r="F1123" i="2"/>
  <c r="F1122" i="2"/>
  <c r="F1121" i="2"/>
  <c r="F1120" i="2"/>
  <c r="F1119" i="2"/>
  <c r="F1118" i="2"/>
  <c r="F1117" i="2"/>
  <c r="F1116" i="2"/>
  <c r="F1115" i="2"/>
  <c r="F1113" i="2"/>
  <c r="F1112" i="2"/>
  <c r="F1111" i="2"/>
  <c r="F1110" i="2"/>
  <c r="F1099" i="2"/>
  <c r="F1096" i="2"/>
  <c r="F1095" i="2"/>
  <c r="F1092" i="2"/>
  <c r="F1091" i="2"/>
  <c r="F1089" i="2"/>
  <c r="F1088" i="2"/>
  <c r="F1087" i="2"/>
  <c r="F1086" i="2"/>
  <c r="F1075" i="2"/>
  <c r="F1073" i="2"/>
  <c r="F1067" i="2"/>
  <c r="F1066" i="2"/>
  <c r="F1062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7" i="2"/>
  <c r="F1046" i="2"/>
  <c r="F1045" i="2"/>
  <c r="F1044" i="2"/>
  <c r="F1033" i="2"/>
  <c r="F1030" i="2"/>
  <c r="F1028" i="2"/>
  <c r="F1026" i="2"/>
  <c r="F1022" i="2"/>
  <c r="F1021" i="2"/>
  <c r="F1020" i="2"/>
  <c r="F1019" i="2"/>
  <c r="F1018" i="2"/>
  <c r="F1017" i="2"/>
  <c r="F1015" i="2"/>
  <c r="F1014" i="2"/>
  <c r="F1013" i="2"/>
  <c r="F1010" i="2"/>
  <c r="F1009" i="2"/>
  <c r="F1008" i="2"/>
  <c r="F1007" i="2"/>
  <c r="F1006" i="2"/>
  <c r="F1005" i="2"/>
  <c r="F1003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5" i="2"/>
  <c r="F984" i="2"/>
  <c r="F983" i="2"/>
  <c r="F982" i="2"/>
  <c r="F971" i="2"/>
  <c r="F969" i="2"/>
  <c r="F966" i="2"/>
  <c r="F963" i="2"/>
  <c r="F961" i="2"/>
  <c r="F960" i="2"/>
  <c r="F959" i="2"/>
  <c r="F956" i="2"/>
  <c r="F954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7" i="2"/>
  <c r="F936" i="2"/>
  <c r="F935" i="2"/>
  <c r="F934" i="2"/>
  <c r="F923" i="2"/>
  <c r="F920" i="2"/>
  <c r="F918" i="2"/>
  <c r="F915" i="2"/>
  <c r="F912" i="2"/>
  <c r="F911" i="2"/>
  <c r="F910" i="2"/>
  <c r="F909" i="2"/>
  <c r="F908" i="2"/>
  <c r="F907" i="2"/>
  <c r="F906" i="2"/>
  <c r="F905" i="2"/>
  <c r="F904" i="2"/>
  <c r="F903" i="2"/>
  <c r="F902" i="2"/>
  <c r="F900" i="2"/>
  <c r="F899" i="2"/>
  <c r="F898" i="2"/>
  <c r="F897" i="2"/>
  <c r="F886" i="2"/>
  <c r="F884" i="2"/>
  <c r="F883" i="2"/>
  <c r="F880" i="2"/>
  <c r="F878" i="2"/>
  <c r="F877" i="2"/>
  <c r="F876" i="2"/>
  <c r="F873" i="2"/>
  <c r="F872" i="2"/>
  <c r="F871" i="2"/>
  <c r="F870" i="2"/>
  <c r="F869" i="2"/>
  <c r="F868" i="2"/>
  <c r="F867" i="2"/>
  <c r="F866" i="2"/>
  <c r="F865" i="2"/>
  <c r="F864" i="2"/>
  <c r="F862" i="2"/>
  <c r="F861" i="2"/>
  <c r="F860" i="2"/>
  <c r="F859" i="2"/>
  <c r="F845" i="2"/>
  <c r="F843" i="2"/>
  <c r="F842" i="2"/>
  <c r="F839" i="2"/>
  <c r="F838" i="2"/>
  <c r="F837" i="2"/>
  <c r="F836" i="2"/>
  <c r="F833" i="2"/>
  <c r="F831" i="2"/>
  <c r="F829" i="2"/>
  <c r="F828" i="2"/>
  <c r="F827" i="2"/>
  <c r="F826" i="2"/>
  <c r="F825" i="2"/>
  <c r="F823" i="2"/>
  <c r="F822" i="2"/>
  <c r="F821" i="2"/>
  <c r="F820" i="2"/>
  <c r="F819" i="2"/>
  <c r="F818" i="2"/>
  <c r="F817" i="2"/>
  <c r="F816" i="2"/>
  <c r="F814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799" i="2"/>
  <c r="F798" i="2"/>
  <c r="F797" i="2"/>
  <c r="F796" i="2"/>
  <c r="F785" i="2"/>
  <c r="F782" i="2"/>
  <c r="F780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3" i="2"/>
  <c r="F762" i="2"/>
  <c r="F761" i="2"/>
  <c r="F760" i="2"/>
  <c r="F749" i="2"/>
  <c r="F746" i="2"/>
  <c r="F744" i="2"/>
  <c r="F741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3" i="2"/>
  <c r="F722" i="2"/>
  <c r="F721" i="2"/>
  <c r="F708" i="2"/>
  <c r="F705" i="2"/>
  <c r="F703" i="2"/>
  <c r="F700" i="2"/>
  <c r="F699" i="2"/>
  <c r="F698" i="2"/>
  <c r="F697" i="2"/>
  <c r="F696" i="2"/>
  <c r="F694" i="2"/>
  <c r="F693" i="2"/>
  <c r="F692" i="2"/>
  <c r="F691" i="2"/>
  <c r="F690" i="2"/>
  <c r="F688" i="2"/>
  <c r="F687" i="2"/>
  <c r="F686" i="2"/>
  <c r="F685" i="2"/>
  <c r="F674" i="2"/>
  <c r="F672" i="2"/>
  <c r="F669" i="2"/>
  <c r="F667" i="2"/>
  <c r="F663" i="2"/>
  <c r="F658" i="2"/>
  <c r="F656" i="2"/>
  <c r="F655" i="2"/>
  <c r="F654" i="2"/>
  <c r="F653" i="2"/>
  <c r="F652" i="2"/>
  <c r="F651" i="2"/>
  <c r="F650" i="2"/>
  <c r="F649" i="2"/>
  <c r="F648" i="2"/>
  <c r="F646" i="2"/>
  <c r="F645" i="2"/>
  <c r="F644" i="2"/>
  <c r="F643" i="2"/>
  <c r="F632" i="2"/>
  <c r="F629" i="2"/>
  <c r="F627" i="2"/>
  <c r="F625" i="2"/>
  <c r="F624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7" i="2"/>
  <c r="F606" i="2"/>
  <c r="F605" i="2"/>
  <c r="F604" i="2"/>
  <c r="F593" i="2"/>
  <c r="F591" i="2"/>
  <c r="F588" i="2"/>
  <c r="F585" i="2"/>
  <c r="F584" i="2"/>
  <c r="F583" i="2"/>
  <c r="F582" i="2"/>
  <c r="F581" i="2"/>
  <c r="F580" i="2"/>
  <c r="F579" i="2"/>
  <c r="F578" i="2"/>
  <c r="F576" i="2"/>
  <c r="F575" i="2"/>
  <c r="F574" i="2"/>
  <c r="F563" i="2"/>
  <c r="F560" i="2"/>
  <c r="F557" i="2"/>
  <c r="F556" i="2"/>
  <c r="F555" i="2"/>
  <c r="F554" i="2"/>
  <c r="F553" i="2"/>
  <c r="F552" i="2"/>
  <c r="F551" i="2"/>
  <c r="F550" i="2"/>
  <c r="F549" i="2"/>
  <c r="F548" i="2"/>
  <c r="F546" i="2"/>
  <c r="F545" i="2"/>
  <c r="F544" i="2"/>
  <c r="F543" i="2"/>
  <c r="F532" i="2"/>
  <c r="F529" i="2"/>
  <c r="F526" i="2"/>
  <c r="F525" i="2"/>
  <c r="F524" i="2"/>
  <c r="F523" i="2"/>
  <c r="F522" i="2"/>
  <c r="F521" i="2"/>
  <c r="F519" i="2"/>
  <c r="F518" i="2"/>
  <c r="F517" i="2"/>
  <c r="F516" i="2"/>
  <c r="F505" i="2"/>
  <c r="F502" i="2"/>
  <c r="F500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3" i="2"/>
  <c r="F482" i="2"/>
  <c r="F481" i="2"/>
  <c r="F480" i="2"/>
  <c r="F466" i="2"/>
  <c r="F463" i="2"/>
  <c r="F461" i="2"/>
  <c r="F460" i="2"/>
  <c r="F459" i="2"/>
  <c r="F457" i="2"/>
  <c r="F456" i="2"/>
  <c r="F455" i="2"/>
  <c r="F454" i="2"/>
  <c r="F453" i="2"/>
  <c r="F452" i="2"/>
  <c r="F451" i="2"/>
  <c r="F449" i="2"/>
  <c r="F448" i="2"/>
  <c r="F447" i="2"/>
  <c r="F446" i="2"/>
  <c r="F435" i="2"/>
  <c r="F432" i="2"/>
  <c r="F429" i="2"/>
  <c r="F427" i="2"/>
  <c r="F426" i="2"/>
  <c r="F425" i="2"/>
  <c r="F424" i="2"/>
  <c r="F413" i="2"/>
  <c r="F411" i="2"/>
  <c r="F410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4" i="2"/>
  <c r="F393" i="2"/>
  <c r="F382" i="2"/>
  <c r="F380" i="2"/>
  <c r="F377" i="2"/>
  <c r="F375" i="2"/>
  <c r="F372" i="2"/>
  <c r="F368" i="2"/>
  <c r="F367" i="2"/>
  <c r="F365" i="2"/>
  <c r="F362" i="2"/>
  <c r="F360" i="2"/>
  <c r="F359" i="2"/>
  <c r="F358" i="2"/>
  <c r="F357" i="2"/>
  <c r="F355" i="2"/>
  <c r="F353" i="2"/>
  <c r="F352" i="2"/>
  <c r="F351" i="2"/>
  <c r="F350" i="2"/>
  <c r="F349" i="2"/>
  <c r="F348" i="2"/>
  <c r="F347" i="2"/>
  <c r="F345" i="2"/>
  <c r="F344" i="2"/>
  <c r="F343" i="2"/>
  <c r="F342" i="2"/>
  <c r="F341" i="2"/>
  <c r="F340" i="2"/>
  <c r="F339" i="2"/>
  <c r="F338" i="2"/>
  <c r="F336" i="2"/>
  <c r="F335" i="2"/>
  <c r="F334" i="2"/>
  <c r="F333" i="2"/>
  <c r="F322" i="2"/>
  <c r="F319" i="2"/>
  <c r="F316" i="2"/>
  <c r="F313" i="2"/>
  <c r="F312" i="2"/>
  <c r="F310" i="2"/>
  <c r="F309" i="2"/>
  <c r="F308" i="2"/>
  <c r="F307" i="2"/>
  <c r="F306" i="2"/>
  <c r="F305" i="2"/>
  <c r="F304" i="2"/>
  <c r="F303" i="2"/>
  <c r="F302" i="2"/>
  <c r="F301" i="2"/>
  <c r="F299" i="2"/>
  <c r="F298" i="2"/>
  <c r="F297" i="2"/>
  <c r="F296" i="2"/>
  <c r="F285" i="2"/>
  <c r="F282" i="2"/>
  <c r="F279" i="2"/>
  <c r="F278" i="2"/>
  <c r="F277" i="2"/>
  <c r="F276" i="2"/>
  <c r="F275" i="2"/>
  <c r="F274" i="2"/>
  <c r="F273" i="2"/>
  <c r="F272" i="2"/>
  <c r="F271" i="2"/>
  <c r="F270" i="2"/>
  <c r="F269" i="2"/>
  <c r="F267" i="2"/>
  <c r="F266" i="2"/>
  <c r="F265" i="2"/>
  <c r="F264" i="2"/>
  <c r="F253" i="2"/>
  <c r="F251" i="2"/>
  <c r="F250" i="2"/>
  <c r="F249" i="2"/>
  <c r="F248" i="2"/>
  <c r="F247" i="2"/>
  <c r="F246" i="2"/>
  <c r="F234" i="2"/>
  <c r="F233" i="2"/>
  <c r="F232" i="2"/>
  <c r="F231" i="2"/>
  <c r="F230" i="2"/>
  <c r="F229" i="2"/>
  <c r="F228" i="2"/>
  <c r="F227" i="2"/>
  <c r="F226" i="2"/>
  <c r="F224" i="2"/>
  <c r="F223" i="2"/>
  <c r="F222" i="2"/>
  <c r="F211" i="2"/>
  <c r="F208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2" i="2"/>
  <c r="F191" i="2"/>
  <c r="F190" i="2"/>
  <c r="F189" i="2"/>
  <c r="F178" i="2"/>
  <c r="F175" i="2"/>
  <c r="F173" i="2"/>
  <c r="F170" i="2"/>
  <c r="F169" i="2"/>
  <c r="F168" i="2"/>
  <c r="F167" i="2"/>
  <c r="F166" i="2"/>
  <c r="F165" i="2"/>
  <c r="F164" i="2"/>
  <c r="F163" i="2"/>
  <c r="F162" i="2"/>
  <c r="F160" i="2"/>
  <c r="F159" i="2"/>
  <c r="F158" i="2"/>
  <c r="F157" i="2"/>
  <c r="F146" i="2"/>
  <c r="F141" i="2"/>
  <c r="F139" i="2"/>
  <c r="F136" i="2"/>
  <c r="F133" i="2"/>
  <c r="F131" i="2"/>
  <c r="F129" i="2"/>
  <c r="F128" i="2"/>
  <c r="F127" i="2"/>
  <c r="F126" i="2"/>
  <c r="F125" i="2"/>
  <c r="F124" i="2"/>
  <c r="F123" i="2"/>
  <c r="F122" i="2"/>
  <c r="F121" i="2"/>
  <c r="F120" i="2"/>
  <c r="F119" i="2"/>
  <c r="F117" i="2"/>
  <c r="F116" i="2"/>
  <c r="F115" i="2"/>
  <c r="F114" i="2"/>
  <c r="F103" i="2"/>
  <c r="F100" i="2"/>
  <c r="F96" i="2"/>
  <c r="F92" i="2"/>
  <c r="F89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69" i="2"/>
  <c r="F68" i="2"/>
  <c r="F67" i="2"/>
  <c r="F66" i="2"/>
  <c r="F55" i="2"/>
  <c r="F52" i="2"/>
  <c r="F50" i="2"/>
  <c r="F49" i="2"/>
  <c r="F46" i="2"/>
  <c r="F44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87" i="4" l="1"/>
  <c r="F286" i="4"/>
  <c r="F285" i="4"/>
  <c r="F284" i="4"/>
  <c r="F283" i="4"/>
  <c r="F282" i="4"/>
  <c r="F281" i="4"/>
  <c r="F280" i="4"/>
  <c r="F278" i="4"/>
  <c r="F261" i="4"/>
  <c r="F260" i="4"/>
  <c r="F258" i="4"/>
  <c r="F257" i="4"/>
  <c r="F256" i="4"/>
  <c r="F255" i="4"/>
  <c r="F243" i="4"/>
  <c r="F242" i="4"/>
  <c r="F230" i="4"/>
  <c r="F228" i="4"/>
  <c r="F137" i="4"/>
  <c r="F136" i="4"/>
  <c r="F133" i="4"/>
  <c r="F131" i="4"/>
  <c r="F129" i="4"/>
  <c r="F128" i="4"/>
  <c r="F123" i="4"/>
  <c r="F120" i="4"/>
  <c r="F119" i="4"/>
  <c r="F110" i="4"/>
  <c r="F107" i="4"/>
  <c r="F105" i="4"/>
  <c r="F103" i="4"/>
  <c r="F102" i="4"/>
  <c r="F101" i="4"/>
  <c r="F100" i="4"/>
  <c r="F98" i="4"/>
  <c r="F97" i="4"/>
  <c r="F96" i="4"/>
  <c r="F95" i="4"/>
  <c r="F94" i="4"/>
  <c r="F93" i="4"/>
  <c r="F88" i="4"/>
  <c r="F86" i="4"/>
  <c r="F84" i="4"/>
  <c r="F82" i="4"/>
  <c r="F80" i="4"/>
  <c r="F79" i="4"/>
  <c r="E1319" i="2" l="1"/>
  <c r="E1318" i="2" s="1"/>
  <c r="E1316" i="2"/>
  <c r="E1313" i="2"/>
  <c r="E1301" i="2"/>
  <c r="E1296" i="2"/>
  <c r="C99" i="14"/>
  <c r="C98" i="14" s="1"/>
  <c r="E1312" i="2" l="1"/>
  <c r="E1295" i="2"/>
  <c r="E1321" i="2" l="1"/>
  <c r="C87" i="14"/>
  <c r="C86" i="14" s="1"/>
  <c r="E1224" i="2"/>
  <c r="E1223" i="2" s="1"/>
  <c r="E1221" i="2"/>
  <c r="E1212" i="2"/>
  <c r="E1211" i="2"/>
  <c r="E1208" i="2"/>
  <c r="E1205" i="2" s="1"/>
  <c r="E1207" i="2"/>
  <c r="E1200" i="2"/>
  <c r="E1199" i="2" l="1"/>
  <c r="E1218" i="2"/>
  <c r="D1366" i="2" l="1"/>
  <c r="D1382" i="2"/>
  <c r="D1386" i="2"/>
  <c r="D1388" i="2"/>
  <c r="D1391" i="2"/>
  <c r="D1394" i="2"/>
  <c r="D1396" i="2"/>
  <c r="D1401" i="2"/>
  <c r="D1398" i="2" l="1"/>
  <c r="D1390" i="2"/>
  <c r="C2662" i="2" l="1"/>
  <c r="C3495" i="2" l="1"/>
  <c r="C2561" i="2" l="1"/>
  <c r="C2560" i="2" s="1"/>
  <c r="C2476" i="2"/>
  <c r="C4439" i="2"/>
  <c r="C4441" i="2"/>
  <c r="C2050" i="2"/>
  <c r="C1660" i="2"/>
  <c r="C188" i="2" l="1"/>
  <c r="C2676" i="2"/>
  <c r="C1541" i="2"/>
  <c r="C1540" i="2" s="1"/>
  <c r="C1134" i="2"/>
  <c r="C4205" i="2"/>
  <c r="C2458" i="2"/>
  <c r="C1460" i="2"/>
  <c r="C4776" i="2" l="1"/>
  <c r="C4887" i="2"/>
  <c r="C4886" i="2" s="1"/>
  <c r="C4884" i="2"/>
  <c r="C4882" i="2"/>
  <c r="C4878" i="2"/>
  <c r="C4877" i="2" s="1"/>
  <c r="C4867" i="2"/>
  <c r="C4866" i="2" s="1"/>
  <c r="C4864" i="2"/>
  <c r="C4863" i="2" s="1"/>
  <c r="C4859" i="2"/>
  <c r="C4858" i="2" s="1"/>
  <c r="C4847" i="2"/>
  <c r="C4840" i="2"/>
  <c r="C4839" i="2" s="1"/>
  <c r="C4837" i="2"/>
  <c r="C4832" i="2"/>
  <c r="C4820" i="2"/>
  <c r="C4815" i="2"/>
  <c r="C4807" i="2"/>
  <c r="C4806" i="2" s="1"/>
  <c r="C4803" i="2"/>
  <c r="C4797" i="2"/>
  <c r="C4794" i="2"/>
  <c r="C4792" i="2"/>
  <c r="C4790" i="2"/>
  <c r="C4785" i="2"/>
  <c r="C4769" i="2"/>
  <c r="C4768" i="2" s="1"/>
  <c r="C4766" i="2"/>
  <c r="C4763" i="2"/>
  <c r="C4758" i="2"/>
  <c r="C4754" i="2"/>
  <c r="C4751" i="2"/>
  <c r="C4748" i="2"/>
  <c r="C4728" i="2"/>
  <c r="C4726" i="2"/>
  <c r="C4707" i="2"/>
  <c r="C4702" i="2"/>
  <c r="C4691" i="2"/>
  <c r="C4686" i="2"/>
  <c r="C4684" i="2"/>
  <c r="C4680" i="2"/>
  <c r="C4678" i="2"/>
  <c r="C4665" i="2"/>
  <c r="C4660" i="2"/>
  <c r="C4649" i="2"/>
  <c r="C4644" i="2"/>
  <c r="C4642" i="2"/>
  <c r="C4639" i="2"/>
  <c r="C4638" i="2" s="1"/>
  <c r="C4634" i="2"/>
  <c r="C4621" i="2"/>
  <c r="C4616" i="2"/>
  <c r="C4600" i="2"/>
  <c r="C4596" i="2"/>
  <c r="C4593" i="2"/>
  <c r="C4591" i="2"/>
  <c r="C4577" i="2"/>
  <c r="C4572" i="2"/>
  <c r="C4561" i="2"/>
  <c r="C4558" i="2"/>
  <c r="C4555" i="2"/>
  <c r="C4553" i="2"/>
  <c r="C4549" i="2"/>
  <c r="C4543" i="2"/>
  <c r="C4538" i="2"/>
  <c r="C4535" i="2"/>
  <c r="C4519" i="2"/>
  <c r="C4513" i="2"/>
  <c r="C4510" i="2"/>
  <c r="C4508" i="2"/>
  <c r="C4495" i="2"/>
  <c r="C4490" i="2"/>
  <c r="C4479" i="2"/>
  <c r="C4478" i="2" s="1"/>
  <c r="C4476" i="2"/>
  <c r="C4474" i="2"/>
  <c r="C4462" i="2"/>
  <c r="C4457" i="2"/>
  <c r="C4446" i="2"/>
  <c r="C4434" i="2"/>
  <c r="C4433" i="2" s="1"/>
  <c r="C4431" i="2"/>
  <c r="C4419" i="2"/>
  <c r="C4414" i="2"/>
  <c r="C4403" i="2"/>
  <c r="C4401" i="2"/>
  <c r="C4398" i="2"/>
  <c r="C4397" i="2" s="1"/>
  <c r="C4395" i="2"/>
  <c r="C4393" i="2"/>
  <c r="C4388" i="2"/>
  <c r="C4387" i="2" s="1"/>
  <c r="C4384" i="2"/>
  <c r="C4368" i="2"/>
  <c r="C4363" i="2"/>
  <c r="C4352" i="2"/>
  <c r="C4351" i="2" s="1"/>
  <c r="C4349" i="2"/>
  <c r="C4347" i="2"/>
  <c r="C4335" i="2"/>
  <c r="C4330" i="2"/>
  <c r="C4319" i="2"/>
  <c r="C4318" i="2" s="1"/>
  <c r="C4316" i="2"/>
  <c r="C4310" i="2"/>
  <c r="C4309" i="2" s="1"/>
  <c r="C4304" i="2"/>
  <c r="C4302" i="2"/>
  <c r="C4291" i="2"/>
  <c r="C4286" i="2"/>
  <c r="C4274" i="2"/>
  <c r="C4272" i="2"/>
  <c r="C4270" i="2"/>
  <c r="C4267" i="2"/>
  <c r="C4264" i="2"/>
  <c r="C4263" i="2" s="1"/>
  <c r="C4261" i="2"/>
  <c r="C4249" i="2"/>
  <c r="C4244" i="2"/>
  <c r="C4233" i="2"/>
  <c r="C4232" i="2" s="1"/>
  <c r="C4230" i="2"/>
  <c r="C4228" i="2"/>
  <c r="C4225" i="2"/>
  <c r="C4224" i="2" s="1"/>
  <c r="C4221" i="2"/>
  <c r="C4217" i="2"/>
  <c r="C4200" i="2"/>
  <c r="C4189" i="2"/>
  <c r="C4188" i="2" s="1"/>
  <c r="C4186" i="2"/>
  <c r="C4184" i="2"/>
  <c r="C4181" i="2"/>
  <c r="C4179" i="2"/>
  <c r="C4167" i="2"/>
  <c r="C4162" i="2"/>
  <c r="C4151" i="2"/>
  <c r="C4150" i="2" s="1"/>
  <c r="C4148" i="2"/>
  <c r="C4146" i="2"/>
  <c r="C4142" i="2"/>
  <c r="C4139" i="2"/>
  <c r="C4138" i="2" s="1"/>
  <c r="C4136" i="2"/>
  <c r="C4123" i="2"/>
  <c r="C4118" i="2"/>
  <c r="C4107" i="2"/>
  <c r="C4102" i="2"/>
  <c r="C4101" i="2" s="1"/>
  <c r="C4099" i="2"/>
  <c r="C4096" i="2"/>
  <c r="C4089" i="2"/>
  <c r="C4088" i="2" s="1"/>
  <c r="C4085" i="2"/>
  <c r="C4080" i="2"/>
  <c r="C4076" i="2"/>
  <c r="C4074" i="2"/>
  <c r="C4060" i="2"/>
  <c r="C4055" i="2"/>
  <c r="C4044" i="2"/>
  <c r="C4043" i="2" s="1"/>
  <c r="C4041" i="2"/>
  <c r="C4039" i="2"/>
  <c r="C4026" i="2"/>
  <c r="C4021" i="2"/>
  <c r="C4010" i="2"/>
  <c r="C4004" i="2"/>
  <c r="C4002" i="2"/>
  <c r="C3999" i="2"/>
  <c r="C3997" i="2"/>
  <c r="C3994" i="2"/>
  <c r="C3980" i="2"/>
  <c r="C3975" i="2"/>
  <c r="C3964" i="2"/>
  <c r="C3962" i="2"/>
  <c r="C3959" i="2"/>
  <c r="C3953" i="2"/>
  <c r="C3940" i="2"/>
  <c r="C3935" i="2"/>
  <c r="C3924" i="2"/>
  <c r="C3922" i="2"/>
  <c r="C3919" i="2"/>
  <c r="C3917" i="2"/>
  <c r="C3915" i="2"/>
  <c r="C3912" i="2"/>
  <c r="C3911" i="2" s="1"/>
  <c r="C3909" i="2"/>
  <c r="C3907" i="2"/>
  <c r="C3894" i="2"/>
  <c r="C3889" i="2"/>
  <c r="C3878" i="2"/>
  <c r="C3877" i="2" s="1"/>
  <c r="C3875" i="2"/>
  <c r="C3874" i="2" s="1"/>
  <c r="C3861" i="2"/>
  <c r="C3856" i="2"/>
  <c r="C3845" i="2"/>
  <c r="C3844" i="2" s="1"/>
  <c r="C3842" i="2"/>
  <c r="C3840" i="2"/>
  <c r="C3837" i="2"/>
  <c r="C3823" i="2"/>
  <c r="C3818" i="2"/>
  <c r="C3805" i="2"/>
  <c r="C3802" i="2"/>
  <c r="C3801" i="2" s="1"/>
  <c r="C3799" i="2"/>
  <c r="C3796" i="2"/>
  <c r="C3783" i="2"/>
  <c r="C3780" i="2"/>
  <c r="C3771" i="2"/>
  <c r="C3769" i="2"/>
  <c r="C3757" i="2"/>
  <c r="C3752" i="2"/>
  <c r="C3741" i="2"/>
  <c r="C3740" i="2" s="1"/>
  <c r="C3738" i="2"/>
  <c r="C3733" i="2"/>
  <c r="C3720" i="2"/>
  <c r="C3711" i="2"/>
  <c r="C3708" i="2"/>
  <c r="C3697" i="2"/>
  <c r="C3696" i="2" s="1"/>
  <c r="C3693" i="2"/>
  <c r="C3692" i="2" s="1"/>
  <c r="C3682" i="2"/>
  <c r="C3677" i="2"/>
  <c r="C3666" i="2"/>
  <c r="C3663" i="2" s="1"/>
  <c r="C3664" i="2"/>
  <c r="C3661" i="2"/>
  <c r="C3659" i="2"/>
  <c r="C3653" i="2"/>
  <c r="C3652" i="2" s="1"/>
  <c r="C3650" i="2"/>
  <c r="C3649" i="2" s="1"/>
  <c r="C3647" i="2"/>
  <c r="C3645" i="2"/>
  <c r="C3642" i="2"/>
  <c r="C3629" i="2"/>
  <c r="C3624" i="2"/>
  <c r="C3613" i="2"/>
  <c r="C3609" i="2"/>
  <c r="C3606" i="2"/>
  <c r="C3605" i="2" s="1"/>
  <c r="C3603" i="2"/>
  <c r="C3601" i="2"/>
  <c r="C3595" i="2"/>
  <c r="C3594" i="2" s="1"/>
  <c r="C3592" i="2"/>
  <c r="C3591" i="2" s="1"/>
  <c r="C3589" i="2"/>
  <c r="C3584" i="2"/>
  <c r="C3582" i="2"/>
  <c r="C3570" i="2"/>
  <c r="C3565" i="2"/>
  <c r="C3553" i="2"/>
  <c r="C3550" i="2"/>
  <c r="C3540" i="2"/>
  <c r="C3539" i="2" s="1"/>
  <c r="C3537" i="2"/>
  <c r="C3536" i="2" s="1"/>
  <c r="C3534" i="2"/>
  <c r="C3532" i="2"/>
  <c r="C3529" i="2"/>
  <c r="C3520" i="2"/>
  <c r="C3519" i="2" s="1"/>
  <c r="C3517" i="2"/>
  <c r="C3512" i="2"/>
  <c r="C3507" i="2"/>
  <c r="C3490" i="2"/>
  <c r="C3479" i="2"/>
  <c r="C3478" i="2" s="1"/>
  <c r="C3476" i="2"/>
  <c r="C3473" i="2"/>
  <c r="C3467" i="2"/>
  <c r="C3466" i="2" s="1"/>
  <c r="C3457" i="2"/>
  <c r="C3455" i="2"/>
  <c r="C3442" i="2"/>
  <c r="C3437" i="2"/>
  <c r="C3426" i="2"/>
  <c r="C3424" i="2"/>
  <c r="C3409" i="2"/>
  <c r="C3404" i="2"/>
  <c r="C3393" i="2"/>
  <c r="C3392" i="2" s="1"/>
  <c r="C3390" i="2"/>
  <c r="C3389" i="2" s="1"/>
  <c r="C3379" i="2"/>
  <c r="C3374" i="2"/>
  <c r="C3363" i="2"/>
  <c r="C3362" i="2" s="1"/>
  <c r="C3360" i="2"/>
  <c r="C3358" i="2"/>
  <c r="C3348" i="2"/>
  <c r="C3343" i="2"/>
  <c r="C3332" i="2"/>
  <c r="C3330" i="2"/>
  <c r="C3327" i="2"/>
  <c r="C3326" i="2" s="1"/>
  <c r="C3318" i="2"/>
  <c r="C3313" i="2"/>
  <c r="C3302" i="2"/>
  <c r="C3296" i="2"/>
  <c r="C3295" i="2" s="1"/>
  <c r="C3285" i="2"/>
  <c r="C3280" i="2"/>
  <c r="C3266" i="2"/>
  <c r="C3265" i="2" s="1"/>
  <c r="C3256" i="2"/>
  <c r="C3251" i="2"/>
  <c r="C3240" i="2"/>
  <c r="C3235" i="2"/>
  <c r="C3234" i="2" s="1"/>
  <c r="C3226" i="2"/>
  <c r="C3221" i="2"/>
  <c r="C3210" i="2"/>
  <c r="C3205" i="2"/>
  <c r="C3204" i="2" s="1"/>
  <c r="C3202" i="2"/>
  <c r="C3189" i="2"/>
  <c r="C3184" i="2"/>
  <c r="C3173" i="2"/>
  <c r="C3170" i="2"/>
  <c r="C3167" i="2"/>
  <c r="C3166" i="2" s="1"/>
  <c r="C3157" i="2"/>
  <c r="C3152" i="2"/>
  <c r="C3141" i="2"/>
  <c r="C3135" i="2"/>
  <c r="C3124" i="2"/>
  <c r="C3119" i="2"/>
  <c r="C3108" i="2"/>
  <c r="C3106" i="2"/>
  <c r="C3092" i="2"/>
  <c r="C3087" i="2"/>
  <c r="C3076" i="2"/>
  <c r="C3075" i="2" s="1"/>
  <c r="C3073" i="2"/>
  <c r="C3071" i="2"/>
  <c r="C3068" i="2"/>
  <c r="C3066" i="2"/>
  <c r="C3051" i="2"/>
  <c r="C3046" i="2"/>
  <c r="C3035" i="2"/>
  <c r="C3034" i="2" s="1"/>
  <c r="C3032" i="2"/>
  <c r="C3031" i="2" s="1"/>
  <c r="C3019" i="2"/>
  <c r="C3014" i="2"/>
  <c r="C3003" i="2"/>
  <c r="C3000" i="2" s="1"/>
  <c r="C2988" i="2"/>
  <c r="C2983" i="2"/>
  <c r="C2972" i="2"/>
  <c r="C2967" i="2"/>
  <c r="C2966" i="2" s="1"/>
  <c r="C2964" i="2"/>
  <c r="C2955" i="2"/>
  <c r="C2950" i="2"/>
  <c r="C2939" i="2"/>
  <c r="C2933" i="2"/>
  <c r="C2932" i="2" s="1"/>
  <c r="C2924" i="2"/>
  <c r="C2919" i="2"/>
  <c r="C2908" i="2"/>
  <c r="C2903" i="2"/>
  <c r="C2900" i="2"/>
  <c r="C2889" i="2"/>
  <c r="C2884" i="2"/>
  <c r="C2873" i="2"/>
  <c r="C2867" i="2"/>
  <c r="C2866" i="2" s="1"/>
  <c r="C2855" i="2"/>
  <c r="C2850" i="2"/>
  <c r="C2839" i="2"/>
  <c r="C2833" i="2"/>
  <c r="C2832" i="2" s="1"/>
  <c r="C2822" i="2"/>
  <c r="C2817" i="2"/>
  <c r="C2806" i="2"/>
  <c r="C2793" i="2"/>
  <c r="C2788" i="2"/>
  <c r="C2777" i="2"/>
  <c r="C2772" i="2"/>
  <c r="C2771" i="2" s="1"/>
  <c r="C2760" i="2"/>
  <c r="C2755" i="2"/>
  <c r="C2744" i="2"/>
  <c r="C2739" i="2"/>
  <c r="C2738" i="2" s="1"/>
  <c r="C2728" i="2"/>
  <c r="C2723" i="2"/>
  <c r="C2711" i="2"/>
  <c r="C2708" i="2"/>
  <c r="C2707" i="2" s="1"/>
  <c r="C2697" i="2"/>
  <c r="C2692" i="2"/>
  <c r="C2681" i="2"/>
  <c r="C2673" i="2"/>
  <c r="C2672" i="2" s="1"/>
  <c r="C2657" i="2"/>
  <c r="C2656" i="2" s="1"/>
  <c r="C2646" i="2"/>
  <c r="C2641" i="2"/>
  <c r="C2639" i="2"/>
  <c r="C2637" i="2"/>
  <c r="C2634" i="2"/>
  <c r="C2623" i="2"/>
  <c r="C2618" i="2"/>
  <c r="C2607" i="2"/>
  <c r="C2602" i="2"/>
  <c r="C2597" i="2"/>
  <c r="C2594" i="2"/>
  <c r="C2582" i="2"/>
  <c r="C2577" i="2"/>
  <c r="C2566" i="2"/>
  <c r="C2550" i="2"/>
  <c r="C2545" i="2"/>
  <c r="C2534" i="2"/>
  <c r="C2523" i="2"/>
  <c r="C2518" i="2"/>
  <c r="C2507" i="2"/>
  <c r="C2502" i="2"/>
  <c r="C2501" i="2" s="1"/>
  <c r="C2492" i="2"/>
  <c r="C2487" i="2"/>
  <c r="C2473" i="2"/>
  <c r="C2470" i="2"/>
  <c r="C2469" i="2" s="1"/>
  <c r="C2453" i="2"/>
  <c r="C2442" i="2"/>
  <c r="C2434" i="2"/>
  <c r="C2433" i="2" s="1"/>
  <c r="C2424" i="2"/>
  <c r="C2419" i="2"/>
  <c r="C2407" i="2"/>
  <c r="C2405" i="2"/>
  <c r="C2404" i="2" s="1"/>
  <c r="C2397" i="2"/>
  <c r="C2392" i="2"/>
  <c r="C2381" i="2"/>
  <c r="C2378" i="2"/>
  <c r="C2375" i="2"/>
  <c r="C2374" i="2" s="1"/>
  <c r="C2363" i="2"/>
  <c r="C2358" i="2"/>
  <c r="C2347" i="2"/>
  <c r="C2342" i="2"/>
  <c r="C2341" i="2" s="1"/>
  <c r="C2339" i="2"/>
  <c r="C2335" i="2"/>
  <c r="C2331" i="2"/>
  <c r="C2320" i="2"/>
  <c r="C2315" i="2"/>
  <c r="C2304" i="2"/>
  <c r="C2299" i="2"/>
  <c r="C2298" i="2" s="1"/>
  <c r="C2296" i="2"/>
  <c r="C2293" i="2"/>
  <c r="C2280" i="2"/>
  <c r="C2275" i="2"/>
  <c r="C2274" i="2" s="1"/>
  <c r="C2264" i="2"/>
  <c r="C2261" i="2"/>
  <c r="C2258" i="2"/>
  <c r="C2255" i="2"/>
  <c r="C2241" i="2"/>
  <c r="C2236" i="2"/>
  <c r="C2225" i="2"/>
  <c r="C2220" i="2"/>
  <c r="C2219" i="2" s="1"/>
  <c r="C2217" i="2"/>
  <c r="C2213" i="2"/>
  <c r="C2210" i="2"/>
  <c r="C2208" i="2"/>
  <c r="C2194" i="2"/>
  <c r="C2189" i="2"/>
  <c r="C2178" i="2"/>
  <c r="C2175" i="2"/>
  <c r="C2172" i="2"/>
  <c r="C2171" i="2" s="1"/>
  <c r="C2169" i="2"/>
  <c r="C2165" i="2"/>
  <c r="C2162" i="2"/>
  <c r="C2160" i="2"/>
  <c r="C2147" i="2"/>
  <c r="C2142" i="2"/>
  <c r="C2131" i="2"/>
  <c r="C2126" i="2"/>
  <c r="C2125" i="2" s="1"/>
  <c r="C2123" i="2"/>
  <c r="C2119" i="2"/>
  <c r="C2116" i="2"/>
  <c r="C2103" i="2"/>
  <c r="C2098" i="2"/>
  <c r="C2087" i="2"/>
  <c r="C2080" i="2"/>
  <c r="C2079" i="2" s="1"/>
  <c r="C2069" i="2"/>
  <c r="C2064" i="2"/>
  <c r="C2049" i="2"/>
  <c r="C2040" i="2"/>
  <c r="C2035" i="2"/>
  <c r="C2024" i="2"/>
  <c r="C2018" i="2"/>
  <c r="C2017" i="2" s="1"/>
  <c r="C2015" i="2"/>
  <c r="C2004" i="2"/>
  <c r="C1999" i="2"/>
  <c r="C1988" i="2"/>
  <c r="C1983" i="2"/>
  <c r="C1981" i="2"/>
  <c r="C1970" i="2"/>
  <c r="C1965" i="2"/>
  <c r="C1954" i="2"/>
  <c r="C1949" i="2"/>
  <c r="C1947" i="2"/>
  <c r="C1944" i="2"/>
  <c r="C1933" i="2"/>
  <c r="C1928" i="2"/>
  <c r="C1916" i="2"/>
  <c r="C1908" i="2"/>
  <c r="C1903" i="2"/>
  <c r="C1892" i="2"/>
  <c r="C1890" i="2"/>
  <c r="C1880" i="2"/>
  <c r="C1875" i="2"/>
  <c r="C1864" i="2"/>
  <c r="C1863" i="2" s="1"/>
  <c r="C1860" i="2"/>
  <c r="C1850" i="2"/>
  <c r="C1845" i="2"/>
  <c r="C1834" i="2"/>
  <c r="C1833" i="2" s="1"/>
  <c r="C1831" i="2"/>
  <c r="C1828" i="2"/>
  <c r="C1825" i="2"/>
  <c r="C1817" i="2"/>
  <c r="C1812" i="2"/>
  <c r="C1801" i="2"/>
  <c r="C1800" i="2" s="1"/>
  <c r="C1798" i="2"/>
  <c r="C1797" i="2" s="1"/>
  <c r="C1786" i="2"/>
  <c r="C1781" i="2"/>
  <c r="C1770" i="2"/>
  <c r="C1769" i="2" s="1"/>
  <c r="C1767" i="2"/>
  <c r="C1765" i="2"/>
  <c r="C1754" i="2"/>
  <c r="C1749" i="2"/>
  <c r="C1738" i="2"/>
  <c r="C1736" i="2"/>
  <c r="C1733" i="2"/>
  <c r="C1731" i="2"/>
  <c r="C1718" i="2"/>
  <c r="C1713" i="2"/>
  <c r="C1702" i="2"/>
  <c r="C1701" i="2" s="1"/>
  <c r="C1699" i="2"/>
  <c r="C1697" i="2"/>
  <c r="C1694" i="2"/>
  <c r="C1683" i="2"/>
  <c r="C1678" i="2"/>
  <c r="C1666" i="2"/>
  <c r="C1665" i="2" s="1"/>
  <c r="C1663" i="2"/>
  <c r="C1649" i="2"/>
  <c r="C1644" i="2"/>
  <c r="C1634" i="2"/>
  <c r="C1633" i="2" s="1"/>
  <c r="C1631" i="2"/>
  <c r="C1630" i="2" s="1"/>
  <c r="C1620" i="2"/>
  <c r="C1615" i="2"/>
  <c r="C1604" i="2"/>
  <c r="C1603" i="2" s="1"/>
  <c r="C1601" i="2"/>
  <c r="C1599" i="2"/>
  <c r="C1588" i="2"/>
  <c r="C1583" i="2"/>
  <c r="C1572" i="2"/>
  <c r="C1571" i="2" s="1"/>
  <c r="C1569" i="2"/>
  <c r="C1567" i="2"/>
  <c r="C1557" i="2"/>
  <c r="C1552" i="2"/>
  <c r="C1551" i="2" s="1"/>
  <c r="C1538" i="2"/>
  <c r="C1536" i="2"/>
  <c r="C1524" i="2"/>
  <c r="C1519" i="2"/>
  <c r="C1508" i="2"/>
  <c r="C1507" i="2" s="1"/>
  <c r="C1505" i="2"/>
  <c r="C1504" i="2" s="1"/>
  <c r="C1502" i="2"/>
  <c r="C1501" i="2" s="1"/>
  <c r="C1499" i="2"/>
  <c r="C1486" i="2"/>
  <c r="C1481" i="2"/>
  <c r="C1470" i="2"/>
  <c r="C1469" i="2" s="1"/>
  <c r="C1455" i="2"/>
  <c r="C1444" i="2"/>
  <c r="C1442" i="2"/>
  <c r="C1436" i="2"/>
  <c r="C1434" i="2"/>
  <c r="C1433" i="2" s="1"/>
  <c r="C1431" i="2"/>
  <c r="C1418" i="2"/>
  <c r="C1413" i="2"/>
  <c r="C1401" i="2"/>
  <c r="F1401" i="2" s="1"/>
  <c r="F1399" i="2"/>
  <c r="C1396" i="2"/>
  <c r="F1396" i="2" s="1"/>
  <c r="C1394" i="2"/>
  <c r="F1394" i="2" s="1"/>
  <c r="C1391" i="2"/>
  <c r="F1391" i="2" s="1"/>
  <c r="C1388" i="2"/>
  <c r="F1388" i="2" s="1"/>
  <c r="C1386" i="2"/>
  <c r="F1386" i="2" s="1"/>
  <c r="C1382" i="2"/>
  <c r="F1382" i="2" s="1"/>
  <c r="C1366" i="2"/>
  <c r="F1366" i="2" s="1"/>
  <c r="C1361" i="2"/>
  <c r="C1349" i="2"/>
  <c r="C1347" i="2"/>
  <c r="C1346" i="2" s="1"/>
  <c r="C1344" i="2"/>
  <c r="C1335" i="2"/>
  <c r="C1330" i="2"/>
  <c r="C1319" i="2"/>
  <c r="C1318" i="2" s="1"/>
  <c r="C1316" i="2"/>
  <c r="C1313" i="2"/>
  <c r="C1301" i="2"/>
  <c r="C1296" i="2"/>
  <c r="C1285" i="2"/>
  <c r="C1284" i="2" s="1"/>
  <c r="C1282" i="2"/>
  <c r="C1281" i="2" s="1"/>
  <c r="C1279" i="2"/>
  <c r="C1274" i="2"/>
  <c r="C1263" i="2"/>
  <c r="C1260" i="2" s="1"/>
  <c r="C1258" i="2"/>
  <c r="C1257" i="2" s="1"/>
  <c r="C1251" i="2"/>
  <c r="C1240" i="2"/>
  <c r="C1235" i="2"/>
  <c r="C1224" i="2"/>
  <c r="C1223" i="2" s="1"/>
  <c r="C1221" i="2"/>
  <c r="C1219" i="2"/>
  <c r="C1205" i="2"/>
  <c r="C1200" i="2"/>
  <c r="C1189" i="2"/>
  <c r="C1188" i="2" s="1"/>
  <c r="C1184" i="2"/>
  <c r="C1179" i="2"/>
  <c r="C1168" i="2"/>
  <c r="C1167" i="2" s="1"/>
  <c r="C1165" i="2"/>
  <c r="C1163" i="2"/>
  <c r="C1162" i="2" s="1"/>
  <c r="C1153" i="2"/>
  <c r="C1148" i="2"/>
  <c r="C1137" i="2"/>
  <c r="C1136" i="2" s="1"/>
  <c r="C1131" i="2"/>
  <c r="C1130" i="2" s="1"/>
  <c r="C1114" i="2"/>
  <c r="C1109" i="2"/>
  <c r="C1098" i="2"/>
  <c r="C1097" i="2" s="1"/>
  <c r="C1094" i="2"/>
  <c r="C1093" i="2" s="1"/>
  <c r="C1090" i="2"/>
  <c r="C1085" i="2"/>
  <c r="C1074" i="2"/>
  <c r="C1072" i="2"/>
  <c r="C1069" i="2"/>
  <c r="C1064" i="2"/>
  <c r="C1061" i="2"/>
  <c r="C1048" i="2"/>
  <c r="C1043" i="2"/>
  <c r="C1032" i="2"/>
  <c r="C1031" i="2" s="1"/>
  <c r="C1029" i="2"/>
  <c r="C1027" i="2"/>
  <c r="C1024" i="2"/>
  <c r="C1016" i="2"/>
  <c r="C1012" i="2"/>
  <c r="C1004" i="2"/>
  <c r="C1002" i="2"/>
  <c r="C986" i="2"/>
  <c r="C981" i="2"/>
  <c r="C970" i="2"/>
  <c r="C964" i="2"/>
  <c r="C962" i="2"/>
  <c r="C958" i="2"/>
  <c r="C957" i="2" s="1"/>
  <c r="C955" i="2"/>
  <c r="C953" i="2"/>
  <c r="C938" i="2"/>
  <c r="C933" i="2"/>
  <c r="C922" i="2"/>
  <c r="C921" i="2" s="1"/>
  <c r="C919" i="2"/>
  <c r="C914" i="2"/>
  <c r="C913" i="2" s="1"/>
  <c r="C901" i="2"/>
  <c r="C896" i="2"/>
  <c r="C885" i="2"/>
  <c r="C882" i="2"/>
  <c r="C879" i="2"/>
  <c r="C875" i="2"/>
  <c r="C863" i="2"/>
  <c r="C858" i="2"/>
  <c r="C847" i="2"/>
  <c r="C846" i="2" s="1"/>
  <c r="C844" i="2"/>
  <c r="C841" i="2"/>
  <c r="C835" i="2"/>
  <c r="C834" i="2" s="1"/>
  <c r="C832" i="2"/>
  <c r="C830" i="2"/>
  <c r="C824" i="2"/>
  <c r="C815" i="2"/>
  <c r="C813" i="2"/>
  <c r="C800" i="2"/>
  <c r="C795" i="2"/>
  <c r="C784" i="2"/>
  <c r="C783" i="2" s="1"/>
  <c r="C781" i="2"/>
  <c r="C779" i="2"/>
  <c r="C764" i="2"/>
  <c r="C759" i="2"/>
  <c r="C748" i="2"/>
  <c r="C747" i="2" s="1"/>
  <c r="C745" i="2"/>
  <c r="C743" i="2"/>
  <c r="C740" i="2"/>
  <c r="C739" i="2" s="1"/>
  <c r="C725" i="2"/>
  <c r="C720" i="2"/>
  <c r="C709" i="2"/>
  <c r="C704" i="2"/>
  <c r="C702" i="2"/>
  <c r="C689" i="2"/>
  <c r="C684" i="2"/>
  <c r="C673" i="2"/>
  <c r="C668" i="2"/>
  <c r="C666" i="2"/>
  <c r="C660" i="2"/>
  <c r="C657" i="2"/>
  <c r="C647" i="2"/>
  <c r="C642" i="2"/>
  <c r="C631" i="2"/>
  <c r="C630" i="2" s="1"/>
  <c r="C628" i="2"/>
  <c r="C626" i="2"/>
  <c r="C623" i="2"/>
  <c r="C608" i="2"/>
  <c r="C603" i="2"/>
  <c r="C592" i="2"/>
  <c r="C590" i="2"/>
  <c r="C587" i="2"/>
  <c r="C577" i="2"/>
  <c r="C573" i="2"/>
  <c r="C562" i="2"/>
  <c r="C561" i="2" s="1"/>
  <c r="C559" i="2"/>
  <c r="C558" i="2" s="1"/>
  <c r="C547" i="2"/>
  <c r="C542" i="2"/>
  <c r="C531" i="2"/>
  <c r="C530" i="2" s="1"/>
  <c r="C528" i="2"/>
  <c r="C527" i="2" s="1"/>
  <c r="C520" i="2"/>
  <c r="C515" i="2"/>
  <c r="C504" i="2"/>
  <c r="C503" i="2" s="1"/>
  <c r="C501" i="2"/>
  <c r="C484" i="2"/>
  <c r="C479" i="2"/>
  <c r="C468" i="2"/>
  <c r="C467" i="2" s="1"/>
  <c r="C465" i="2"/>
  <c r="C464" i="2" s="1"/>
  <c r="C462" i="2"/>
  <c r="C450" i="2"/>
  <c r="C445" i="2"/>
  <c r="C434" i="2"/>
  <c r="C433" i="2" s="1"/>
  <c r="C430" i="2"/>
  <c r="C428" i="2"/>
  <c r="C423" i="2"/>
  <c r="C412" i="2"/>
  <c r="C409" i="2"/>
  <c r="C395" i="2"/>
  <c r="C392" i="2"/>
  <c r="C381" i="2"/>
  <c r="C379" i="2"/>
  <c r="C376" i="2"/>
  <c r="C374" i="2"/>
  <c r="C370" i="2"/>
  <c r="C366" i="2"/>
  <c r="C364" i="2"/>
  <c r="C361" i="2"/>
  <c r="C356" i="2"/>
  <c r="C354" i="2"/>
  <c r="C337" i="2"/>
  <c r="C332" i="2"/>
  <c r="C321" i="2"/>
  <c r="C320" i="2" s="1"/>
  <c r="C318" i="2"/>
  <c r="C315" i="2"/>
  <c r="C300" i="2"/>
  <c r="C295" i="2"/>
  <c r="C284" i="2"/>
  <c r="C283" i="2" s="1"/>
  <c r="C281" i="2"/>
  <c r="C280" i="2" s="1"/>
  <c r="C268" i="2"/>
  <c r="C263" i="2"/>
  <c r="C252" i="2"/>
  <c r="C245" i="2"/>
  <c r="C225" i="2"/>
  <c r="C221" i="2"/>
  <c r="C210" i="2"/>
  <c r="C209" i="2" s="1"/>
  <c r="C207" i="2"/>
  <c r="C206" i="2" s="1"/>
  <c r="C193" i="2"/>
  <c r="C177" i="2"/>
  <c r="C176" i="2" s="1"/>
  <c r="C174" i="2"/>
  <c r="C172" i="2"/>
  <c r="C161" i="2"/>
  <c r="C156" i="2"/>
  <c r="C145" i="2"/>
  <c r="C144" i="2" s="1"/>
  <c r="C142" i="2"/>
  <c r="C140" i="2"/>
  <c r="C138" i="2"/>
  <c r="C135" i="2"/>
  <c r="C134" i="2" s="1"/>
  <c r="C132" i="2"/>
  <c r="C130" i="2"/>
  <c r="C118" i="2"/>
  <c r="C113" i="2"/>
  <c r="C102" i="2"/>
  <c r="C101" i="2" s="1"/>
  <c r="C99" i="2"/>
  <c r="C97" i="2"/>
  <c r="C94" i="2"/>
  <c r="C91" i="2"/>
  <c r="C90" i="2" s="1"/>
  <c r="C88" i="2"/>
  <c r="C85" i="2"/>
  <c r="C70" i="2"/>
  <c r="C65" i="2"/>
  <c r="C54" i="2"/>
  <c r="C53" i="2" s="1"/>
  <c r="C51" i="2"/>
  <c r="C48" i="2"/>
  <c r="C45" i="2"/>
  <c r="C26" i="2"/>
  <c r="C21" i="2"/>
  <c r="C3751" i="2" l="1"/>
  <c r="C3974" i="2"/>
  <c r="C4199" i="2"/>
  <c r="C4346" i="2"/>
  <c r="C331" i="2"/>
  <c r="C93" i="2"/>
  <c r="C1780" i="2"/>
  <c r="C3888" i="2"/>
  <c r="C64" i="2"/>
  <c r="C314" i="2"/>
  <c r="C541" i="2"/>
  <c r="C564" i="2" s="1"/>
  <c r="C701" i="2"/>
  <c r="C932" i="2"/>
  <c r="C1964" i="2"/>
  <c r="C4870" i="2"/>
  <c r="C2212" i="2"/>
  <c r="C3489" i="2"/>
  <c r="C4413" i="2"/>
  <c r="C4571" i="2"/>
  <c r="C1998" i="2"/>
  <c r="C2314" i="2"/>
  <c r="C2596" i="2"/>
  <c r="C2883" i="2"/>
  <c r="C422" i="2"/>
  <c r="C2254" i="2"/>
  <c r="C4117" i="2"/>
  <c r="C4141" i="2"/>
  <c r="C4095" i="2"/>
  <c r="C4456" i="2"/>
  <c r="C4784" i="2"/>
  <c r="C1360" i="2"/>
  <c r="C20" i="2"/>
  <c r="C980" i="2"/>
  <c r="C2118" i="2"/>
  <c r="C4595" i="2"/>
  <c r="C4762" i="2"/>
  <c r="C4683" i="2"/>
  <c r="C4038" i="2"/>
  <c r="C1199" i="2"/>
  <c r="C4285" i="2"/>
  <c r="C2084" i="2"/>
  <c r="C3070" i="2"/>
  <c r="C1412" i="2"/>
  <c r="C1902" i="2"/>
  <c r="C1919" i="2" s="1"/>
  <c r="C4329" i="2"/>
  <c r="C4809" i="2"/>
  <c r="C4537" i="2"/>
  <c r="C2604" i="2"/>
  <c r="C3279" i="2"/>
  <c r="C3357" i="2"/>
  <c r="C4104" i="2"/>
  <c r="C2899" i="2"/>
  <c r="C137" i="2"/>
  <c r="C3795" i="2"/>
  <c r="C3921" i="2"/>
  <c r="C3804" i="2"/>
  <c r="C4001" i="2"/>
  <c r="C3013" i="2"/>
  <c r="C4006" i="2"/>
  <c r="C895" i="2"/>
  <c r="C47" i="2"/>
  <c r="C683" i="2"/>
  <c r="C4831" i="2"/>
  <c r="C4851" i="2" s="1"/>
  <c r="C1063" i="2"/>
  <c r="C408" i="2"/>
  <c r="C2128" i="2"/>
  <c r="C4557" i="2"/>
  <c r="C514" i="2"/>
  <c r="C533" i="2" s="1"/>
  <c r="C4400" i="2"/>
  <c r="C1071" i="2"/>
  <c r="C3250" i="2"/>
  <c r="C2544" i="2"/>
  <c r="C262" i="2"/>
  <c r="C1398" i="2"/>
  <c r="C1985" i="2"/>
  <c r="C4646" i="2"/>
  <c r="C1748" i="2"/>
  <c r="C2517" i="2"/>
  <c r="C2774" i="2"/>
  <c r="C670" i="2"/>
  <c r="C1273" i="2"/>
  <c r="C1287" i="2" s="1"/>
  <c r="C2982" i="2"/>
  <c r="C3005" i="2" s="1"/>
  <c r="C4362" i="2"/>
  <c r="C4473" i="2"/>
  <c r="C4881" i="2"/>
  <c r="C4895" i="2" s="1"/>
  <c r="C881" i="2"/>
  <c r="C1390" i="2"/>
  <c r="F1390" i="2" s="1"/>
  <c r="C1659" i="2"/>
  <c r="C2452" i="2"/>
  <c r="C2918" i="2"/>
  <c r="C3914" i="2"/>
  <c r="C4183" i="2"/>
  <c r="C1234" i="2"/>
  <c r="C1265" i="2" s="1"/>
  <c r="C3676" i="2"/>
  <c r="C3699" i="2" s="1"/>
  <c r="C1582" i="2"/>
  <c r="C641" i="2"/>
  <c r="C758" i="2"/>
  <c r="C2260" i="2"/>
  <c r="C3151" i="2"/>
  <c r="C244" i="2"/>
  <c r="C254" i="2" s="1"/>
  <c r="C363" i="2"/>
  <c r="C589" i="2"/>
  <c r="C916" i="2"/>
  <c r="C1677" i="2"/>
  <c r="C1735" i="2"/>
  <c r="C1980" i="2"/>
  <c r="C2034" i="2"/>
  <c r="C2722" i="2"/>
  <c r="C3955" i="2"/>
  <c r="C659" i="2"/>
  <c r="C857" i="2"/>
  <c r="C1312" i="2"/>
  <c r="C2222" i="2"/>
  <c r="C2334" i="2"/>
  <c r="C2486" i="2"/>
  <c r="C3299" i="2"/>
  <c r="C3961" i="2"/>
  <c r="C4641" i="2"/>
  <c r="C1874" i="2"/>
  <c r="C2803" i="2"/>
  <c r="C3237" i="2"/>
  <c r="C187" i="2"/>
  <c r="C622" i="2"/>
  <c r="C1764" i="2"/>
  <c r="C2063" i="2"/>
  <c r="C2235" i="2"/>
  <c r="C3782" i="2"/>
  <c r="C4227" i="2"/>
  <c r="C1643" i="2"/>
  <c r="C1827" i="2"/>
  <c r="C1951" i="2"/>
  <c r="C3608" i="2"/>
  <c r="C3855" i="2"/>
  <c r="C3880" i="2" s="1"/>
  <c r="C2691" i="2"/>
  <c r="C2714" i="2" s="1"/>
  <c r="C3329" i="2"/>
  <c r="C2836" i="2"/>
  <c r="C3138" i="2"/>
  <c r="C3207" i="2"/>
  <c r="C4753" i="2"/>
  <c r="C378" i="2"/>
  <c r="C778" i="2"/>
  <c r="C1108" i="2"/>
  <c r="C1218" i="2"/>
  <c r="C1329" i="2"/>
  <c r="C1352" i="2" s="1"/>
  <c r="C1441" i="2"/>
  <c r="C1696" i="2"/>
  <c r="C2504" i="2"/>
  <c r="C2936" i="2"/>
  <c r="C3549" i="2"/>
  <c r="C3555" i="2" s="1"/>
  <c r="C3817" i="2"/>
  <c r="C602" i="2"/>
  <c r="C1535" i="2"/>
  <c r="C2377" i="2"/>
  <c r="C2816" i="2"/>
  <c r="C3183" i="2"/>
  <c r="C3312" i="2"/>
  <c r="C3707" i="2"/>
  <c r="C3724" i="2" s="1"/>
  <c r="C4243" i="2"/>
  <c r="C4602" i="2"/>
  <c r="C4607" i="2" s="1"/>
  <c r="C967" i="2"/>
  <c r="C972" i="2" s="1"/>
  <c r="C1178" i="2"/>
  <c r="C1191" i="2" s="1"/>
  <c r="C1295" i="2"/>
  <c r="C1598" i="2"/>
  <c r="C1811" i="2"/>
  <c r="C4489" i="2"/>
  <c r="C2636" i="2"/>
  <c r="C3839" i="2"/>
  <c r="C220" i="2"/>
  <c r="C236" i="2" s="1"/>
  <c r="C155" i="2"/>
  <c r="C1042" i="2"/>
  <c r="C572" i="2"/>
  <c r="C1730" i="2"/>
  <c r="C2292" i="2"/>
  <c r="C2787" i="2"/>
  <c r="C2849" i="2"/>
  <c r="C2905" i="2"/>
  <c r="C2969" i="2"/>
  <c r="C478" i="2"/>
  <c r="C706" i="2"/>
  <c r="C840" i="2"/>
  <c r="C1011" i="2"/>
  <c r="C1844" i="2"/>
  <c r="C2021" i="2"/>
  <c r="C2301" i="2"/>
  <c r="C2357" i="2"/>
  <c r="C1480" i="2"/>
  <c r="C2617" i="2"/>
  <c r="C2741" i="2"/>
  <c r="C3169" i="2"/>
  <c r="C3423" i="2"/>
  <c r="C4814" i="2"/>
  <c r="C3045" i="2"/>
  <c r="C3078" i="2" s="1"/>
  <c r="C1084" i="2"/>
  <c r="C1100" i="2" s="1"/>
  <c r="C1518" i="2"/>
  <c r="C2949" i="2"/>
  <c r="C3418" i="2"/>
  <c r="C3623" i="2"/>
  <c r="C3668" i="2" s="1"/>
  <c r="C3934" i="2"/>
  <c r="C1454" i="2"/>
  <c r="C1472" i="2" s="1"/>
  <c r="C2174" i="2"/>
  <c r="C2439" i="2"/>
  <c r="C2563" i="2"/>
  <c r="C3118" i="2"/>
  <c r="C4548" i="2"/>
  <c r="C369" i="2"/>
  <c r="C4054" i="2"/>
  <c r="C794" i="2"/>
  <c r="C2391" i="2"/>
  <c r="C2410" i="2" s="1"/>
  <c r="C4392" i="2"/>
  <c r="C4438" i="2"/>
  <c r="C4796" i="2"/>
  <c r="C719" i="2"/>
  <c r="C2188" i="2"/>
  <c r="C3373" i="2"/>
  <c r="C4688" i="2"/>
  <c r="C112" i="2"/>
  <c r="C1147" i="2"/>
  <c r="C1170" i="2" s="1"/>
  <c r="C2141" i="2"/>
  <c r="C2576" i="2"/>
  <c r="C3436" i="2"/>
  <c r="C1927" i="2"/>
  <c r="C2344" i="2"/>
  <c r="C2678" i="2"/>
  <c r="C3564" i="2"/>
  <c r="C4443" i="2"/>
  <c r="C4701" i="2"/>
  <c r="C171" i="2"/>
  <c r="C391" i="2"/>
  <c r="C1614" i="2"/>
  <c r="C1712" i="2"/>
  <c r="C2097" i="2"/>
  <c r="C2531" i="2"/>
  <c r="C2536" i="2" s="1"/>
  <c r="C2754" i="2"/>
  <c r="C3086" i="2"/>
  <c r="C4020" i="2"/>
  <c r="C294" i="2"/>
  <c r="C444" i="2"/>
  <c r="C498" i="2"/>
  <c r="C506" i="2" s="1"/>
  <c r="C742" i="2"/>
  <c r="C874" i="2"/>
  <c r="C1023" i="2"/>
  <c r="C1566" i="2"/>
  <c r="C1889" i="2"/>
  <c r="C1946" i="2"/>
  <c r="C2164" i="2"/>
  <c r="C2418" i="2"/>
  <c r="C2643" i="2"/>
  <c r="C2870" i="2"/>
  <c r="C3105" i="2"/>
  <c r="C3220" i="2"/>
  <c r="C3342" i="2"/>
  <c r="C3528" i="2"/>
  <c r="C3732" i="2"/>
  <c r="C3743" i="2" s="1"/>
  <c r="C4161" i="2"/>
  <c r="C4266" i="2"/>
  <c r="C4313" i="2"/>
  <c r="C4659" i="2"/>
  <c r="C3403" i="2"/>
  <c r="C3472" i="2"/>
  <c r="C4615" i="2"/>
  <c r="C1076" i="2" l="1"/>
  <c r="C414" i="2"/>
  <c r="C4448" i="2"/>
  <c r="C1321" i="2"/>
  <c r="C1034" i="2"/>
  <c r="C1704" i="2"/>
  <c r="C3110" i="2"/>
  <c r="C2808" i="2"/>
  <c r="C1894" i="2"/>
  <c r="C4012" i="2"/>
  <c r="F1398" i="2"/>
  <c r="C1404" i="2"/>
  <c r="C1510" i="2"/>
  <c r="C3304" i="2"/>
  <c r="C3365" i="2"/>
  <c r="C2089" i="2"/>
  <c r="C286" i="2"/>
  <c r="C1446" i="2"/>
  <c r="C3212" i="2"/>
  <c r="C1543" i="2"/>
  <c r="C1866" i="2"/>
  <c r="C1803" i="2"/>
  <c r="C2478" i="2"/>
  <c r="C1990" i="2"/>
  <c r="C3809" i="2"/>
  <c r="C3242" i="2"/>
  <c r="C1636" i="2"/>
  <c r="C147" i="2"/>
  <c r="C1226" i="2"/>
  <c r="C3926" i="2"/>
  <c r="C3271" i="2"/>
  <c r="C212" i="2"/>
  <c r="C2568" i="2"/>
  <c r="C3966" i="2"/>
  <c r="C2133" i="2"/>
  <c r="C56" i="2"/>
  <c r="C4354" i="2"/>
  <c r="C323" i="2"/>
  <c r="C4046" i="2"/>
  <c r="C2779" i="2"/>
  <c r="C4771" i="2"/>
  <c r="C4153" i="2"/>
  <c r="C4693" i="2"/>
  <c r="C4191" i="2"/>
  <c r="C3037" i="2"/>
  <c r="C1836" i="2"/>
  <c r="C3334" i="2"/>
  <c r="C594" i="2"/>
  <c r="C436" i="2"/>
  <c r="C1139" i="2"/>
  <c r="C3615" i="2"/>
  <c r="C2941" i="2"/>
  <c r="C4405" i="2"/>
  <c r="C2026" i="2"/>
  <c r="C4481" i="2"/>
  <c r="C4651" i="2"/>
  <c r="C2648" i="2"/>
  <c r="C2875" i="2"/>
  <c r="C2910" i="2"/>
  <c r="C2306" i="2"/>
  <c r="C633" i="2"/>
  <c r="C179" i="2"/>
  <c r="C1606" i="2"/>
  <c r="C2974" i="2"/>
  <c r="C1668" i="2"/>
  <c r="C675" i="2"/>
  <c r="C2180" i="2"/>
  <c r="C3847" i="2"/>
  <c r="C924" i="2"/>
  <c r="C2383" i="2"/>
  <c r="C711" i="2"/>
  <c r="C1772" i="2"/>
  <c r="C1956" i="2"/>
  <c r="C3395" i="2"/>
  <c r="C4235" i="2"/>
  <c r="C3481" i="2"/>
  <c r="C104" i="2"/>
  <c r="C2683" i="2"/>
  <c r="C786" i="2"/>
  <c r="C2609" i="2"/>
  <c r="C1740" i="2"/>
  <c r="C470" i="2"/>
  <c r="C1574" i="2"/>
  <c r="C4277" i="2"/>
  <c r="C2266" i="2"/>
  <c r="C887" i="2"/>
  <c r="C383" i="2"/>
  <c r="C4321" i="2"/>
  <c r="C4824" i="2"/>
  <c r="C2349" i="2"/>
  <c r="C3428" i="2"/>
  <c r="C849" i="2"/>
  <c r="C4563" i="2"/>
  <c r="C2841" i="2"/>
  <c r="C2746" i="2"/>
  <c r="C3175" i="2"/>
  <c r="C2227" i="2"/>
  <c r="C4109" i="2"/>
  <c r="C2055" i="2"/>
  <c r="C2444" i="2"/>
  <c r="C750" i="2"/>
  <c r="C3542" i="2"/>
  <c r="C3556" i="2" s="1"/>
  <c r="C3143" i="2"/>
  <c r="C2509" i="2"/>
  <c r="C1669" i="2" l="1"/>
  <c r="C4896" i="2"/>
  <c r="D1330" i="2" l="1"/>
  <c r="F1330" i="2" s="1"/>
  <c r="E1330" i="2"/>
  <c r="E3837" i="2" l="1"/>
  <c r="D3837" i="2"/>
  <c r="F3837" i="2" s="1"/>
  <c r="F3793" i="2" l="1"/>
  <c r="E815" i="2" l="1"/>
  <c r="D815" i="2"/>
  <c r="F815" i="2" s="1"/>
  <c r="E4878" i="2"/>
  <c r="E4877" i="2" s="1"/>
  <c r="D4878" i="2"/>
  <c r="E4398" i="2"/>
  <c r="E4397" i="2" s="1"/>
  <c r="D4398" i="2"/>
  <c r="F4878" i="2" l="1"/>
  <c r="D4877" i="2"/>
  <c r="D4397" i="2"/>
  <c r="F4397" i="2" s="1"/>
  <c r="F4398" i="2"/>
  <c r="E3537" i="2"/>
  <c r="E3536" i="2" s="1"/>
  <c r="D3537" i="2"/>
  <c r="D3536" i="2" l="1"/>
  <c r="F3536" i="2" s="1"/>
  <c r="F3537" i="2"/>
  <c r="E1434" i="2" l="1"/>
  <c r="E1433" i="2" s="1"/>
  <c r="D1434" i="2"/>
  <c r="C111" i="14"/>
  <c r="C110" i="14" s="1"/>
  <c r="C113" i="14" s="1"/>
  <c r="D1433" i="2" l="1"/>
  <c r="E4803" i="2" l="1"/>
  <c r="D4803" i="2"/>
  <c r="C75" i="14" l="1"/>
  <c r="C73" i="14"/>
  <c r="E1074" i="2"/>
  <c r="E1072" i="2"/>
  <c r="E1069" i="2"/>
  <c r="E1064" i="2"/>
  <c r="E1063" i="2" s="1"/>
  <c r="E1061" i="2"/>
  <c r="E1048" i="2"/>
  <c r="E1043" i="2"/>
  <c r="C72" i="14" l="1"/>
  <c r="E1042" i="2"/>
  <c r="E1071" i="2"/>
  <c r="E1076" i="2" l="1"/>
  <c r="E4274" i="2"/>
  <c r="E4272" i="2"/>
  <c r="E4270" i="2"/>
  <c r="E4267" i="2"/>
  <c r="E4264" i="2"/>
  <c r="E4263" i="2" s="1"/>
  <c r="E4261" i="2"/>
  <c r="E4249" i="2"/>
  <c r="E4244" i="2"/>
  <c r="D1524" i="2"/>
  <c r="F1524" i="2" s="1"/>
  <c r="D1536" i="2"/>
  <c r="F1536" i="2" s="1"/>
  <c r="D1538" i="2"/>
  <c r="F1538" i="2" s="1"/>
  <c r="D1541" i="2"/>
  <c r="F1541" i="2" l="1"/>
  <c r="D1540" i="2"/>
  <c r="E4243" i="2"/>
  <c r="E4266" i="2"/>
  <c r="F1540" i="2"/>
  <c r="D1535" i="2"/>
  <c r="F1535" i="2" s="1"/>
  <c r="C40" i="14" l="1"/>
  <c r="C39" i="14" s="1"/>
  <c r="C43" i="14" s="1"/>
  <c r="E748" i="2"/>
  <c r="E747" i="2" s="1"/>
  <c r="E745" i="2"/>
  <c r="E743" i="2"/>
  <c r="E740" i="2"/>
  <c r="E739" i="2" s="1"/>
  <c r="E725" i="2"/>
  <c r="E720" i="2"/>
  <c r="E719" i="2" s="1"/>
  <c r="E742" i="2" l="1"/>
  <c r="C659" i="14"/>
  <c r="C658" i="14" s="1"/>
  <c r="E3332" i="2"/>
  <c r="E3330" i="2"/>
  <c r="E3327" i="2"/>
  <c r="E3326" i="2" s="1"/>
  <c r="E3318" i="2"/>
  <c r="E3313" i="2"/>
  <c r="C635" i="14"/>
  <c r="C634" i="14" s="1"/>
  <c r="E3266" i="2"/>
  <c r="E3265" i="2" s="1"/>
  <c r="E3256" i="2"/>
  <c r="E3251" i="2"/>
  <c r="C623" i="14"/>
  <c r="C622" i="14" s="1"/>
  <c r="E3240" i="2"/>
  <c r="E3235" i="2"/>
  <c r="E3234" i="2" s="1"/>
  <c r="E3226" i="2"/>
  <c r="E3221" i="2"/>
  <c r="C576" i="14"/>
  <c r="C575" i="14" s="1"/>
  <c r="E3003" i="2"/>
  <c r="E2988" i="2"/>
  <c r="E2983" i="2"/>
  <c r="E2972" i="2"/>
  <c r="E2967" i="2"/>
  <c r="E2966" i="2" s="1"/>
  <c r="E2964" i="2"/>
  <c r="E2955" i="2"/>
  <c r="E2950" i="2"/>
  <c r="C516" i="14"/>
  <c r="C515" i="14" s="1"/>
  <c r="E2839" i="2"/>
  <c r="E2833" i="2"/>
  <c r="E2832" i="2" s="1"/>
  <c r="E2822" i="2"/>
  <c r="E2817" i="2"/>
  <c r="C504" i="14"/>
  <c r="C503" i="14" s="1"/>
  <c r="E2806" i="2"/>
  <c r="E2793" i="2"/>
  <c r="E2788" i="2"/>
  <c r="E2982" i="2" l="1"/>
  <c r="E3250" i="2"/>
  <c r="E3312" i="2"/>
  <c r="E2803" i="2"/>
  <c r="E2836" i="2"/>
  <c r="E3237" i="2"/>
  <c r="E3329" i="2"/>
  <c r="E2787" i="2"/>
  <c r="E3220" i="2"/>
  <c r="E3000" i="2"/>
  <c r="E3005" i="2" s="1"/>
  <c r="E2816" i="2"/>
  <c r="E2969" i="2"/>
  <c r="E2949" i="2"/>
  <c r="C492" i="14"/>
  <c r="C491" i="14" s="1"/>
  <c r="E2777" i="2"/>
  <c r="E2772" i="2"/>
  <c r="E2771" i="2" s="1"/>
  <c r="E2760" i="2"/>
  <c r="E2755" i="2"/>
  <c r="E2808" i="2" l="1"/>
  <c r="E2754" i="2"/>
  <c r="E2774" i="2"/>
  <c r="C444" i="14"/>
  <c r="C443" i="14" s="1"/>
  <c r="E2646" i="2"/>
  <c r="E2641" i="2"/>
  <c r="E2639" i="2"/>
  <c r="E2637" i="2"/>
  <c r="E2634" i="2"/>
  <c r="E2623" i="2"/>
  <c r="E2618" i="2"/>
  <c r="C432" i="14"/>
  <c r="C431" i="14" s="1"/>
  <c r="E2607" i="2"/>
  <c r="E2602" i="2"/>
  <c r="E2597" i="2"/>
  <c r="E2594" i="2"/>
  <c r="E2582" i="2"/>
  <c r="E2577" i="2"/>
  <c r="C408" i="14"/>
  <c r="C407" i="14" s="1"/>
  <c r="E2534" i="2"/>
  <c r="E2523" i="2"/>
  <c r="E2518" i="2"/>
  <c r="C396" i="14"/>
  <c r="C395" i="14" s="1"/>
  <c r="E2507" i="2"/>
  <c r="E2502" i="2"/>
  <c r="E2501" i="2" s="1"/>
  <c r="E2492" i="2"/>
  <c r="E2487" i="2"/>
  <c r="C384" i="14"/>
  <c r="C383" i="14" s="1"/>
  <c r="E2476" i="2"/>
  <c r="E2470" i="2"/>
  <c r="E2469" i="2" s="1"/>
  <c r="E2458" i="2"/>
  <c r="E2453" i="2"/>
  <c r="C372" i="14"/>
  <c r="C371" i="14" s="1"/>
  <c r="E2442" i="2"/>
  <c r="E2437" i="2"/>
  <c r="E2434" i="2"/>
  <c r="E2424" i="2"/>
  <c r="E2419" i="2"/>
  <c r="C360" i="14"/>
  <c r="C359" i="14" s="1"/>
  <c r="E2407" i="2"/>
  <c r="E2405" i="2"/>
  <c r="E2404" i="2" s="1"/>
  <c r="E2397" i="2"/>
  <c r="E2392" i="2"/>
  <c r="C348" i="14"/>
  <c r="C347" i="14" s="1"/>
  <c r="C309" i="14"/>
  <c r="C307" i="14"/>
  <c r="C304" i="14"/>
  <c r="C303" i="14" s="1"/>
  <c r="C301" i="14"/>
  <c r="C300" i="14" s="1"/>
  <c r="C298" i="14"/>
  <c r="C296" i="14"/>
  <c r="E2304" i="2"/>
  <c r="E2299" i="2"/>
  <c r="E2298" i="2" s="1"/>
  <c r="E2296" i="2"/>
  <c r="E2293" i="2"/>
  <c r="E2280" i="2"/>
  <c r="E2275" i="2"/>
  <c r="E2274" i="2" s="1"/>
  <c r="C283" i="14"/>
  <c r="C282" i="14" s="1"/>
  <c r="C280" i="14"/>
  <c r="C279" i="14" s="1"/>
  <c r="C277" i="14"/>
  <c r="C275" i="14"/>
  <c r="E2264" i="2"/>
  <c r="E2261" i="2"/>
  <c r="E2258" i="2"/>
  <c r="E2255" i="2"/>
  <c r="E2254" i="2" s="1"/>
  <c r="E2241" i="2"/>
  <c r="E2236" i="2"/>
  <c r="C236" i="14"/>
  <c r="C234" i="14"/>
  <c r="C231" i="14"/>
  <c r="C230" i="14" s="1"/>
  <c r="C228" i="14"/>
  <c r="C227" i="14" s="1"/>
  <c r="C225" i="14"/>
  <c r="C224" i="14" s="1"/>
  <c r="C222" i="14"/>
  <c r="C220" i="14"/>
  <c r="C218" i="14"/>
  <c r="C216" i="14"/>
  <c r="E2178" i="2"/>
  <c r="E2175" i="2"/>
  <c r="E2172" i="2"/>
  <c r="E2171" i="2" s="1"/>
  <c r="E2169" i="2"/>
  <c r="E2165" i="2"/>
  <c r="E2162" i="2"/>
  <c r="E2160" i="2"/>
  <c r="E2147" i="2"/>
  <c r="E2142" i="2"/>
  <c r="E2596" i="2" l="1"/>
  <c r="C306" i="14"/>
  <c r="C233" i="14"/>
  <c r="C295" i="14"/>
  <c r="E2576" i="2"/>
  <c r="E2174" i="2"/>
  <c r="E2517" i="2"/>
  <c r="E2260" i="2"/>
  <c r="E2391" i="2"/>
  <c r="E2531" i="2"/>
  <c r="E2536" i="2" s="1"/>
  <c r="E2486" i="2"/>
  <c r="E2433" i="2"/>
  <c r="E2164" i="2"/>
  <c r="E2301" i="2"/>
  <c r="E2636" i="2"/>
  <c r="E2643" i="2"/>
  <c r="E2235" i="2"/>
  <c r="E2141" i="2"/>
  <c r="E2418" i="2"/>
  <c r="E2617" i="2"/>
  <c r="E2439" i="2"/>
  <c r="E2452" i="2"/>
  <c r="E2604" i="2"/>
  <c r="E2292" i="2"/>
  <c r="E2473" i="2"/>
  <c r="E2504" i="2"/>
  <c r="C274" i="14"/>
  <c r="C287" i="14" s="1"/>
  <c r="C215" i="14"/>
  <c r="E914" i="2" l="1"/>
  <c r="D914" i="2"/>
  <c r="F914" i="2" s="1"/>
  <c r="E142" i="2"/>
  <c r="D142" i="2"/>
  <c r="C169" i="14" l="1"/>
  <c r="C168" i="14" s="1"/>
  <c r="E2050" i="2"/>
  <c r="E2049" i="2" s="1"/>
  <c r="E2040" i="2"/>
  <c r="E2035" i="2"/>
  <c r="C157" i="14"/>
  <c r="C156" i="14" s="1"/>
  <c r="E2024" i="2"/>
  <c r="E2018" i="2"/>
  <c r="E2017" i="2" s="1"/>
  <c r="E2015" i="2"/>
  <c r="E2004" i="2"/>
  <c r="E1999" i="2"/>
  <c r="C145" i="14"/>
  <c r="C144" i="14" s="1"/>
  <c r="E1988" i="2"/>
  <c r="E1983" i="2"/>
  <c r="E1981" i="2"/>
  <c r="E1970" i="2"/>
  <c r="E1965" i="2"/>
  <c r="E1998" i="2" l="1"/>
  <c r="E1964" i="2"/>
  <c r="E1985" i="2"/>
  <c r="E2021" i="2"/>
  <c r="E2034" i="2"/>
  <c r="E1980" i="2"/>
  <c r="C761" i="14" l="1"/>
  <c r="C760" i="14" s="1"/>
  <c r="E3720" i="2"/>
  <c r="E3711" i="2"/>
  <c r="E3708" i="2"/>
  <c r="C749" i="14"/>
  <c r="C748" i="14" s="1"/>
  <c r="C747" i="14"/>
  <c r="C746" i="14" s="1"/>
  <c r="C745" i="14" s="1"/>
  <c r="E3697" i="2"/>
  <c r="E3696" i="2" s="1"/>
  <c r="E3694" i="2"/>
  <c r="E3693" i="2" s="1"/>
  <c r="E3692" i="2" s="1"/>
  <c r="E3688" i="2"/>
  <c r="E3687" i="2"/>
  <c r="E3686" i="2"/>
  <c r="E3685" i="2"/>
  <c r="E3684" i="2"/>
  <c r="E3683" i="2"/>
  <c r="E3680" i="2"/>
  <c r="E3679" i="2"/>
  <c r="E3678" i="2"/>
  <c r="E3677" i="2" s="1"/>
  <c r="C696" i="14"/>
  <c r="C698" i="14"/>
  <c r="C714" i="14"/>
  <c r="C713" i="14" s="1"/>
  <c r="C710" i="14"/>
  <c r="C709" i="14"/>
  <c r="C706" i="14"/>
  <c r="C704" i="14"/>
  <c r="C701" i="14"/>
  <c r="C700" i="14" s="1"/>
  <c r="C697" i="14"/>
  <c r="C695" i="14"/>
  <c r="C694" i="14" s="1"/>
  <c r="C693" i="14" s="1"/>
  <c r="E3613" i="2"/>
  <c r="E3609" i="2"/>
  <c r="E3606" i="2"/>
  <c r="E3605" i="2" s="1"/>
  <c r="E3603" i="2"/>
  <c r="E3601" i="2"/>
  <c r="E3595" i="2"/>
  <c r="E3592" i="2"/>
  <c r="E3591" i="2" s="1"/>
  <c r="E3589" i="2"/>
  <c r="E3584" i="2"/>
  <c r="E3582" i="2"/>
  <c r="E3570" i="2"/>
  <c r="E3565" i="2"/>
  <c r="E3594" i="2" l="1"/>
  <c r="C708" i="14"/>
  <c r="C703" i="14"/>
  <c r="E3707" i="2"/>
  <c r="E3682" i="2"/>
  <c r="E3676" i="2" s="1"/>
  <c r="E3699" i="2" s="1"/>
  <c r="E3608" i="2"/>
  <c r="E3564" i="2"/>
  <c r="E4691" i="2" l="1"/>
  <c r="E4686" i="2"/>
  <c r="E4684" i="2"/>
  <c r="E4683" i="2" s="1"/>
  <c r="E4680" i="2"/>
  <c r="E4678" i="2"/>
  <c r="E4665" i="2"/>
  <c r="E4660" i="2"/>
  <c r="E4688" i="2" l="1"/>
  <c r="E4659" i="2"/>
  <c r="C28" i="14"/>
  <c r="C27" i="14" s="1"/>
  <c r="C31" i="14" s="1"/>
  <c r="E709" i="2"/>
  <c r="E704" i="2"/>
  <c r="E702" i="2"/>
  <c r="E701" i="2" s="1"/>
  <c r="E689" i="2"/>
  <c r="E684" i="2"/>
  <c r="E683" i="2" l="1"/>
  <c r="E706" i="2"/>
  <c r="C61" i="14"/>
  <c r="C60" i="14" s="1"/>
  <c r="C58" i="14"/>
  <c r="C55" i="14"/>
  <c r="C52" i="14"/>
  <c r="C51" i="14" s="1"/>
  <c r="E970" i="2"/>
  <c r="E964" i="2"/>
  <c r="E962" i="2"/>
  <c r="E958" i="2"/>
  <c r="E957" i="2" s="1"/>
  <c r="E955" i="2"/>
  <c r="E953" i="2"/>
  <c r="E938" i="2"/>
  <c r="E933" i="2"/>
  <c r="E932" i="2" l="1"/>
  <c r="E967" i="2"/>
  <c r="E972" i="2" s="1"/>
  <c r="C54" i="14"/>
  <c r="E3205" i="2" l="1"/>
  <c r="E3204" i="2" s="1"/>
  <c r="D3205" i="2"/>
  <c r="E2662" i="2"/>
  <c r="D2662" i="2"/>
  <c r="F2662" i="2" s="1"/>
  <c r="E2213" i="2"/>
  <c r="D2213" i="2"/>
  <c r="F2213" i="2" s="1"/>
  <c r="E1697" i="2"/>
  <c r="D1697" i="2"/>
  <c r="F1697" i="2" s="1"/>
  <c r="C252" i="14"/>
  <c r="F3205" i="2" l="1"/>
  <c r="D3204" i="2"/>
  <c r="E3426" i="2"/>
  <c r="E3424" i="2"/>
  <c r="E3409" i="2"/>
  <c r="E3404" i="2"/>
  <c r="C647" i="14"/>
  <c r="C646" i="14" s="1"/>
  <c r="E3302" i="2"/>
  <c r="E3296" i="2"/>
  <c r="E3295" i="2" s="1"/>
  <c r="E3285" i="2"/>
  <c r="E3280" i="2"/>
  <c r="D3280" i="2"/>
  <c r="F3280" i="2" s="1"/>
  <c r="E3210" i="2"/>
  <c r="E3202" i="2"/>
  <c r="E3189" i="2"/>
  <c r="E3184" i="2"/>
  <c r="C599" i="14"/>
  <c r="C598" i="14" s="1"/>
  <c r="E3173" i="2"/>
  <c r="E3170" i="2"/>
  <c r="E3167" i="2"/>
  <c r="E3166" i="2" s="1"/>
  <c r="E3157" i="2"/>
  <c r="E3152" i="2"/>
  <c r="E3141" i="2"/>
  <c r="E3135" i="2"/>
  <c r="E3124" i="2"/>
  <c r="E3119" i="2"/>
  <c r="C552" i="14"/>
  <c r="C551" i="14" s="1"/>
  <c r="E2939" i="2"/>
  <c r="E2933" i="2"/>
  <c r="E2932" i="2" s="1"/>
  <c r="E2924" i="2"/>
  <c r="E2919" i="2"/>
  <c r="C540" i="14"/>
  <c r="C539" i="14" s="1"/>
  <c r="C543" i="14" s="1"/>
  <c r="E2908" i="2"/>
  <c r="E2903" i="2"/>
  <c r="E2900" i="2"/>
  <c r="E2889" i="2"/>
  <c r="E2884" i="2"/>
  <c r="C528" i="14"/>
  <c r="C527" i="14" s="1"/>
  <c r="E2873" i="2"/>
  <c r="E2867" i="2"/>
  <c r="E2866" i="2" s="1"/>
  <c r="E2855" i="2"/>
  <c r="E2850" i="2"/>
  <c r="C480" i="14"/>
  <c r="C479" i="14" s="1"/>
  <c r="E2744" i="2"/>
  <c r="E2739" i="2"/>
  <c r="E2738" i="2" s="1"/>
  <c r="E2728" i="2"/>
  <c r="E2723" i="2"/>
  <c r="C468" i="14"/>
  <c r="C467" i="14" s="1"/>
  <c r="E2711" i="2"/>
  <c r="E2708" i="2"/>
  <c r="E2707" i="2" s="1"/>
  <c r="E2697" i="2"/>
  <c r="E2692" i="2"/>
  <c r="C456" i="14"/>
  <c r="C455" i="14" s="1"/>
  <c r="E2681" i="2"/>
  <c r="E2676" i="2"/>
  <c r="E2673" i="2"/>
  <c r="E2672" i="2" s="1"/>
  <c r="E2657" i="2"/>
  <c r="E2656" i="2" s="1"/>
  <c r="C420" i="14"/>
  <c r="C419" i="14" s="1"/>
  <c r="C423" i="14" s="1"/>
  <c r="E2566" i="2"/>
  <c r="E2561" i="2"/>
  <c r="E2560" i="2" s="1"/>
  <c r="E2550" i="2"/>
  <c r="E2545" i="2"/>
  <c r="C336" i="14"/>
  <c r="C334" i="14"/>
  <c r="C331" i="14"/>
  <c r="C330" i="14" s="1"/>
  <c r="C328" i="14"/>
  <c r="C327" i="14" s="1"/>
  <c r="C325" i="14"/>
  <c r="C323" i="14"/>
  <c r="C321" i="14"/>
  <c r="E2347" i="2"/>
  <c r="E2342" i="2"/>
  <c r="E2341" i="2" s="1"/>
  <c r="E2339" i="2"/>
  <c r="E2335" i="2"/>
  <c r="E2331" i="2"/>
  <c r="E2320" i="2"/>
  <c r="E2315" i="2"/>
  <c r="C263" i="14"/>
  <c r="C261" i="14"/>
  <c r="C258" i="14"/>
  <c r="C257" i="14" s="1"/>
  <c r="C255" i="14"/>
  <c r="C254" i="14" s="1"/>
  <c r="C250" i="14"/>
  <c r="C248" i="14"/>
  <c r="E2225" i="2"/>
  <c r="E2220" i="2"/>
  <c r="E2219" i="2" s="1"/>
  <c r="E2217" i="2"/>
  <c r="E2212" i="2" s="1"/>
  <c r="E2210" i="2"/>
  <c r="E2208" i="2"/>
  <c r="E2194" i="2"/>
  <c r="E2189" i="2"/>
  <c r="C193" i="14"/>
  <c r="C204" i="14"/>
  <c r="C202" i="14"/>
  <c r="C199" i="14"/>
  <c r="C198" i="14" s="1"/>
  <c r="C196" i="14"/>
  <c r="C195" i="14" s="1"/>
  <c r="C191" i="14"/>
  <c r="E2131" i="2"/>
  <c r="E2126" i="2"/>
  <c r="E2125" i="2" s="1"/>
  <c r="E2123" i="2"/>
  <c r="E2119" i="2"/>
  <c r="E2116" i="2"/>
  <c r="E2103" i="2"/>
  <c r="E2098" i="2"/>
  <c r="C133" i="14"/>
  <c r="C132" i="14" s="1"/>
  <c r="E1954" i="2"/>
  <c r="E1949" i="2"/>
  <c r="E1947" i="2"/>
  <c r="E1944" i="2"/>
  <c r="E1933" i="2"/>
  <c r="E1928" i="2"/>
  <c r="E2314" i="2" l="1"/>
  <c r="E2118" i="2"/>
  <c r="E2883" i="2"/>
  <c r="E2691" i="2"/>
  <c r="E3299" i="2"/>
  <c r="E2563" i="2"/>
  <c r="E2544" i="2"/>
  <c r="E2722" i="2"/>
  <c r="E1951" i="2"/>
  <c r="E2741" i="2"/>
  <c r="E2918" i="2"/>
  <c r="E2678" i="2"/>
  <c r="E2849" i="2"/>
  <c r="E2222" i="2"/>
  <c r="E3138" i="2"/>
  <c r="E3403" i="2"/>
  <c r="E2936" i="2"/>
  <c r="E3183" i="2"/>
  <c r="E3118" i="2"/>
  <c r="E3207" i="2"/>
  <c r="E3423" i="2"/>
  <c r="E1927" i="2"/>
  <c r="E2899" i="2"/>
  <c r="E3169" i="2"/>
  <c r="E3151" i="2"/>
  <c r="E3279" i="2"/>
  <c r="E2188" i="2"/>
  <c r="E2128" i="2"/>
  <c r="E2344" i="2"/>
  <c r="E2905" i="2"/>
  <c r="E1946" i="2"/>
  <c r="E3418" i="2"/>
  <c r="E2097" i="2"/>
  <c r="C260" i="14"/>
  <c r="C333" i="14"/>
  <c r="C190" i="14"/>
  <c r="C201" i="14"/>
  <c r="C247" i="14"/>
  <c r="C320" i="14"/>
  <c r="E2870" i="2"/>
  <c r="E2334" i="2"/>
  <c r="C207" i="14" l="1"/>
  <c r="C16" i="14" l="1"/>
  <c r="C15" i="14" s="1"/>
  <c r="C19" i="14" s="1"/>
  <c r="E631" i="2"/>
  <c r="E630" i="2" s="1"/>
  <c r="E628" i="2"/>
  <c r="E626" i="2"/>
  <c r="E623" i="2"/>
  <c r="E608" i="2"/>
  <c r="E603" i="2"/>
  <c r="E602" i="2" l="1"/>
  <c r="E622" i="2"/>
  <c r="E4792" i="2" l="1"/>
  <c r="D4792" i="2"/>
  <c r="F4792" i="2" s="1"/>
  <c r="D3653" i="2" l="1"/>
  <c r="E3642" i="2"/>
  <c r="E3659" i="2"/>
  <c r="D3659" i="2"/>
  <c r="D3642" i="2"/>
  <c r="C734" i="14"/>
  <c r="C733" i="14" s="1"/>
  <c r="C731" i="14"/>
  <c r="C730" i="14" s="1"/>
  <c r="C728" i="14"/>
  <c r="C727" i="14"/>
  <c r="C726" i="14" s="1"/>
  <c r="E3666" i="2"/>
  <c r="E3665" i="2"/>
  <c r="E3664" i="2" s="1"/>
  <c r="E3662" i="2"/>
  <c r="E3661" i="2" s="1"/>
  <c r="E3656" i="2"/>
  <c r="E3653" i="2" s="1"/>
  <c r="E3650" i="2"/>
  <c r="E3649" i="2" s="1"/>
  <c r="E3648" i="2"/>
  <c r="E3647" i="2" s="1"/>
  <c r="E3646" i="2"/>
  <c r="E3645" i="2" s="1"/>
  <c r="E3636" i="2"/>
  <c r="E3635" i="2"/>
  <c r="E3634" i="2"/>
  <c r="E3633" i="2"/>
  <c r="E3632" i="2"/>
  <c r="E3631" i="2"/>
  <c r="E3630" i="2"/>
  <c r="E3628" i="2"/>
  <c r="E3626" i="2"/>
  <c r="E3625" i="2"/>
  <c r="E3652" i="2" l="1"/>
  <c r="F3653" i="2"/>
  <c r="C725" i="14"/>
  <c r="E3624" i="2"/>
  <c r="E3663" i="2"/>
  <c r="E3629" i="2"/>
  <c r="E3623" i="2" l="1"/>
  <c r="E3668" i="2" s="1"/>
  <c r="C288" i="4" l="1"/>
  <c r="D288" i="4"/>
  <c r="E288" i="4"/>
  <c r="F288" i="4" l="1"/>
  <c r="E68" i="4"/>
  <c r="E135" i="4"/>
  <c r="E134" i="4" s="1"/>
  <c r="E42" i="4" s="1"/>
  <c r="E132" i="4"/>
  <c r="E130" i="4"/>
  <c r="E122" i="4"/>
  <c r="E23" i="4" s="1"/>
  <c r="E112" i="4"/>
  <c r="E111" i="4" s="1"/>
  <c r="E20" i="4" s="1"/>
  <c r="E19" i="4" s="1"/>
  <c r="E109" i="4"/>
  <c r="E18" i="4" s="1"/>
  <c r="E89" i="4"/>
  <c r="E12" i="4" s="1"/>
  <c r="E87" i="4"/>
  <c r="E11" i="4" s="1"/>
  <c r="E83" i="4"/>
  <c r="E9" i="4" s="1"/>
  <c r="E81" i="4"/>
  <c r="E8" i="4" s="1"/>
  <c r="E78" i="4"/>
  <c r="D17" i="4"/>
  <c r="D20" i="4"/>
  <c r="D19" i="4" s="1"/>
  <c r="C112" i="4"/>
  <c r="C89" i="4"/>
  <c r="D23" i="4" l="1"/>
  <c r="D18" i="4"/>
  <c r="D11" i="4"/>
  <c r="D9" i="4"/>
  <c r="D8" i="4"/>
  <c r="E127" i="4"/>
  <c r="E126" i="4" s="1"/>
  <c r="E125" i="4" s="1"/>
  <c r="F127" i="4"/>
  <c r="C109" i="4"/>
  <c r="F109" i="4" s="1"/>
  <c r="C132" i="4"/>
  <c r="F132" i="4" s="1"/>
  <c r="C87" i="4"/>
  <c r="F87" i="4" s="1"/>
  <c r="C111" i="4"/>
  <c r="D12" i="4"/>
  <c r="C83" i="4"/>
  <c r="F83" i="4" s="1"/>
  <c r="C12" i="4"/>
  <c r="D254" i="4"/>
  <c r="E106" i="4"/>
  <c r="E17" i="4" s="1"/>
  <c r="C81" i="4"/>
  <c r="F81" i="4" s="1"/>
  <c r="C106" i="4"/>
  <c r="F106" i="4" s="1"/>
  <c r="C130" i="4"/>
  <c r="F130" i="4" s="1"/>
  <c r="D259" i="4"/>
  <c r="E259" i="4"/>
  <c r="E64" i="4" s="1"/>
  <c r="C122" i="4"/>
  <c r="F122" i="4" s="1"/>
  <c r="E116" i="4"/>
  <c r="E22" i="4" s="1"/>
  <c r="E21" i="4" s="1"/>
  <c r="E254" i="4"/>
  <c r="E63" i="4" s="1"/>
  <c r="C78" i="4"/>
  <c r="C127" i="4"/>
  <c r="E7" i="4"/>
  <c r="C254" i="4"/>
  <c r="C135" i="4"/>
  <c r="C116" i="4"/>
  <c r="D63" i="4"/>
  <c r="C259" i="4"/>
  <c r="E4887" i="2"/>
  <c r="E4886" i="2" s="1"/>
  <c r="E4884" i="2"/>
  <c r="E4882" i="2"/>
  <c r="E4867" i="2"/>
  <c r="E4866" i="2" s="1"/>
  <c r="E4864" i="2"/>
  <c r="E4863" i="2" s="1"/>
  <c r="E4859" i="2"/>
  <c r="E4858" i="2" s="1"/>
  <c r="E4847" i="2"/>
  <c r="E4840" i="2"/>
  <c r="E4839" i="2" s="1"/>
  <c r="E4837" i="2"/>
  <c r="E4832" i="2"/>
  <c r="E4820" i="2"/>
  <c r="E4815" i="2"/>
  <c r="E4807" i="2"/>
  <c r="E4806" i="2" s="1"/>
  <c r="E4797" i="2"/>
  <c r="E4794" i="2"/>
  <c r="E4790" i="2"/>
  <c r="E4785" i="2"/>
  <c r="E4776" i="2"/>
  <c r="E4769" i="2"/>
  <c r="E4768" i="2" s="1"/>
  <c r="E4766" i="2"/>
  <c r="E4763" i="2"/>
  <c r="E4758" i="2"/>
  <c r="E4754" i="2"/>
  <c r="E4751" i="2"/>
  <c r="E4748" i="2"/>
  <c r="E4728" i="2"/>
  <c r="E4726" i="2"/>
  <c r="E4707" i="2"/>
  <c r="E4702" i="2"/>
  <c r="E4649" i="2"/>
  <c r="E4644" i="2"/>
  <c r="E4642" i="2"/>
  <c r="E4639" i="2"/>
  <c r="E4638" i="2" s="1"/>
  <c r="E4634" i="2"/>
  <c r="E4621" i="2"/>
  <c r="E4616" i="2"/>
  <c r="E4600" i="2"/>
  <c r="E4596" i="2"/>
  <c r="E4593" i="2"/>
  <c r="E4591" i="2"/>
  <c r="E4577" i="2"/>
  <c r="E4572" i="2"/>
  <c r="E4561" i="2"/>
  <c r="E4558" i="2"/>
  <c r="E4555" i="2"/>
  <c r="E4553" i="2"/>
  <c r="E4549" i="2"/>
  <c r="E4543" i="2"/>
  <c r="E4538" i="2"/>
  <c r="E4535" i="2"/>
  <c r="E4519" i="2"/>
  <c r="E4513" i="2"/>
  <c r="E4510" i="2"/>
  <c r="E4508" i="2"/>
  <c r="E4495" i="2"/>
  <c r="E4490" i="2"/>
  <c r="E4479" i="2"/>
  <c r="E4478" i="2" s="1"/>
  <c r="E4476" i="2"/>
  <c r="E4474" i="2"/>
  <c r="E4462" i="2"/>
  <c r="E4457" i="2"/>
  <c r="E4456" i="2" s="1"/>
  <c r="E4446" i="2"/>
  <c r="E4441" i="2"/>
  <c r="E4439" i="2"/>
  <c r="E4434" i="2"/>
  <c r="E4433" i="2" s="1"/>
  <c r="E4431" i="2"/>
  <c r="E4419" i="2"/>
  <c r="E4414" i="2"/>
  <c r="E4403" i="2"/>
  <c r="E4401" i="2"/>
  <c r="E4395" i="2"/>
  <c r="E4393" i="2"/>
  <c r="E4388" i="2"/>
  <c r="E4387" i="2" s="1"/>
  <c r="E4384" i="2"/>
  <c r="E4368" i="2"/>
  <c r="E4363" i="2"/>
  <c r="E4352" i="2"/>
  <c r="E4351" i="2" s="1"/>
  <c r="E4349" i="2"/>
  <c r="E4347" i="2"/>
  <c r="E4335" i="2"/>
  <c r="E4330" i="2"/>
  <c r="E4319" i="2"/>
  <c r="E4318" i="2" s="1"/>
  <c r="E4316" i="2"/>
  <c r="E4310" i="2"/>
  <c r="E4309" i="2" s="1"/>
  <c r="E4304" i="2"/>
  <c r="E4302" i="2"/>
  <c r="E4291" i="2"/>
  <c r="E4286" i="2"/>
  <c r="E4233" i="2"/>
  <c r="E4232" i="2" s="1"/>
  <c r="E4230" i="2"/>
  <c r="E4228" i="2"/>
  <c r="E4225" i="2"/>
  <c r="E4224" i="2" s="1"/>
  <c r="E4221" i="2"/>
  <c r="E4217" i="2"/>
  <c r="E4205" i="2"/>
  <c r="E4200" i="2"/>
  <c r="E4199" i="2" s="1"/>
  <c r="E4189" i="2"/>
  <c r="E4188" i="2" s="1"/>
  <c r="E4186" i="2"/>
  <c r="E4184" i="2"/>
  <c r="E4181" i="2"/>
  <c r="E4179" i="2"/>
  <c r="E4167" i="2"/>
  <c r="E4162" i="2"/>
  <c r="E4151" i="2"/>
  <c r="E4150" i="2" s="1"/>
  <c r="E4148" i="2"/>
  <c r="E4146" i="2"/>
  <c r="E4142" i="2"/>
  <c r="E4139" i="2"/>
  <c r="E4138" i="2" s="1"/>
  <c r="E4136" i="2"/>
  <c r="E4123" i="2"/>
  <c r="E4118" i="2"/>
  <c r="E4107" i="2"/>
  <c r="E4102" i="2"/>
  <c r="E4101" i="2" s="1"/>
  <c r="E4099" i="2"/>
  <c r="E4096" i="2"/>
  <c r="E4089" i="2"/>
  <c r="E4088" i="2" s="1"/>
  <c r="E4085" i="2"/>
  <c r="E4080" i="2"/>
  <c r="E4076" i="2"/>
  <c r="E4074" i="2"/>
  <c r="E4060" i="2"/>
  <c r="E4055" i="2"/>
  <c r="E4044" i="2"/>
  <c r="E4043" i="2" s="1"/>
  <c r="E4041" i="2"/>
  <c r="E4038" i="2" s="1"/>
  <c r="E4039" i="2"/>
  <c r="E4026" i="2"/>
  <c r="E4021" i="2"/>
  <c r="E4010" i="2"/>
  <c r="E4004" i="2"/>
  <c r="E4002" i="2"/>
  <c r="E3999" i="2"/>
  <c r="E3997" i="2"/>
  <c r="E3994" i="2"/>
  <c r="E3980" i="2"/>
  <c r="E3975" i="2"/>
  <c r="E3964" i="2"/>
  <c r="E3962" i="2"/>
  <c r="E3959" i="2"/>
  <c r="E3953" i="2"/>
  <c r="E3940" i="2"/>
  <c r="E3935" i="2"/>
  <c r="E3924" i="2"/>
  <c r="E3922" i="2"/>
  <c r="E3919" i="2"/>
  <c r="E3917" i="2"/>
  <c r="E3915" i="2"/>
  <c r="E3912" i="2"/>
  <c r="E3911" i="2" s="1"/>
  <c r="E3909" i="2"/>
  <c r="E3907" i="2"/>
  <c r="E3894" i="2"/>
  <c r="E3889" i="2"/>
  <c r="E3878" i="2"/>
  <c r="E3877" i="2" s="1"/>
  <c r="E3875" i="2"/>
  <c r="E3874" i="2" s="1"/>
  <c r="E3861" i="2"/>
  <c r="E3856" i="2"/>
  <c r="E3845" i="2"/>
  <c r="E3844" i="2" s="1"/>
  <c r="E3842" i="2"/>
  <c r="E3840" i="2"/>
  <c r="E3823" i="2"/>
  <c r="E3818" i="2"/>
  <c r="E3807" i="2"/>
  <c r="E3805" i="2"/>
  <c r="E3802" i="2"/>
  <c r="E3801" i="2" s="1"/>
  <c r="E3799" i="2"/>
  <c r="E3796" i="2"/>
  <c r="E3783" i="2"/>
  <c r="E3780" i="2"/>
  <c r="E3771" i="2"/>
  <c r="E3769" i="2"/>
  <c r="E3757" i="2"/>
  <c r="E3752" i="2"/>
  <c r="E3741" i="2"/>
  <c r="E3740" i="2" s="1"/>
  <c r="E3738" i="2"/>
  <c r="E3733" i="2"/>
  <c r="E3553" i="2"/>
  <c r="E3550" i="2"/>
  <c r="E3540" i="2"/>
  <c r="E3539" i="2" s="1"/>
  <c r="E3534" i="2"/>
  <c r="E3532" i="2"/>
  <c r="E3529" i="2"/>
  <c r="E3520" i="2"/>
  <c r="E3519" i="2" s="1"/>
  <c r="E3517" i="2"/>
  <c r="E3512" i="2"/>
  <c r="E3507" i="2"/>
  <c r="E3495" i="2"/>
  <c r="E3490" i="2"/>
  <c r="E3479" i="2"/>
  <c r="E3478" i="2" s="1"/>
  <c r="E3476" i="2"/>
  <c r="E3473" i="2"/>
  <c r="E3467" i="2"/>
  <c r="E3466" i="2" s="1"/>
  <c r="E3457" i="2"/>
  <c r="E3455" i="2"/>
  <c r="E3442" i="2"/>
  <c r="E3437" i="2"/>
  <c r="E3393" i="2"/>
  <c r="E3392" i="2" s="1"/>
  <c r="E3390" i="2"/>
  <c r="E3389" i="2" s="1"/>
  <c r="E3379" i="2"/>
  <c r="E3374" i="2"/>
  <c r="E3363" i="2"/>
  <c r="E3362" i="2" s="1"/>
  <c r="E3360" i="2"/>
  <c r="E3358" i="2"/>
  <c r="E3348" i="2"/>
  <c r="E3343" i="2"/>
  <c r="E3108" i="2"/>
  <c r="E3106" i="2"/>
  <c r="E3092" i="2"/>
  <c r="E3087" i="2"/>
  <c r="E3076" i="2"/>
  <c r="E3075" i="2" s="1"/>
  <c r="E3073" i="2"/>
  <c r="E3071" i="2"/>
  <c r="E3068" i="2"/>
  <c r="E3066" i="2"/>
  <c r="E3051" i="2"/>
  <c r="E3046" i="2"/>
  <c r="E3035" i="2"/>
  <c r="E3034" i="2" s="1"/>
  <c r="E3032" i="2"/>
  <c r="E3031" i="2" s="1"/>
  <c r="E3019" i="2"/>
  <c r="E3014" i="2"/>
  <c r="E2381" i="2"/>
  <c r="E2378" i="2"/>
  <c r="E2375" i="2"/>
  <c r="E2374" i="2" s="1"/>
  <c r="E2363" i="2"/>
  <c r="E2358" i="2"/>
  <c r="E2087" i="2"/>
  <c r="E2082" i="2"/>
  <c r="E2069" i="2"/>
  <c r="E2064" i="2"/>
  <c r="E1916" i="2"/>
  <c r="E1908" i="2"/>
  <c r="E1903" i="2"/>
  <c r="E1892" i="2"/>
  <c r="E1890" i="2"/>
  <c r="E1880" i="2"/>
  <c r="E1875" i="2"/>
  <c r="E1864" i="2"/>
  <c r="E1863" i="2" s="1"/>
  <c r="E1860" i="2"/>
  <c r="E1850" i="2"/>
  <c r="E1845" i="2"/>
  <c r="E1834" i="2"/>
  <c r="E1833" i="2" s="1"/>
  <c r="E1831" i="2"/>
  <c r="E1828" i="2"/>
  <c r="E1825" i="2"/>
  <c r="E1817" i="2"/>
  <c r="E1812" i="2"/>
  <c r="E1801" i="2"/>
  <c r="E1800" i="2" s="1"/>
  <c r="E1798" i="2"/>
  <c r="E1797" i="2" s="1"/>
  <c r="E1786" i="2"/>
  <c r="E1781" i="2"/>
  <c r="E1770" i="2"/>
  <c r="E1769" i="2" s="1"/>
  <c r="E1767" i="2"/>
  <c r="E1765" i="2"/>
  <c r="E1754" i="2"/>
  <c r="E1749" i="2"/>
  <c r="E1738" i="2"/>
  <c r="E1736" i="2"/>
  <c r="E1733" i="2"/>
  <c r="E1718" i="2"/>
  <c r="E1713" i="2"/>
  <c r="E1702" i="2"/>
  <c r="E1701" i="2" s="1"/>
  <c r="E1699" i="2"/>
  <c r="E1694" i="2"/>
  <c r="E1683" i="2"/>
  <c r="E1678" i="2"/>
  <c r="E1666" i="2"/>
  <c r="E1665" i="2" s="1"/>
  <c r="E1663" i="2"/>
  <c r="E1660" i="2"/>
  <c r="E1649" i="2"/>
  <c r="E1644" i="2"/>
  <c r="E1634" i="2"/>
  <c r="E1633" i="2" s="1"/>
  <c r="E1631" i="2"/>
  <c r="E1630" i="2" s="1"/>
  <c r="E1620" i="2"/>
  <c r="E1615" i="2"/>
  <c r="E1604" i="2"/>
  <c r="E1603" i="2" s="1"/>
  <c r="E1601" i="2"/>
  <c r="E1599" i="2"/>
  <c r="E1588" i="2"/>
  <c r="E1583" i="2"/>
  <c r="E1572" i="2"/>
  <c r="E1571" i="2" s="1"/>
  <c r="E1569" i="2"/>
  <c r="E1567" i="2"/>
  <c r="E1557" i="2"/>
  <c r="E1552" i="2"/>
  <c r="E1551" i="2" s="1"/>
  <c r="E1541" i="2"/>
  <c r="E1540" i="2" s="1"/>
  <c r="E1538" i="2"/>
  <c r="E1536" i="2"/>
  <c r="E1524" i="2"/>
  <c r="E1519" i="2"/>
  <c r="E1508" i="2"/>
  <c r="E1507" i="2" s="1"/>
  <c r="E1505" i="2"/>
  <c r="E1504" i="2" s="1"/>
  <c r="E1502" i="2"/>
  <c r="E1501" i="2" s="1"/>
  <c r="E1499" i="2"/>
  <c r="E1486" i="2"/>
  <c r="E1481" i="2"/>
  <c r="E1470" i="2"/>
  <c r="E1469" i="2" s="1"/>
  <c r="E1460" i="2"/>
  <c r="E1455" i="2"/>
  <c r="E1444" i="2"/>
  <c r="E1442" i="2"/>
  <c r="E1431" i="2"/>
  <c r="E1418" i="2"/>
  <c r="E1413" i="2"/>
  <c r="E1401" i="2"/>
  <c r="E1399" i="2"/>
  <c r="E1396" i="2"/>
  <c r="E1394" i="2"/>
  <c r="E1391" i="2"/>
  <c r="E1388" i="2"/>
  <c r="E1386" i="2"/>
  <c r="E1382" i="2"/>
  <c r="E1366" i="2"/>
  <c r="E1361" i="2"/>
  <c r="E1349" i="2"/>
  <c r="E1347" i="2"/>
  <c r="E1346" i="2" s="1"/>
  <c r="E1344" i="2"/>
  <c r="E1335" i="2"/>
  <c r="E1285" i="2"/>
  <c r="E1284" i="2" s="1"/>
  <c r="E1282" i="2"/>
  <c r="E1281" i="2" s="1"/>
  <c r="E1279" i="2"/>
  <c r="E1274" i="2"/>
  <c r="E1263" i="2"/>
  <c r="E1260" i="2" s="1"/>
  <c r="E1258" i="2"/>
  <c r="E1257" i="2" s="1"/>
  <c r="E1251" i="2"/>
  <c r="E1240" i="2"/>
  <c r="E1235" i="2"/>
  <c r="E1189" i="2"/>
  <c r="E1188" i="2" s="1"/>
  <c r="E1184" i="2"/>
  <c r="E1179" i="2"/>
  <c r="E1168" i="2"/>
  <c r="E1167" i="2" s="1"/>
  <c r="E1165" i="2"/>
  <c r="E1163" i="2"/>
  <c r="E1162" i="2" s="1"/>
  <c r="E1153" i="2"/>
  <c r="E1148" i="2"/>
  <c r="E1137" i="2"/>
  <c r="E1136" i="2" s="1"/>
  <c r="E1134" i="2"/>
  <c r="E1131" i="2"/>
  <c r="E1114" i="2"/>
  <c r="E1109" i="2"/>
  <c r="E1098" i="2"/>
  <c r="E1097" i="2" s="1"/>
  <c r="E1094" i="2"/>
  <c r="E1093" i="2" s="1"/>
  <c r="E1090" i="2"/>
  <c r="E1085" i="2"/>
  <c r="E1032" i="2"/>
  <c r="E1031" i="2" s="1"/>
  <c r="E1029" i="2"/>
  <c r="E1027" i="2"/>
  <c r="E1024" i="2"/>
  <c r="E1016" i="2"/>
  <c r="E1012" i="2"/>
  <c r="E1004" i="2"/>
  <c r="E1002" i="2"/>
  <c r="E986" i="2"/>
  <c r="E981" i="2"/>
  <c r="E922" i="2"/>
  <c r="E921" i="2" s="1"/>
  <c r="E919" i="2"/>
  <c r="E913" i="2"/>
  <c r="E901" i="2"/>
  <c r="E896" i="2"/>
  <c r="E885" i="2"/>
  <c r="E882" i="2"/>
  <c r="E879" i="2"/>
  <c r="E875" i="2"/>
  <c r="E863" i="2"/>
  <c r="E858" i="2"/>
  <c r="E847" i="2"/>
  <c r="E846" i="2" s="1"/>
  <c r="E844" i="2"/>
  <c r="E841" i="2"/>
  <c r="E835" i="2"/>
  <c r="E834" i="2" s="1"/>
  <c r="E832" i="2"/>
  <c r="E830" i="2"/>
  <c r="E824" i="2"/>
  <c r="E813" i="2"/>
  <c r="E800" i="2"/>
  <c r="E795" i="2"/>
  <c r="E784" i="2"/>
  <c r="E783" i="2" s="1"/>
  <c r="E781" i="2"/>
  <c r="E779" i="2"/>
  <c r="E764" i="2"/>
  <c r="E759" i="2"/>
  <c r="E673" i="2"/>
  <c r="E668" i="2"/>
  <c r="E666" i="2"/>
  <c r="E660" i="2"/>
  <c r="E657" i="2"/>
  <c r="E647" i="2"/>
  <c r="E642" i="2"/>
  <c r="E592" i="2"/>
  <c r="E590" i="2"/>
  <c r="E587" i="2"/>
  <c r="E577" i="2"/>
  <c r="E573" i="2"/>
  <c r="E562" i="2"/>
  <c r="E561" i="2" s="1"/>
  <c r="E559" i="2"/>
  <c r="E558" i="2" s="1"/>
  <c r="E547" i="2"/>
  <c r="E542" i="2"/>
  <c r="E531" i="2"/>
  <c r="E530" i="2" s="1"/>
  <c r="E528" i="2"/>
  <c r="E527" i="2" s="1"/>
  <c r="E520" i="2"/>
  <c r="E515" i="2"/>
  <c r="E504" i="2"/>
  <c r="E503" i="2" s="1"/>
  <c r="E501" i="2"/>
  <c r="E484" i="2"/>
  <c r="E479" i="2"/>
  <c r="E468" i="2"/>
  <c r="E467" i="2" s="1"/>
  <c r="E465" i="2"/>
  <c r="E464" i="2" s="1"/>
  <c r="E462" i="2"/>
  <c r="E450" i="2"/>
  <c r="E445" i="2"/>
  <c r="E434" i="2"/>
  <c r="E433" i="2" s="1"/>
  <c r="E430" i="2"/>
  <c r="E428" i="2"/>
  <c r="E423" i="2"/>
  <c r="E422" i="2" s="1"/>
  <c r="E412" i="2"/>
  <c r="E409" i="2"/>
  <c r="E395" i="2"/>
  <c r="E392" i="2"/>
  <c r="E381" i="2"/>
  <c r="E379" i="2"/>
  <c r="E376" i="2"/>
  <c r="E374" i="2"/>
  <c r="E370" i="2"/>
  <c r="E366" i="2"/>
  <c r="E364" i="2"/>
  <c r="E361" i="2"/>
  <c r="E356" i="2"/>
  <c r="E354" i="2"/>
  <c r="E337" i="2"/>
  <c r="E332" i="2"/>
  <c r="E321" i="2"/>
  <c r="E320" i="2" s="1"/>
  <c r="E318" i="2"/>
  <c r="E315" i="2"/>
  <c r="E300" i="2"/>
  <c r="E295" i="2"/>
  <c r="E284" i="2"/>
  <c r="E283" i="2" s="1"/>
  <c r="E281" i="2"/>
  <c r="E280" i="2" s="1"/>
  <c r="E268" i="2"/>
  <c r="E263" i="2"/>
  <c r="E252" i="2"/>
  <c r="E245" i="2"/>
  <c r="E225" i="2"/>
  <c r="E221" i="2"/>
  <c r="E210" i="2"/>
  <c r="E209" i="2" s="1"/>
  <c r="E207" i="2"/>
  <c r="E206" i="2" s="1"/>
  <c r="E193" i="2"/>
  <c r="E188" i="2"/>
  <c r="E177" i="2"/>
  <c r="E176" i="2" s="1"/>
  <c r="E174" i="2"/>
  <c r="E172" i="2"/>
  <c r="E161" i="2"/>
  <c r="E156" i="2"/>
  <c r="E145" i="2"/>
  <c r="E144" i="2" s="1"/>
  <c r="E140" i="2"/>
  <c r="E138" i="2"/>
  <c r="E135" i="2"/>
  <c r="E134" i="2" s="1"/>
  <c r="E132" i="2"/>
  <c r="E130" i="2"/>
  <c r="E118" i="2"/>
  <c r="E113" i="2"/>
  <c r="E102" i="2"/>
  <c r="E101" i="2" s="1"/>
  <c r="E99" i="2"/>
  <c r="E97" i="2"/>
  <c r="E94" i="2"/>
  <c r="E93" i="2" s="1"/>
  <c r="E91" i="2"/>
  <c r="E90" i="2" s="1"/>
  <c r="E88" i="2"/>
  <c r="E85" i="2"/>
  <c r="E70" i="2"/>
  <c r="E65" i="2"/>
  <c r="E54" i="2"/>
  <c r="E53" i="2" s="1"/>
  <c r="E51" i="2"/>
  <c r="E48" i="2"/>
  <c r="E45" i="2"/>
  <c r="E26" i="2"/>
  <c r="E21" i="2"/>
  <c r="E38" i="4"/>
  <c r="E32" i="4"/>
  <c r="F4893" i="2"/>
  <c r="D4887" i="2"/>
  <c r="D4884" i="2"/>
  <c r="F4884" i="2" s="1"/>
  <c r="D4882" i="2"/>
  <c r="F4882" i="2" s="1"/>
  <c r="D4867" i="2"/>
  <c r="D4864" i="2"/>
  <c r="F4864" i="2" s="1"/>
  <c r="D4859" i="2"/>
  <c r="F4859" i="2" s="1"/>
  <c r="F4848" i="2"/>
  <c r="D4840" i="2"/>
  <c r="F4840" i="2" s="1"/>
  <c r="D4837" i="2"/>
  <c r="F4837" i="2" s="1"/>
  <c r="D4832" i="2"/>
  <c r="F4832" i="2" s="1"/>
  <c r="D4820" i="2"/>
  <c r="D4815" i="2"/>
  <c r="F4815" i="2" s="1"/>
  <c r="F4812" i="2"/>
  <c r="F4810" i="2"/>
  <c r="D4807" i="2"/>
  <c r="F4807" i="2" s="1"/>
  <c r="D4797" i="2"/>
  <c r="F4797" i="2" s="1"/>
  <c r="D4794" i="2"/>
  <c r="F4794" i="2" s="1"/>
  <c r="D4790" i="2"/>
  <c r="F4790" i="2" s="1"/>
  <c r="D4785" i="2"/>
  <c r="D4776" i="2"/>
  <c r="D4769" i="2"/>
  <c r="D4766" i="2"/>
  <c r="F4766" i="2" s="1"/>
  <c r="D4763" i="2"/>
  <c r="D4758" i="2"/>
  <c r="F4758" i="2" s="1"/>
  <c r="D4754" i="2"/>
  <c r="F4754" i="2" s="1"/>
  <c r="D4751" i="2"/>
  <c r="F4751" i="2" s="1"/>
  <c r="D4748" i="2"/>
  <c r="D4728" i="2"/>
  <c r="F4728" i="2" s="1"/>
  <c r="D4726" i="2"/>
  <c r="F4726" i="2" s="1"/>
  <c r="D4707" i="2"/>
  <c r="F4707" i="2" s="1"/>
  <c r="D4702" i="2"/>
  <c r="F4702" i="2" s="1"/>
  <c r="D4691" i="2"/>
  <c r="F4691" i="2" s="1"/>
  <c r="F4689" i="2"/>
  <c r="D4686" i="2"/>
  <c r="F4686" i="2" s="1"/>
  <c r="D4684" i="2"/>
  <c r="F4681" i="2"/>
  <c r="D4678" i="2"/>
  <c r="F4678" i="2" s="1"/>
  <c r="D4665" i="2"/>
  <c r="F4665" i="2" s="1"/>
  <c r="D4660" i="2"/>
  <c r="F4660" i="2" s="1"/>
  <c r="D4649" i="2"/>
  <c r="F4649" i="2" s="1"/>
  <c r="F4647" i="2"/>
  <c r="D4644" i="2"/>
  <c r="F4644" i="2" s="1"/>
  <c r="D4642" i="2"/>
  <c r="F4642" i="2" s="1"/>
  <c r="D4639" i="2"/>
  <c r="F4636" i="2"/>
  <c r="D4634" i="2"/>
  <c r="F4634" i="2" s="1"/>
  <c r="D4621" i="2"/>
  <c r="F4621" i="2" s="1"/>
  <c r="D4616" i="2"/>
  <c r="F4616" i="2" s="1"/>
  <c r="F4605" i="2"/>
  <c r="F4603" i="2"/>
  <c r="D4600" i="2"/>
  <c r="F4600" i="2" s="1"/>
  <c r="D4596" i="2"/>
  <c r="D4593" i="2"/>
  <c r="F4593" i="2" s="1"/>
  <c r="D4591" i="2"/>
  <c r="F4591" i="2" s="1"/>
  <c r="D4577" i="2"/>
  <c r="F4577" i="2" s="1"/>
  <c r="D4572" i="2"/>
  <c r="D4561" i="2"/>
  <c r="F4561" i="2" s="1"/>
  <c r="D4558" i="2"/>
  <c r="F4558" i="2" s="1"/>
  <c r="D4555" i="2"/>
  <c r="F4555" i="2" s="1"/>
  <c r="D4553" i="2"/>
  <c r="F4553" i="2" s="1"/>
  <c r="D4549" i="2"/>
  <c r="F4549" i="2" s="1"/>
  <c r="D4543" i="2"/>
  <c r="F4543" i="2" s="1"/>
  <c r="D4538" i="2"/>
  <c r="F4538" i="2" s="1"/>
  <c r="D4535" i="2"/>
  <c r="F4535" i="2" s="1"/>
  <c r="D4519" i="2"/>
  <c r="F4519" i="2" s="1"/>
  <c r="D4513" i="2"/>
  <c r="F4513" i="2" s="1"/>
  <c r="D4510" i="2"/>
  <c r="F4510" i="2" s="1"/>
  <c r="D4508" i="2"/>
  <c r="F4508" i="2" s="1"/>
  <c r="D4495" i="2"/>
  <c r="F4495" i="2" s="1"/>
  <c r="D4490" i="2"/>
  <c r="F4490" i="2" s="1"/>
  <c r="D4479" i="2"/>
  <c r="D4476" i="2"/>
  <c r="F4476" i="2" s="1"/>
  <c r="D4474" i="2"/>
  <c r="F4474" i="2" s="1"/>
  <c r="D4462" i="2"/>
  <c r="F4462" i="2" s="1"/>
  <c r="D4457" i="2"/>
  <c r="D4446" i="2"/>
  <c r="F4446" i="2" s="1"/>
  <c r="F4444" i="2"/>
  <c r="D4441" i="2"/>
  <c r="F4441" i="2" s="1"/>
  <c r="D4439" i="2"/>
  <c r="F4439" i="2" s="1"/>
  <c r="D4434" i="2"/>
  <c r="D4431" i="2"/>
  <c r="F4431" i="2" s="1"/>
  <c r="D4419" i="2"/>
  <c r="F4419" i="2" s="1"/>
  <c r="D4414" i="2"/>
  <c r="D4403" i="2"/>
  <c r="F4403" i="2" s="1"/>
  <c r="D4401" i="2"/>
  <c r="D4395" i="2"/>
  <c r="F4395" i="2" s="1"/>
  <c r="D4393" i="2"/>
  <c r="F4393" i="2" s="1"/>
  <c r="D4388" i="2"/>
  <c r="D4384" i="2"/>
  <c r="F4384" i="2" s="1"/>
  <c r="F4382" i="2"/>
  <c r="D4368" i="2"/>
  <c r="F4368" i="2" s="1"/>
  <c r="D4363" i="2"/>
  <c r="F4363" i="2" s="1"/>
  <c r="D4352" i="2"/>
  <c r="D4349" i="2"/>
  <c r="F4349" i="2" s="1"/>
  <c r="D4347" i="2"/>
  <c r="D4335" i="2"/>
  <c r="F4335" i="2" s="1"/>
  <c r="D4330" i="2"/>
  <c r="F4330" i="2" s="1"/>
  <c r="D4319" i="2"/>
  <c r="D4316" i="2"/>
  <c r="F4316" i="2" s="1"/>
  <c r="F4314" i="2"/>
  <c r="D4310" i="2"/>
  <c r="F4310" i="2" s="1"/>
  <c r="D4304" i="2"/>
  <c r="F4304" i="2" s="1"/>
  <c r="D4302" i="2"/>
  <c r="F4302" i="2" s="1"/>
  <c r="D4291" i="2"/>
  <c r="F4291" i="2" s="1"/>
  <c r="D4286" i="2"/>
  <c r="D4272" i="2"/>
  <c r="D4270" i="2"/>
  <c r="F4270" i="2" s="1"/>
  <c r="D4267" i="2"/>
  <c r="F4267" i="2" s="1"/>
  <c r="D4264" i="2"/>
  <c r="D4263" i="2" s="1"/>
  <c r="D4261" i="2"/>
  <c r="D4249" i="2"/>
  <c r="F4249" i="2" s="1"/>
  <c r="D4244" i="2"/>
  <c r="F4244" i="2" s="1"/>
  <c r="D4233" i="2"/>
  <c r="D4230" i="2"/>
  <c r="F4230" i="2" s="1"/>
  <c r="D4228" i="2"/>
  <c r="F4228" i="2" s="1"/>
  <c r="D4225" i="2"/>
  <c r="D4221" i="2"/>
  <c r="F4221" i="2" s="1"/>
  <c r="D4217" i="2"/>
  <c r="F4217" i="2" s="1"/>
  <c r="D4205" i="2"/>
  <c r="F4205" i="2" s="1"/>
  <c r="D4200" i="2"/>
  <c r="D4189" i="2"/>
  <c r="F4189" i="2" s="1"/>
  <c r="D4186" i="2"/>
  <c r="F4186" i="2" s="1"/>
  <c r="D4184" i="2"/>
  <c r="F4184" i="2" s="1"/>
  <c r="D4181" i="2"/>
  <c r="F4181" i="2" s="1"/>
  <c r="D4179" i="2"/>
  <c r="F4179" i="2" s="1"/>
  <c r="D4167" i="2"/>
  <c r="F4167" i="2" s="1"/>
  <c r="D4162" i="2"/>
  <c r="F4162" i="2" s="1"/>
  <c r="D4151" i="2"/>
  <c r="D4148" i="2"/>
  <c r="D4146" i="2"/>
  <c r="F4146" i="2" s="1"/>
  <c r="D4142" i="2"/>
  <c r="F4142" i="2" s="1"/>
  <c r="D4139" i="2"/>
  <c r="F4139" i="2" s="1"/>
  <c r="D4136" i="2"/>
  <c r="D4123" i="2"/>
  <c r="F4123" i="2" s="1"/>
  <c r="D4118" i="2"/>
  <c r="D4107" i="2"/>
  <c r="F4107" i="2" s="1"/>
  <c r="F4105" i="2"/>
  <c r="D4102" i="2"/>
  <c r="D4099" i="2"/>
  <c r="F4099" i="2" s="1"/>
  <c r="D4096" i="2"/>
  <c r="D4089" i="2"/>
  <c r="F4089" i="2" s="1"/>
  <c r="D4085" i="2"/>
  <c r="F4085" i="2" s="1"/>
  <c r="D4080" i="2"/>
  <c r="F4080" i="2" s="1"/>
  <c r="D4076" i="2"/>
  <c r="F4076" i="2" s="1"/>
  <c r="D4074" i="2"/>
  <c r="F4074" i="2" s="1"/>
  <c r="D4060" i="2"/>
  <c r="F4060" i="2" s="1"/>
  <c r="D4055" i="2"/>
  <c r="F4055" i="2" s="1"/>
  <c r="D4044" i="2"/>
  <c r="D4041" i="2"/>
  <c r="D4039" i="2"/>
  <c r="F4039" i="2" s="1"/>
  <c r="D4026" i="2"/>
  <c r="F4026" i="2" s="1"/>
  <c r="D4021" i="2"/>
  <c r="F4021" i="2" s="1"/>
  <c r="D4010" i="2"/>
  <c r="F4010" i="2" s="1"/>
  <c r="F4007" i="2"/>
  <c r="D4004" i="2"/>
  <c r="F4004" i="2" s="1"/>
  <c r="D4002" i="2"/>
  <c r="F4002" i="2" s="1"/>
  <c r="D3999" i="2"/>
  <c r="F3999" i="2" s="1"/>
  <c r="D3997" i="2"/>
  <c r="F3997" i="2" s="1"/>
  <c r="D3994" i="2"/>
  <c r="F3994" i="2" s="1"/>
  <c r="D3980" i="2"/>
  <c r="F3980" i="2" s="1"/>
  <c r="D3975" i="2"/>
  <c r="D3964" i="2"/>
  <c r="F3964" i="2" s="1"/>
  <c r="D3962" i="2"/>
  <c r="F3962" i="2" s="1"/>
  <c r="D3959" i="2"/>
  <c r="F3959" i="2" s="1"/>
  <c r="F3956" i="2"/>
  <c r="D3953" i="2"/>
  <c r="F3953" i="2" s="1"/>
  <c r="D3940" i="2"/>
  <c r="F3940" i="2" s="1"/>
  <c r="D3935" i="2"/>
  <c r="F3935" i="2" s="1"/>
  <c r="D3924" i="2"/>
  <c r="F3924" i="2" s="1"/>
  <c r="D3922" i="2"/>
  <c r="F3922" i="2" s="1"/>
  <c r="D3919" i="2"/>
  <c r="F3919" i="2" s="1"/>
  <c r="D3917" i="2"/>
  <c r="F3917" i="2" s="1"/>
  <c r="D3915" i="2"/>
  <c r="F3915" i="2" s="1"/>
  <c r="D3912" i="2"/>
  <c r="F3912" i="2" s="1"/>
  <c r="D3909" i="2"/>
  <c r="F3909" i="2" s="1"/>
  <c r="D3907" i="2"/>
  <c r="D3894" i="2"/>
  <c r="F3894" i="2" s="1"/>
  <c r="D3889" i="2"/>
  <c r="D3878" i="2"/>
  <c r="F3878" i="2" s="1"/>
  <c r="D3875" i="2"/>
  <c r="F3875" i="2" s="1"/>
  <c r="D3861" i="2"/>
  <c r="F3861" i="2" s="1"/>
  <c r="D3856" i="2"/>
  <c r="F3856" i="2" s="1"/>
  <c r="D3845" i="2"/>
  <c r="F3845" i="2" s="1"/>
  <c r="D3842" i="2"/>
  <c r="F3842" i="2" s="1"/>
  <c r="D3840" i="2"/>
  <c r="F3840" i="2" s="1"/>
  <c r="D3823" i="2"/>
  <c r="F3823" i="2" s="1"/>
  <c r="D3818" i="2"/>
  <c r="F3818" i="2" s="1"/>
  <c r="F3807" i="2"/>
  <c r="D3805" i="2"/>
  <c r="F3805" i="2" s="1"/>
  <c r="D3802" i="2"/>
  <c r="F3802" i="2" s="1"/>
  <c r="D3799" i="2"/>
  <c r="F3799" i="2" s="1"/>
  <c r="D3796" i="2"/>
  <c r="F3796" i="2" s="1"/>
  <c r="D3783" i="2"/>
  <c r="F3783" i="2" s="1"/>
  <c r="D3780" i="2"/>
  <c r="F3780" i="2" s="1"/>
  <c r="D3771" i="2"/>
  <c r="F3771" i="2" s="1"/>
  <c r="D3769" i="2"/>
  <c r="F3769" i="2" s="1"/>
  <c r="D3757" i="2"/>
  <c r="F3757" i="2" s="1"/>
  <c r="D3752" i="2"/>
  <c r="D3741" i="2"/>
  <c r="F3741" i="2" s="1"/>
  <c r="D3738" i="2"/>
  <c r="F3738" i="2" s="1"/>
  <c r="D3733" i="2"/>
  <c r="F3733" i="2" s="1"/>
  <c r="D3711" i="2"/>
  <c r="F3711" i="2" s="1"/>
  <c r="D3708" i="2"/>
  <c r="F3708" i="2" s="1"/>
  <c r="D3697" i="2"/>
  <c r="F3697" i="2" s="1"/>
  <c r="D3693" i="2"/>
  <c r="D3682" i="2"/>
  <c r="F3682" i="2" s="1"/>
  <c r="D3677" i="2"/>
  <c r="F3677" i="2" s="1"/>
  <c r="D3666" i="2"/>
  <c r="F3666" i="2" s="1"/>
  <c r="D3664" i="2"/>
  <c r="D3661" i="2"/>
  <c r="D3652" i="2" s="1"/>
  <c r="D3650" i="2"/>
  <c r="F3650" i="2" s="1"/>
  <c r="D3647" i="2"/>
  <c r="D3645" i="2"/>
  <c r="D3629" i="2"/>
  <c r="F3629" i="2" s="1"/>
  <c r="D3624" i="2"/>
  <c r="F3624" i="2" s="1"/>
  <c r="D3613" i="2"/>
  <c r="F3613" i="2" s="1"/>
  <c r="D3609" i="2"/>
  <c r="D3606" i="2"/>
  <c r="D3605" i="2" s="1"/>
  <c r="D3603" i="2"/>
  <c r="D3601" i="2"/>
  <c r="D3595" i="2"/>
  <c r="D3592" i="2"/>
  <c r="D3589" i="2"/>
  <c r="D3584" i="2"/>
  <c r="D3582" i="2"/>
  <c r="D3570" i="2"/>
  <c r="F3570" i="2" s="1"/>
  <c r="D3565" i="2"/>
  <c r="F3565" i="2" s="1"/>
  <c r="D3553" i="2"/>
  <c r="F3553" i="2" s="1"/>
  <c r="D3550" i="2"/>
  <c r="F3550" i="2" s="1"/>
  <c r="D3540" i="2"/>
  <c r="D3534" i="2"/>
  <c r="F3534" i="2" s="1"/>
  <c r="D3532" i="2"/>
  <c r="F3532" i="2" s="1"/>
  <c r="D3529" i="2"/>
  <c r="F3529" i="2" s="1"/>
  <c r="D3520" i="2"/>
  <c r="F3520" i="2" s="1"/>
  <c r="D3517" i="2"/>
  <c r="F3517" i="2" s="1"/>
  <c r="D3512" i="2"/>
  <c r="F3512" i="2" s="1"/>
  <c r="D3507" i="2"/>
  <c r="F3507" i="2" s="1"/>
  <c r="D3495" i="2"/>
  <c r="F3495" i="2" s="1"/>
  <c r="D3490" i="2"/>
  <c r="D3479" i="2"/>
  <c r="D3476" i="2"/>
  <c r="F3476" i="2" s="1"/>
  <c r="D3473" i="2"/>
  <c r="F3473" i="2" s="1"/>
  <c r="D3467" i="2"/>
  <c r="F3467" i="2" s="1"/>
  <c r="D3457" i="2"/>
  <c r="F3457" i="2" s="1"/>
  <c r="D3455" i="2"/>
  <c r="F3455" i="2" s="1"/>
  <c r="D3442" i="2"/>
  <c r="F3442" i="2" s="1"/>
  <c r="D3437" i="2"/>
  <c r="F3437" i="2" s="1"/>
  <c r="D3426" i="2"/>
  <c r="F3426" i="2" s="1"/>
  <c r="D3424" i="2"/>
  <c r="F3421" i="2"/>
  <c r="D3409" i="2"/>
  <c r="F3409" i="2" s="1"/>
  <c r="D3404" i="2"/>
  <c r="F3404" i="2" s="1"/>
  <c r="D3393" i="2"/>
  <c r="D3392" i="2" s="1"/>
  <c r="D3390" i="2"/>
  <c r="F3390" i="2" s="1"/>
  <c r="D3379" i="2"/>
  <c r="F3379" i="2" s="1"/>
  <c r="D3374" i="2"/>
  <c r="F3374" i="2" s="1"/>
  <c r="D3363" i="2"/>
  <c r="F3363" i="2" s="1"/>
  <c r="D3360" i="2"/>
  <c r="F3360" i="2" s="1"/>
  <c r="D3358" i="2"/>
  <c r="F3358" i="2" s="1"/>
  <c r="D3348" i="2"/>
  <c r="F3348" i="2" s="1"/>
  <c r="D3343" i="2"/>
  <c r="F3343" i="2" s="1"/>
  <c r="D3332" i="2"/>
  <c r="D3330" i="2"/>
  <c r="D3327" i="2"/>
  <c r="F3327" i="2" s="1"/>
  <c r="D3318" i="2"/>
  <c r="F3318" i="2" s="1"/>
  <c r="D3313" i="2"/>
  <c r="F3313" i="2" s="1"/>
  <c r="D3302" i="2"/>
  <c r="F3302" i="2" s="1"/>
  <c r="D3296" i="2"/>
  <c r="F3296" i="2" s="1"/>
  <c r="D3285" i="2"/>
  <c r="D3266" i="2"/>
  <c r="F3266" i="2" s="1"/>
  <c r="D3256" i="2"/>
  <c r="F3256" i="2" s="1"/>
  <c r="D3251" i="2"/>
  <c r="F3251" i="2" s="1"/>
  <c r="D3240" i="2"/>
  <c r="F3240" i="2" s="1"/>
  <c r="D3235" i="2"/>
  <c r="D3226" i="2"/>
  <c r="F3226" i="2" s="1"/>
  <c r="D3221" i="2"/>
  <c r="F3221" i="2" s="1"/>
  <c r="D3210" i="2"/>
  <c r="F3210" i="2" s="1"/>
  <c r="D3202" i="2"/>
  <c r="F3202" i="2" s="1"/>
  <c r="D3189" i="2"/>
  <c r="F3189" i="2" s="1"/>
  <c r="D3184" i="2"/>
  <c r="F3184" i="2" s="1"/>
  <c r="D3173" i="2"/>
  <c r="F3173" i="2" s="1"/>
  <c r="D3170" i="2"/>
  <c r="F3170" i="2" s="1"/>
  <c r="D3167" i="2"/>
  <c r="F3167" i="2" s="1"/>
  <c r="D3157" i="2"/>
  <c r="F3157" i="2" s="1"/>
  <c r="D3152" i="2"/>
  <c r="F3152" i="2" s="1"/>
  <c r="D3141" i="2"/>
  <c r="F3141" i="2" s="1"/>
  <c r="D3124" i="2"/>
  <c r="F3124" i="2" s="1"/>
  <c r="D3119" i="2"/>
  <c r="F3119" i="2" s="1"/>
  <c r="D3108" i="2"/>
  <c r="F3108" i="2" s="1"/>
  <c r="D3106" i="2"/>
  <c r="F3106" i="2" s="1"/>
  <c r="D3092" i="2"/>
  <c r="F3092" i="2" s="1"/>
  <c r="D3087" i="2"/>
  <c r="F3087" i="2" s="1"/>
  <c r="D3076" i="2"/>
  <c r="D3073" i="2"/>
  <c r="F3073" i="2" s="1"/>
  <c r="D3071" i="2"/>
  <c r="F3071" i="2" s="1"/>
  <c r="D3068" i="2"/>
  <c r="F3068" i="2" s="1"/>
  <c r="D3066" i="2"/>
  <c r="F3066" i="2" s="1"/>
  <c r="D3051" i="2"/>
  <c r="F3051" i="2" s="1"/>
  <c r="D3046" i="2"/>
  <c r="F3046" i="2" s="1"/>
  <c r="D3035" i="2"/>
  <c r="D3032" i="2"/>
  <c r="D3019" i="2"/>
  <c r="F3019" i="2" s="1"/>
  <c r="D3014" i="2"/>
  <c r="F3014" i="2" s="1"/>
  <c r="D3003" i="2"/>
  <c r="F3003" i="2" s="1"/>
  <c r="D2988" i="2"/>
  <c r="F2988" i="2" s="1"/>
  <c r="D2983" i="2"/>
  <c r="F2983" i="2" s="1"/>
  <c r="D2972" i="2"/>
  <c r="F2972" i="2" s="1"/>
  <c r="D2967" i="2"/>
  <c r="D2966" i="2" s="1"/>
  <c r="D2964" i="2"/>
  <c r="F2964" i="2" s="1"/>
  <c r="D2955" i="2"/>
  <c r="F2955" i="2" s="1"/>
  <c r="D2950" i="2"/>
  <c r="F2950" i="2" s="1"/>
  <c r="D2939" i="2"/>
  <c r="F2939" i="2" s="1"/>
  <c r="D2933" i="2"/>
  <c r="F2933" i="2" s="1"/>
  <c r="D2924" i="2"/>
  <c r="F2924" i="2" s="1"/>
  <c r="D2919" i="2"/>
  <c r="F2919" i="2" s="1"/>
  <c r="D2908" i="2"/>
  <c r="F2908" i="2" s="1"/>
  <c r="D2903" i="2"/>
  <c r="F2903" i="2" s="1"/>
  <c r="D2900" i="2"/>
  <c r="F2900" i="2" s="1"/>
  <c r="D2889" i="2"/>
  <c r="F2889" i="2" s="1"/>
  <c r="D2884" i="2"/>
  <c r="D2873" i="2"/>
  <c r="F2873" i="2" s="1"/>
  <c r="D2867" i="2"/>
  <c r="F2867" i="2" s="1"/>
  <c r="D2855" i="2"/>
  <c r="F2855" i="2" s="1"/>
  <c r="D2850" i="2"/>
  <c r="F2850" i="2" s="1"/>
  <c r="D2839" i="2"/>
  <c r="F2839" i="2" s="1"/>
  <c r="D2833" i="2"/>
  <c r="F2833" i="2" s="1"/>
  <c r="D2822" i="2"/>
  <c r="F2822" i="2" s="1"/>
  <c r="D2817" i="2"/>
  <c r="F2817" i="2" s="1"/>
  <c r="D2806" i="2"/>
  <c r="F2806" i="2" s="1"/>
  <c r="D2793" i="2"/>
  <c r="F2793" i="2" s="1"/>
  <c r="D2788" i="2"/>
  <c r="F2788" i="2" s="1"/>
  <c r="D2777" i="2"/>
  <c r="F2777" i="2" s="1"/>
  <c r="D2772" i="2"/>
  <c r="D2760" i="2"/>
  <c r="F2760" i="2" s="1"/>
  <c r="D2755" i="2"/>
  <c r="F2755" i="2" s="1"/>
  <c r="D2744" i="2"/>
  <c r="F2744" i="2" s="1"/>
  <c r="D2739" i="2"/>
  <c r="D2728" i="2"/>
  <c r="F2728" i="2" s="1"/>
  <c r="D2723" i="2"/>
  <c r="F2723" i="2" s="1"/>
  <c r="D2708" i="2"/>
  <c r="F2708" i="2" s="1"/>
  <c r="D2697" i="2"/>
  <c r="F2697" i="2" s="1"/>
  <c r="D2692" i="2"/>
  <c r="F2692" i="2" s="1"/>
  <c r="D2681" i="2"/>
  <c r="F2681" i="2" s="1"/>
  <c r="D2676" i="2"/>
  <c r="F2676" i="2" s="1"/>
  <c r="D2673" i="2"/>
  <c r="D2657" i="2"/>
  <c r="D2646" i="2"/>
  <c r="F2646" i="2" s="1"/>
  <c r="D2641" i="2"/>
  <c r="F2641" i="2" s="1"/>
  <c r="D2639" i="2"/>
  <c r="D2637" i="2"/>
  <c r="F2637" i="2" s="1"/>
  <c r="D2634" i="2"/>
  <c r="F2634" i="2" s="1"/>
  <c r="D2623" i="2"/>
  <c r="F2623" i="2" s="1"/>
  <c r="D2618" i="2"/>
  <c r="F2618" i="2" s="1"/>
  <c r="D2607" i="2"/>
  <c r="F2607" i="2" s="1"/>
  <c r="D2602" i="2"/>
  <c r="F2602" i="2" s="1"/>
  <c r="D2597" i="2"/>
  <c r="D2594" i="2"/>
  <c r="F2594" i="2" s="1"/>
  <c r="D2582" i="2"/>
  <c r="F2582" i="2" s="1"/>
  <c r="D2577" i="2"/>
  <c r="F2577" i="2" s="1"/>
  <c r="D2566" i="2"/>
  <c r="D2561" i="2"/>
  <c r="F2561" i="2" s="1"/>
  <c r="D2550" i="2"/>
  <c r="F2550" i="2" s="1"/>
  <c r="D2545" i="2"/>
  <c r="F2545" i="2" s="1"/>
  <c r="D2534" i="2"/>
  <c r="F2534" i="2" s="1"/>
  <c r="D2523" i="2"/>
  <c r="F2523" i="2" s="1"/>
  <c r="D2518" i="2"/>
  <c r="F2518" i="2" s="1"/>
  <c r="D2507" i="2"/>
  <c r="F2507" i="2" s="1"/>
  <c r="D2502" i="2"/>
  <c r="F2502" i="2" s="1"/>
  <c r="D2492" i="2"/>
  <c r="F2492" i="2" s="1"/>
  <c r="D2487" i="2"/>
  <c r="F2487" i="2" s="1"/>
  <c r="D2476" i="2"/>
  <c r="F2476" i="2" s="1"/>
  <c r="D2470" i="2"/>
  <c r="F2470" i="2" s="1"/>
  <c r="D2458" i="2"/>
  <c r="F2458" i="2" s="1"/>
  <c r="D2453" i="2"/>
  <c r="F2453" i="2" s="1"/>
  <c r="D2442" i="2"/>
  <c r="F2442" i="2" s="1"/>
  <c r="D2437" i="2"/>
  <c r="D2434" i="2"/>
  <c r="F2434" i="2" s="1"/>
  <c r="D2424" i="2"/>
  <c r="F2424" i="2" s="1"/>
  <c r="D2419" i="2"/>
  <c r="F2419" i="2" s="1"/>
  <c r="D2405" i="2"/>
  <c r="F2405" i="2" s="1"/>
  <c r="D2397" i="2"/>
  <c r="F2397" i="2" s="1"/>
  <c r="D2392" i="2"/>
  <c r="F2392" i="2" s="1"/>
  <c r="D2381" i="2"/>
  <c r="F2381" i="2" s="1"/>
  <c r="D2378" i="2"/>
  <c r="F2378" i="2" s="1"/>
  <c r="D2375" i="2"/>
  <c r="F2375" i="2" s="1"/>
  <c r="D2363" i="2"/>
  <c r="F2363" i="2" s="1"/>
  <c r="D2358" i="2"/>
  <c r="F2358" i="2" s="1"/>
  <c r="D2347" i="2"/>
  <c r="F2347" i="2" s="1"/>
  <c r="D2342" i="2"/>
  <c r="F2342" i="2" s="1"/>
  <c r="D2339" i="2"/>
  <c r="F2339" i="2" s="1"/>
  <c r="D2335" i="2"/>
  <c r="F2335" i="2" s="1"/>
  <c r="D2331" i="2"/>
  <c r="F2331" i="2" s="1"/>
  <c r="D2320" i="2"/>
  <c r="F2320" i="2" s="1"/>
  <c r="D2315" i="2"/>
  <c r="D2304" i="2"/>
  <c r="F2304" i="2" s="1"/>
  <c r="D2299" i="2"/>
  <c r="F2299" i="2" s="1"/>
  <c r="D2296" i="2"/>
  <c r="F2296" i="2" s="1"/>
  <c r="D2293" i="2"/>
  <c r="F2293" i="2" s="1"/>
  <c r="D2280" i="2"/>
  <c r="F2280" i="2" s="1"/>
  <c r="D2275" i="2"/>
  <c r="D2264" i="2"/>
  <c r="F2264" i="2" s="1"/>
  <c r="D2261" i="2"/>
  <c r="F2261" i="2" s="1"/>
  <c r="D2258" i="2"/>
  <c r="F2258" i="2" s="1"/>
  <c r="D2255" i="2"/>
  <c r="D2241" i="2"/>
  <c r="F2241" i="2" s="1"/>
  <c r="D2236" i="2"/>
  <c r="F2236" i="2" s="1"/>
  <c r="D2225" i="2"/>
  <c r="F2225" i="2" s="1"/>
  <c r="D2220" i="2"/>
  <c r="F2220" i="2" s="1"/>
  <c r="D2217" i="2"/>
  <c r="D2210" i="2"/>
  <c r="F2210" i="2" s="1"/>
  <c r="D2208" i="2"/>
  <c r="F2208" i="2" s="1"/>
  <c r="D2194" i="2"/>
  <c r="F2194" i="2" s="1"/>
  <c r="D2189" i="2"/>
  <c r="F2189" i="2" s="1"/>
  <c r="D2178" i="2"/>
  <c r="F2178" i="2" s="1"/>
  <c r="D2175" i="2"/>
  <c r="D2172" i="2"/>
  <c r="F2172" i="2" s="1"/>
  <c r="D2169" i="2"/>
  <c r="F2169" i="2" s="1"/>
  <c r="D2165" i="2"/>
  <c r="F2165" i="2" s="1"/>
  <c r="D2162" i="2"/>
  <c r="F2162" i="2" s="1"/>
  <c r="D2160" i="2"/>
  <c r="F2160" i="2" s="1"/>
  <c r="D2147" i="2"/>
  <c r="F2147" i="2" s="1"/>
  <c r="D2142" i="2"/>
  <c r="F2142" i="2" s="1"/>
  <c r="D2131" i="2"/>
  <c r="F2131" i="2" s="1"/>
  <c r="D2126" i="2"/>
  <c r="F2126" i="2" s="1"/>
  <c r="D2123" i="2"/>
  <c r="F2123" i="2" s="1"/>
  <c r="D2119" i="2"/>
  <c r="D2116" i="2"/>
  <c r="F2116" i="2" s="1"/>
  <c r="D2103" i="2"/>
  <c r="F2103" i="2" s="1"/>
  <c r="D2098" i="2"/>
  <c r="F2098" i="2" s="1"/>
  <c r="D2087" i="2"/>
  <c r="F2087" i="2" s="1"/>
  <c r="D2082" i="2"/>
  <c r="F2080" i="2"/>
  <c r="D2069" i="2"/>
  <c r="F2069" i="2" s="1"/>
  <c r="D2064" i="2"/>
  <c r="F2064" i="2" s="1"/>
  <c r="D2050" i="2"/>
  <c r="F2050" i="2" s="1"/>
  <c r="D2040" i="2"/>
  <c r="F2040" i="2" s="1"/>
  <c r="D2035" i="2"/>
  <c r="F2035" i="2" s="1"/>
  <c r="D2024" i="2"/>
  <c r="F2024" i="2" s="1"/>
  <c r="D2018" i="2"/>
  <c r="D2015" i="2"/>
  <c r="F2015" i="2" s="1"/>
  <c r="D2004" i="2"/>
  <c r="F2004" i="2" s="1"/>
  <c r="D1999" i="2"/>
  <c r="D1988" i="2"/>
  <c r="F1988" i="2" s="1"/>
  <c r="D1983" i="2"/>
  <c r="F1983" i="2" s="1"/>
  <c r="D1981" i="2"/>
  <c r="F1981" i="2" s="1"/>
  <c r="D1970" i="2"/>
  <c r="F1970" i="2" s="1"/>
  <c r="D1965" i="2"/>
  <c r="D1954" i="2"/>
  <c r="F1954" i="2" s="1"/>
  <c r="D1949" i="2"/>
  <c r="F1949" i="2" s="1"/>
  <c r="D1947" i="2"/>
  <c r="F1947" i="2" s="1"/>
  <c r="D1944" i="2"/>
  <c r="F1944" i="2" s="1"/>
  <c r="D1933" i="2"/>
  <c r="F1933" i="2" s="1"/>
  <c r="D1928" i="2"/>
  <c r="F1928" i="2" s="1"/>
  <c r="F1917" i="2"/>
  <c r="D1908" i="2"/>
  <c r="F1908" i="2" s="1"/>
  <c r="D1903" i="2"/>
  <c r="F1903" i="2" s="1"/>
  <c r="D1892" i="2"/>
  <c r="F1892" i="2" s="1"/>
  <c r="D1890" i="2"/>
  <c r="F1890" i="2" s="1"/>
  <c r="D1880" i="2"/>
  <c r="F1880" i="2" s="1"/>
  <c r="D1875" i="2"/>
  <c r="F1875" i="2" s="1"/>
  <c r="D1864" i="2"/>
  <c r="F1861" i="2"/>
  <c r="D1850" i="2"/>
  <c r="F1850" i="2" s="1"/>
  <c r="D1845" i="2"/>
  <c r="F1845" i="2" s="1"/>
  <c r="D1834" i="2"/>
  <c r="D1831" i="2"/>
  <c r="F1831" i="2" s="1"/>
  <c r="D1828" i="2"/>
  <c r="F1828" i="2" s="1"/>
  <c r="D1825" i="2"/>
  <c r="F1825" i="2" s="1"/>
  <c r="D1817" i="2"/>
  <c r="F1817" i="2" s="1"/>
  <c r="D1812" i="2"/>
  <c r="F1812" i="2" s="1"/>
  <c r="D1801" i="2"/>
  <c r="D1798" i="2"/>
  <c r="D1786" i="2"/>
  <c r="F1786" i="2" s="1"/>
  <c r="D1781" i="2"/>
  <c r="D1770" i="2"/>
  <c r="D1767" i="2"/>
  <c r="F1767" i="2" s="1"/>
  <c r="D1765" i="2"/>
  <c r="F1765" i="2" s="1"/>
  <c r="D1754" i="2"/>
  <c r="F1754" i="2" s="1"/>
  <c r="D1749" i="2"/>
  <c r="F1749" i="2" s="1"/>
  <c r="D1738" i="2"/>
  <c r="F1738" i="2" s="1"/>
  <c r="D1736" i="2"/>
  <c r="F1736" i="2" s="1"/>
  <c r="D1733" i="2"/>
  <c r="F1731" i="2"/>
  <c r="D1718" i="2"/>
  <c r="F1718" i="2" s="1"/>
  <c r="D1713" i="2"/>
  <c r="F1713" i="2" s="1"/>
  <c r="D1702" i="2"/>
  <c r="D1699" i="2"/>
  <c r="F1699" i="2" s="1"/>
  <c r="D1694" i="2"/>
  <c r="F1694" i="2" s="1"/>
  <c r="D1683" i="2"/>
  <c r="F1683" i="2" s="1"/>
  <c r="D1678" i="2"/>
  <c r="F1678" i="2" s="1"/>
  <c r="D1666" i="2"/>
  <c r="D1663" i="2"/>
  <c r="F1663" i="2" s="1"/>
  <c r="D1660" i="2"/>
  <c r="D1649" i="2"/>
  <c r="F1649" i="2" s="1"/>
  <c r="D1644" i="2"/>
  <c r="F1644" i="2" s="1"/>
  <c r="D1634" i="2"/>
  <c r="D1631" i="2"/>
  <c r="D1620" i="2"/>
  <c r="F1620" i="2" s="1"/>
  <c r="D1615" i="2"/>
  <c r="F1615" i="2" s="1"/>
  <c r="D1604" i="2"/>
  <c r="D1601" i="2"/>
  <c r="F1601" i="2" s="1"/>
  <c r="D1599" i="2"/>
  <c r="F1599" i="2" s="1"/>
  <c r="D1588" i="2"/>
  <c r="F1588" i="2" s="1"/>
  <c r="D1583" i="2"/>
  <c r="F1583" i="2" s="1"/>
  <c r="D1572" i="2"/>
  <c r="D1569" i="2"/>
  <c r="F1569" i="2" s="1"/>
  <c r="D1567" i="2"/>
  <c r="F1567" i="2" s="1"/>
  <c r="D1557" i="2"/>
  <c r="F1557" i="2" s="1"/>
  <c r="D1552" i="2"/>
  <c r="D1519" i="2"/>
  <c r="F1519" i="2" s="1"/>
  <c r="D1508" i="2"/>
  <c r="D1505" i="2"/>
  <c r="F1505" i="2" s="1"/>
  <c r="D1502" i="2"/>
  <c r="F1502" i="2" s="1"/>
  <c r="D1499" i="2"/>
  <c r="F1499" i="2" s="1"/>
  <c r="D1486" i="2"/>
  <c r="F1486" i="2" s="1"/>
  <c r="D1481" i="2"/>
  <c r="F1481" i="2" s="1"/>
  <c r="D1470" i="2"/>
  <c r="D1460" i="2"/>
  <c r="F1460" i="2" s="1"/>
  <c r="D1455" i="2"/>
  <c r="F1455" i="2" s="1"/>
  <c r="D1444" i="2"/>
  <c r="F1444" i="2" s="1"/>
  <c r="D1442" i="2"/>
  <c r="F1442" i="2" s="1"/>
  <c r="F1437" i="2"/>
  <c r="D1431" i="2"/>
  <c r="F1431" i="2" s="1"/>
  <c r="D1418" i="2"/>
  <c r="F1418" i="2" s="1"/>
  <c r="D1413" i="2"/>
  <c r="F1413" i="2" s="1"/>
  <c r="D1361" i="2"/>
  <c r="F1350" i="2"/>
  <c r="D1347" i="2"/>
  <c r="F1347" i="2" s="1"/>
  <c r="D1344" i="2"/>
  <c r="F1344" i="2" s="1"/>
  <c r="D1335" i="2"/>
  <c r="F1335" i="2" s="1"/>
  <c r="D1319" i="2"/>
  <c r="D1316" i="2"/>
  <c r="D1313" i="2"/>
  <c r="D1301" i="2"/>
  <c r="F1301" i="2" s="1"/>
  <c r="D1296" i="2"/>
  <c r="F1296" i="2" s="1"/>
  <c r="D1285" i="2"/>
  <c r="D1282" i="2"/>
  <c r="F1282" i="2" s="1"/>
  <c r="D1279" i="2"/>
  <c r="F1279" i="2" s="1"/>
  <c r="D1274" i="2"/>
  <c r="F1274" i="2" s="1"/>
  <c r="D1263" i="2"/>
  <c r="F1261" i="2"/>
  <c r="D1258" i="2"/>
  <c r="F1258" i="2" s="1"/>
  <c r="D1251" i="2"/>
  <c r="D1240" i="2"/>
  <c r="F1240" i="2" s="1"/>
  <c r="D1235" i="2"/>
  <c r="F1235" i="2" s="1"/>
  <c r="D1224" i="2"/>
  <c r="D1221" i="2"/>
  <c r="D1219" i="2"/>
  <c r="D1205" i="2"/>
  <c r="D1200" i="2"/>
  <c r="D1189" i="2"/>
  <c r="F1189" i="2" s="1"/>
  <c r="D1184" i="2"/>
  <c r="F1184" i="2" s="1"/>
  <c r="D1179" i="2"/>
  <c r="F1179" i="2" s="1"/>
  <c r="D1168" i="2"/>
  <c r="D1165" i="2"/>
  <c r="F1165" i="2" s="1"/>
  <c r="D1163" i="2"/>
  <c r="D1153" i="2"/>
  <c r="F1153" i="2" s="1"/>
  <c r="D1148" i="2"/>
  <c r="F1148" i="2" s="1"/>
  <c r="D1137" i="2"/>
  <c r="D1134" i="2"/>
  <c r="F1134" i="2" s="1"/>
  <c r="D1131" i="2"/>
  <c r="F1131" i="2" s="1"/>
  <c r="F1128" i="2"/>
  <c r="D1114" i="2"/>
  <c r="F1114" i="2" s="1"/>
  <c r="D1109" i="2"/>
  <c r="F1109" i="2" s="1"/>
  <c r="D1098" i="2"/>
  <c r="D1094" i="2"/>
  <c r="F1094" i="2" s="1"/>
  <c r="D1090" i="2"/>
  <c r="F1090" i="2" s="1"/>
  <c r="D1085" i="2"/>
  <c r="F1085" i="2" s="1"/>
  <c r="D1074" i="2"/>
  <c r="F1074" i="2" s="1"/>
  <c r="D1072" i="2"/>
  <c r="F1072" i="2" s="1"/>
  <c r="D1069" i="2"/>
  <c r="D1064" i="2"/>
  <c r="F1064" i="2" s="1"/>
  <c r="D1061" i="2"/>
  <c r="F1061" i="2" s="1"/>
  <c r="D1048" i="2"/>
  <c r="F1048" i="2" s="1"/>
  <c r="D1043" i="2"/>
  <c r="F1043" i="2" s="1"/>
  <c r="D1032" i="2"/>
  <c r="D1029" i="2"/>
  <c r="F1029" i="2" s="1"/>
  <c r="D1027" i="2"/>
  <c r="F1027" i="2" s="1"/>
  <c r="D1024" i="2"/>
  <c r="D1016" i="2"/>
  <c r="F1016" i="2" s="1"/>
  <c r="D1012" i="2"/>
  <c r="F1012" i="2" s="1"/>
  <c r="D1004" i="2"/>
  <c r="F1004" i="2" s="1"/>
  <c r="D1002" i="2"/>
  <c r="F1002" i="2" s="1"/>
  <c r="D986" i="2"/>
  <c r="F986" i="2" s="1"/>
  <c r="D981" i="2"/>
  <c r="D970" i="2"/>
  <c r="F970" i="2" s="1"/>
  <c r="F968" i="2"/>
  <c r="F965" i="2"/>
  <c r="D962" i="2"/>
  <c r="F962" i="2" s="1"/>
  <c r="D958" i="2"/>
  <c r="D955" i="2"/>
  <c r="F955" i="2" s="1"/>
  <c r="D953" i="2"/>
  <c r="F953" i="2" s="1"/>
  <c r="D938" i="2"/>
  <c r="F938" i="2" s="1"/>
  <c r="D933" i="2"/>
  <c r="D922" i="2"/>
  <c r="D919" i="2"/>
  <c r="F919" i="2" s="1"/>
  <c r="F917" i="2"/>
  <c r="D901" i="2"/>
  <c r="F901" i="2" s="1"/>
  <c r="D896" i="2"/>
  <c r="F896" i="2" s="1"/>
  <c r="D885" i="2"/>
  <c r="F885" i="2" s="1"/>
  <c r="D882" i="2"/>
  <c r="F882" i="2" s="1"/>
  <c r="D879" i="2"/>
  <c r="F879" i="2" s="1"/>
  <c r="D875" i="2"/>
  <c r="F875" i="2" s="1"/>
  <c r="D863" i="2"/>
  <c r="F863" i="2" s="1"/>
  <c r="D858" i="2"/>
  <c r="F858" i="2" s="1"/>
  <c r="D847" i="2"/>
  <c r="D844" i="2"/>
  <c r="F844" i="2" s="1"/>
  <c r="D841" i="2"/>
  <c r="F841" i="2" s="1"/>
  <c r="D835" i="2"/>
  <c r="F835" i="2" s="1"/>
  <c r="D832" i="2"/>
  <c r="F832" i="2" s="1"/>
  <c r="D830" i="2"/>
  <c r="F830" i="2" s="1"/>
  <c r="D824" i="2"/>
  <c r="F824" i="2" s="1"/>
  <c r="D813" i="2"/>
  <c r="F813" i="2" s="1"/>
  <c r="D800" i="2"/>
  <c r="F800" i="2" s="1"/>
  <c r="D795" i="2"/>
  <c r="F795" i="2" s="1"/>
  <c r="D784" i="2"/>
  <c r="F784" i="2" s="1"/>
  <c r="D781" i="2"/>
  <c r="F781" i="2" s="1"/>
  <c r="D779" i="2"/>
  <c r="F779" i="2" s="1"/>
  <c r="D764" i="2"/>
  <c r="F764" i="2" s="1"/>
  <c r="D759" i="2"/>
  <c r="F759" i="2" s="1"/>
  <c r="D748" i="2"/>
  <c r="D745" i="2"/>
  <c r="F745" i="2" s="1"/>
  <c r="D743" i="2"/>
  <c r="F743" i="2" s="1"/>
  <c r="D740" i="2"/>
  <c r="D725" i="2"/>
  <c r="F725" i="2" s="1"/>
  <c r="D720" i="2"/>
  <c r="D709" i="2"/>
  <c r="F707" i="2"/>
  <c r="D704" i="2"/>
  <c r="F704" i="2" s="1"/>
  <c r="D702" i="2"/>
  <c r="D689" i="2"/>
  <c r="F689" i="2" s="1"/>
  <c r="D684" i="2"/>
  <c r="F684" i="2" s="1"/>
  <c r="D673" i="2"/>
  <c r="F673" i="2" s="1"/>
  <c r="F671" i="2"/>
  <c r="D668" i="2"/>
  <c r="F668" i="2" s="1"/>
  <c r="D666" i="2"/>
  <c r="F666" i="2" s="1"/>
  <c r="D660" i="2"/>
  <c r="F660" i="2" s="1"/>
  <c r="D657" i="2"/>
  <c r="F657" i="2" s="1"/>
  <c r="D647" i="2"/>
  <c r="F647" i="2" s="1"/>
  <c r="D642" i="2"/>
  <c r="F642" i="2" s="1"/>
  <c r="D631" i="2"/>
  <c r="D628" i="2"/>
  <c r="F628" i="2" s="1"/>
  <c r="D626" i="2"/>
  <c r="F626" i="2" s="1"/>
  <c r="D623" i="2"/>
  <c r="F623" i="2" s="1"/>
  <c r="D608" i="2"/>
  <c r="F608" i="2" s="1"/>
  <c r="D603" i="2"/>
  <c r="F603" i="2" s="1"/>
  <c r="D592" i="2"/>
  <c r="F592" i="2" s="1"/>
  <c r="D590" i="2"/>
  <c r="F590" i="2" s="1"/>
  <c r="D587" i="2"/>
  <c r="F587" i="2" s="1"/>
  <c r="D577" i="2"/>
  <c r="F577" i="2" s="1"/>
  <c r="D573" i="2"/>
  <c r="F573" i="2" s="1"/>
  <c r="D562" i="2"/>
  <c r="D559" i="2"/>
  <c r="D547" i="2"/>
  <c r="F547" i="2" s="1"/>
  <c r="D542" i="2"/>
  <c r="D531" i="2"/>
  <c r="F531" i="2" s="1"/>
  <c r="D528" i="2"/>
  <c r="F528" i="2" s="1"/>
  <c r="D520" i="2"/>
  <c r="F520" i="2" s="1"/>
  <c r="D515" i="2"/>
  <c r="F515" i="2" s="1"/>
  <c r="D504" i="2"/>
  <c r="D501" i="2"/>
  <c r="F501" i="2" s="1"/>
  <c r="F499" i="2"/>
  <c r="D484" i="2"/>
  <c r="F484" i="2" s="1"/>
  <c r="D479" i="2"/>
  <c r="F479" i="2" s="1"/>
  <c r="D468" i="2"/>
  <c r="D467" i="2" s="1"/>
  <c r="D465" i="2"/>
  <c r="D462" i="2"/>
  <c r="F462" i="2" s="1"/>
  <c r="D450" i="2"/>
  <c r="F450" i="2" s="1"/>
  <c r="D445" i="2"/>
  <c r="F445" i="2" s="1"/>
  <c r="D434" i="2"/>
  <c r="D428" i="2"/>
  <c r="F428" i="2" s="1"/>
  <c r="D423" i="2"/>
  <c r="D412" i="2"/>
  <c r="F412" i="2" s="1"/>
  <c r="D409" i="2"/>
  <c r="F409" i="2" s="1"/>
  <c r="D395" i="2"/>
  <c r="F395" i="2" s="1"/>
  <c r="D392" i="2"/>
  <c r="F392" i="2" s="1"/>
  <c r="D381" i="2"/>
  <c r="F381" i="2" s="1"/>
  <c r="D379" i="2"/>
  <c r="F379" i="2" s="1"/>
  <c r="D376" i="2"/>
  <c r="F376" i="2" s="1"/>
  <c r="D374" i="2"/>
  <c r="F374" i="2" s="1"/>
  <c r="D370" i="2"/>
  <c r="D366" i="2"/>
  <c r="F366" i="2" s="1"/>
  <c r="D364" i="2"/>
  <c r="F364" i="2" s="1"/>
  <c r="D361" i="2"/>
  <c r="F361" i="2" s="1"/>
  <c r="D356" i="2"/>
  <c r="F356" i="2" s="1"/>
  <c r="D354" i="2"/>
  <c r="F354" i="2" s="1"/>
  <c r="D337" i="2"/>
  <c r="F337" i="2" s="1"/>
  <c r="D332" i="2"/>
  <c r="D321" i="2"/>
  <c r="D318" i="2"/>
  <c r="F318" i="2" s="1"/>
  <c r="D315" i="2"/>
  <c r="D300" i="2"/>
  <c r="F300" i="2" s="1"/>
  <c r="D295" i="2"/>
  <c r="F295" i="2" s="1"/>
  <c r="D284" i="2"/>
  <c r="D281" i="2"/>
  <c r="D268" i="2"/>
  <c r="F268" i="2" s="1"/>
  <c r="D263" i="2"/>
  <c r="F263" i="2" s="1"/>
  <c r="D252" i="2"/>
  <c r="F252" i="2" s="1"/>
  <c r="D245" i="2"/>
  <c r="F245" i="2" s="1"/>
  <c r="D225" i="2"/>
  <c r="F225" i="2" s="1"/>
  <c r="D221" i="2"/>
  <c r="F221" i="2" s="1"/>
  <c r="D210" i="2"/>
  <c r="D207" i="2"/>
  <c r="D193" i="2"/>
  <c r="F193" i="2" s="1"/>
  <c r="D188" i="2"/>
  <c r="F188" i="2" s="1"/>
  <c r="D177" i="2"/>
  <c r="D174" i="2"/>
  <c r="F174" i="2" s="1"/>
  <c r="D172" i="2"/>
  <c r="F172" i="2" s="1"/>
  <c r="D161" i="2"/>
  <c r="F161" i="2" s="1"/>
  <c r="D156" i="2"/>
  <c r="F156" i="2" s="1"/>
  <c r="D145" i="2"/>
  <c r="D140" i="2"/>
  <c r="F140" i="2" s="1"/>
  <c r="D138" i="2"/>
  <c r="F138" i="2" s="1"/>
  <c r="D135" i="2"/>
  <c r="D132" i="2"/>
  <c r="F132" i="2" s="1"/>
  <c r="D130" i="2"/>
  <c r="F130" i="2" s="1"/>
  <c r="D118" i="2"/>
  <c r="F118" i="2" s="1"/>
  <c r="D113" i="2"/>
  <c r="F113" i="2" s="1"/>
  <c r="D102" i="2"/>
  <c r="D99" i="2"/>
  <c r="F99" i="2" s="1"/>
  <c r="D97" i="2"/>
  <c r="D94" i="2"/>
  <c r="D91" i="2"/>
  <c r="D88" i="2"/>
  <c r="F88" i="2" s="1"/>
  <c r="D85" i="2"/>
  <c r="F85" i="2" s="1"/>
  <c r="D70" i="2"/>
  <c r="F70" i="2" s="1"/>
  <c r="D65" i="2"/>
  <c r="D54" i="2"/>
  <c r="D51" i="2"/>
  <c r="F51" i="2" s="1"/>
  <c r="D48" i="2"/>
  <c r="F48" i="2" s="1"/>
  <c r="D45" i="2"/>
  <c r="F45" i="2" s="1"/>
  <c r="D26" i="2"/>
  <c r="E4141" i="2" l="1"/>
  <c r="E4762" i="2"/>
  <c r="E980" i="2"/>
  <c r="E3751" i="2"/>
  <c r="E3974" i="2"/>
  <c r="E1780" i="2"/>
  <c r="D3594" i="2"/>
  <c r="E1360" i="2"/>
  <c r="E314" i="2"/>
  <c r="E541" i="2"/>
  <c r="E564" i="2" s="1"/>
  <c r="E4095" i="2"/>
  <c r="E4346" i="2"/>
  <c r="E4117" i="2"/>
  <c r="E64" i="2"/>
  <c r="E20" i="2"/>
  <c r="E4285" i="2"/>
  <c r="E4595" i="2"/>
  <c r="E331" i="2"/>
  <c r="E3489" i="2"/>
  <c r="E3888" i="2"/>
  <c r="F748" i="2"/>
  <c r="D747" i="2"/>
  <c r="F981" i="2"/>
  <c r="D980" i="2"/>
  <c r="F980" i="2" s="1"/>
  <c r="F1834" i="2"/>
  <c r="D1833" i="2"/>
  <c r="F2673" i="2"/>
  <c r="D2672" i="2"/>
  <c r="F2772" i="2"/>
  <c r="D2771" i="2"/>
  <c r="F2771" i="2" s="1"/>
  <c r="F3889" i="2"/>
  <c r="D3888" i="2"/>
  <c r="F54" i="2"/>
  <c r="D53" i="2"/>
  <c r="F1285" i="2"/>
  <c r="D1284" i="2"/>
  <c r="F1284" i="2" s="1"/>
  <c r="F1604" i="2"/>
  <c r="D1603" i="2"/>
  <c r="F2255" i="2"/>
  <c r="D2254" i="2"/>
  <c r="F2597" i="2"/>
  <c r="D2596" i="2"/>
  <c r="F2596" i="2" s="1"/>
  <c r="F2884" i="2"/>
  <c r="D2883" i="2"/>
  <c r="F4148" i="2"/>
  <c r="D4141" i="2"/>
  <c r="F4286" i="2"/>
  <c r="D4285" i="2"/>
  <c r="F4285" i="2" s="1"/>
  <c r="F4352" i="2"/>
  <c r="D4351" i="2"/>
  <c r="F4769" i="2"/>
  <c r="D4768" i="2"/>
  <c r="F65" i="2"/>
  <c r="D64" i="2"/>
  <c r="F64" i="2" s="1"/>
  <c r="F207" i="2"/>
  <c r="D206" i="2"/>
  <c r="F315" i="2"/>
  <c r="D314" i="2"/>
  <c r="F542" i="2"/>
  <c r="D541" i="2"/>
  <c r="F541" i="2" s="1"/>
  <c r="F922" i="2"/>
  <c r="D921" i="2"/>
  <c r="F1137" i="2"/>
  <c r="D1136" i="2"/>
  <c r="F1508" i="2"/>
  <c r="D1507" i="2"/>
  <c r="F1507" i="2" s="1"/>
  <c r="F1770" i="2"/>
  <c r="D1769" i="2"/>
  <c r="F2018" i="2"/>
  <c r="D2017" i="2"/>
  <c r="F4096" i="2"/>
  <c r="D4095" i="2"/>
  <c r="F4095" i="2" s="1"/>
  <c r="F4151" i="2"/>
  <c r="D4150" i="2"/>
  <c r="F4225" i="2"/>
  <c r="D4224" i="2"/>
  <c r="F4434" i="2"/>
  <c r="D4433" i="2"/>
  <c r="F4433" i="2" s="1"/>
  <c r="F4572" i="2"/>
  <c r="D4571" i="2"/>
  <c r="F4639" i="2"/>
  <c r="D4638" i="2"/>
  <c r="F465" i="2"/>
  <c r="D464" i="2"/>
  <c r="F464" i="2" s="1"/>
  <c r="F702" i="2"/>
  <c r="D701" i="2"/>
  <c r="F933" i="2"/>
  <c r="D932" i="2"/>
  <c r="F1224" i="2"/>
  <c r="D1223" i="2"/>
  <c r="F1223" i="2" s="1"/>
  <c r="F1702" i="2"/>
  <c r="D1701" i="2"/>
  <c r="F1781" i="2"/>
  <c r="D1780" i="2"/>
  <c r="F2119" i="2"/>
  <c r="D2118" i="2"/>
  <c r="F2118" i="2" s="1"/>
  <c r="D4784" i="2"/>
  <c r="F4784" i="2" s="1"/>
  <c r="F321" i="2"/>
  <c r="D320" i="2"/>
  <c r="F559" i="2"/>
  <c r="D558" i="2"/>
  <c r="F558" i="2" s="1"/>
  <c r="F631" i="2"/>
  <c r="D630" i="2"/>
  <c r="F1552" i="2"/>
  <c r="D1551" i="2"/>
  <c r="F1631" i="2"/>
  <c r="D1630" i="2"/>
  <c r="F1864" i="2"/>
  <c r="D1863" i="2"/>
  <c r="F3076" i="2"/>
  <c r="D3075" i="2"/>
  <c r="F3752" i="2"/>
  <c r="D3751" i="2"/>
  <c r="F3751" i="2" s="1"/>
  <c r="F4102" i="2"/>
  <c r="D4101" i="2"/>
  <c r="F332" i="2"/>
  <c r="D331" i="2"/>
  <c r="F331" i="2" s="1"/>
  <c r="F562" i="2"/>
  <c r="D561" i="2"/>
  <c r="F1163" i="2"/>
  <c r="D1162" i="2"/>
  <c r="F1634" i="2"/>
  <c r="D1633" i="2"/>
  <c r="F1798" i="2"/>
  <c r="D1797" i="2"/>
  <c r="F1797" i="2" s="1"/>
  <c r="F2275" i="2"/>
  <c r="D2274" i="2"/>
  <c r="F3975" i="2"/>
  <c r="D3974" i="2"/>
  <c r="F3974" i="2" s="1"/>
  <c r="F4041" i="2"/>
  <c r="D4038" i="2"/>
  <c r="F4233" i="2"/>
  <c r="D4232" i="2"/>
  <c r="F145" i="2"/>
  <c r="D144" i="2"/>
  <c r="F1319" i="2"/>
  <c r="D1318" i="2"/>
  <c r="F1318" i="2" s="1"/>
  <c r="F1801" i="2"/>
  <c r="D1800" i="2"/>
  <c r="F1965" i="2"/>
  <c r="D1964" i="2"/>
  <c r="F4044" i="2"/>
  <c r="D4043" i="2"/>
  <c r="F4388" i="2"/>
  <c r="D4387" i="2"/>
  <c r="F4596" i="2"/>
  <c r="D4595" i="2"/>
  <c r="F94" i="2"/>
  <c r="D93" i="2"/>
  <c r="F93" i="2" s="1"/>
  <c r="F720" i="2"/>
  <c r="D719" i="2"/>
  <c r="F958" i="2"/>
  <c r="D957" i="2"/>
  <c r="F1168" i="2"/>
  <c r="D1167" i="2"/>
  <c r="F4118" i="2"/>
  <c r="D4117" i="2"/>
  <c r="F4457" i="2"/>
  <c r="D4456" i="2"/>
  <c r="F1098" i="2"/>
  <c r="D1097" i="2"/>
  <c r="F1097" i="2" s="1"/>
  <c r="F1470" i="2"/>
  <c r="D1469" i="2"/>
  <c r="F1572" i="2"/>
  <c r="D1571" i="2"/>
  <c r="F2217" i="2"/>
  <c r="D2212" i="2"/>
  <c r="F2212" i="2" s="1"/>
  <c r="F2739" i="2"/>
  <c r="D2738" i="2"/>
  <c r="F3032" i="2"/>
  <c r="D3031" i="2"/>
  <c r="F3540" i="2"/>
  <c r="D3539" i="2"/>
  <c r="F3539" i="2" s="1"/>
  <c r="F4319" i="2"/>
  <c r="D4318" i="2"/>
  <c r="E4413" i="2"/>
  <c r="F423" i="2"/>
  <c r="D422" i="2"/>
  <c r="F422" i="2" s="1"/>
  <c r="F504" i="2"/>
  <c r="D503" i="2"/>
  <c r="F503" i="2" s="1"/>
  <c r="F740" i="2"/>
  <c r="D739" i="2"/>
  <c r="F1032" i="2"/>
  <c r="D1031" i="2"/>
  <c r="F1263" i="2"/>
  <c r="D1260" i="2"/>
  <c r="F1260" i="2" s="1"/>
  <c r="F3035" i="2"/>
  <c r="D3034" i="2"/>
  <c r="F4887" i="2"/>
  <c r="D4886" i="2"/>
  <c r="F102" i="2"/>
  <c r="D101" i="2"/>
  <c r="F101" i="2" s="1"/>
  <c r="F281" i="2"/>
  <c r="D280" i="2"/>
  <c r="F1666" i="2"/>
  <c r="D1665" i="2"/>
  <c r="F3479" i="2"/>
  <c r="D3478" i="2"/>
  <c r="F3478" i="2" s="1"/>
  <c r="F4200" i="2"/>
  <c r="D4199" i="2"/>
  <c r="E4571" i="2"/>
  <c r="E4870" i="2"/>
  <c r="F177" i="2"/>
  <c r="D176" i="2"/>
  <c r="F434" i="2"/>
  <c r="D433" i="2"/>
  <c r="F1200" i="2"/>
  <c r="D1199" i="2"/>
  <c r="F1361" i="2"/>
  <c r="D1360" i="2"/>
  <c r="D1404" i="2" s="1"/>
  <c r="F1999" i="2"/>
  <c r="D1998" i="2"/>
  <c r="F2315" i="2"/>
  <c r="D2314" i="2"/>
  <c r="F2657" i="2"/>
  <c r="D2656" i="2"/>
  <c r="F2656" i="2" s="1"/>
  <c r="F3235" i="2"/>
  <c r="D3234" i="2"/>
  <c r="F3490" i="2"/>
  <c r="D3489" i="2"/>
  <c r="F4347" i="2"/>
  <c r="D4346" i="2"/>
  <c r="F4346" i="2" s="1"/>
  <c r="F4414" i="2"/>
  <c r="D4413" i="2"/>
  <c r="F4479" i="2"/>
  <c r="D4478" i="2"/>
  <c r="F4684" i="2"/>
  <c r="D4683" i="2"/>
  <c r="F4763" i="2"/>
  <c r="D4762" i="2"/>
  <c r="E4784" i="2"/>
  <c r="D64" i="4"/>
  <c r="D62" i="4" s="1"/>
  <c r="F259" i="4"/>
  <c r="D253" i="4"/>
  <c r="F254" i="4"/>
  <c r="F135" i="4"/>
  <c r="F116" i="4"/>
  <c r="D7" i="4"/>
  <c r="F78" i="4"/>
  <c r="D134" i="2"/>
  <c r="F134" i="2" s="1"/>
  <c r="F135" i="2"/>
  <c r="D90" i="2"/>
  <c r="F90" i="2" s="1"/>
  <c r="F91" i="2"/>
  <c r="F2966" i="2"/>
  <c r="F2967" i="2"/>
  <c r="D283" i="2"/>
  <c r="F283" i="2" s="1"/>
  <c r="F284" i="2"/>
  <c r="D209" i="2"/>
  <c r="F209" i="2" s="1"/>
  <c r="F210" i="2"/>
  <c r="D430" i="2"/>
  <c r="F430" i="2" s="1"/>
  <c r="F431" i="2"/>
  <c r="D3279" i="2"/>
  <c r="F3279" i="2" s="1"/>
  <c r="F3285" i="2"/>
  <c r="E62" i="4"/>
  <c r="E253" i="4"/>
  <c r="D4400" i="2"/>
  <c r="E1329" i="2"/>
  <c r="E1352" i="2" s="1"/>
  <c r="D3817" i="2"/>
  <c r="F3817" i="2" s="1"/>
  <c r="E137" i="2"/>
  <c r="D1329" i="2"/>
  <c r="F1329" i="2" s="1"/>
  <c r="E3817" i="2"/>
  <c r="D137" i="2"/>
  <c r="F137" i="2" s="1"/>
  <c r="F3652" i="2"/>
  <c r="C9" i="4"/>
  <c r="F9" i="4" s="1"/>
  <c r="C23" i="4"/>
  <c r="F23" i="4" s="1"/>
  <c r="C18" i="4"/>
  <c r="F18" i="4" s="1"/>
  <c r="C7" i="4"/>
  <c r="C8" i="4"/>
  <c r="F8" i="4" s="1"/>
  <c r="C20" i="4"/>
  <c r="C63" i="4"/>
  <c r="F63" i="4" s="1"/>
  <c r="C126" i="4"/>
  <c r="F126" i="4" s="1"/>
  <c r="C17" i="4"/>
  <c r="F17" i="4" s="1"/>
  <c r="C11" i="4"/>
  <c r="F11" i="4" s="1"/>
  <c r="E41" i="4"/>
  <c r="E115" i="4"/>
  <c r="C64" i="4"/>
  <c r="C134" i="4"/>
  <c r="C22" i="4"/>
  <c r="C115" i="4"/>
  <c r="E232" i="4"/>
  <c r="E53" i="4" s="1"/>
  <c r="D250" i="4"/>
  <c r="E236" i="4"/>
  <c r="E54" i="4" s="1"/>
  <c r="E250" i="4"/>
  <c r="E60" i="4" s="1"/>
  <c r="E34" i="4"/>
  <c r="E268" i="4"/>
  <c r="E67" i="4" s="1"/>
  <c r="D22" i="4"/>
  <c r="C253" i="4"/>
  <c r="D41" i="4"/>
  <c r="E3955" i="2"/>
  <c r="E294" i="2"/>
  <c r="E1598" i="2"/>
  <c r="E1614" i="2"/>
  <c r="E1712" i="2"/>
  <c r="E1735" i="2"/>
  <c r="E2084" i="2"/>
  <c r="D1349" i="2"/>
  <c r="D2298" i="2"/>
  <c r="F2298" i="2" s="1"/>
  <c r="D2404" i="2"/>
  <c r="F2404" i="2" s="1"/>
  <c r="D3135" i="2"/>
  <c r="D3265" i="2"/>
  <c r="F3265" i="2" s="1"/>
  <c r="D3389" i="2"/>
  <c r="F3389" i="2" s="1"/>
  <c r="D3519" i="2"/>
  <c r="F3519" i="2" s="1"/>
  <c r="D3692" i="2"/>
  <c r="D3874" i="2"/>
  <c r="F3874" i="2" s="1"/>
  <c r="D4188" i="2"/>
  <c r="F4188" i="2" s="1"/>
  <c r="D4274" i="2"/>
  <c r="D4839" i="2"/>
  <c r="F4839" i="2" s="1"/>
  <c r="D4866" i="2"/>
  <c r="E4183" i="2"/>
  <c r="D778" i="2"/>
  <c r="F778" i="2" s="1"/>
  <c r="D874" i="2"/>
  <c r="F874" i="2" s="1"/>
  <c r="D1093" i="2"/>
  <c r="F1093" i="2" s="1"/>
  <c r="D1501" i="2"/>
  <c r="F1501" i="2" s="1"/>
  <c r="D1614" i="2"/>
  <c r="F1614" i="2" s="1"/>
  <c r="D1659" i="2"/>
  <c r="D1712" i="2"/>
  <c r="F1712" i="2" s="1"/>
  <c r="D1874" i="2"/>
  <c r="D2171" i="2"/>
  <c r="F2171" i="2" s="1"/>
  <c r="D2407" i="2"/>
  <c r="D2560" i="2"/>
  <c r="F2560" i="2" s="1"/>
  <c r="D3013" i="2"/>
  <c r="F3013" i="2" s="1"/>
  <c r="D3166" i="2"/>
  <c r="F3166" i="2" s="1"/>
  <c r="D3295" i="2"/>
  <c r="F3295" i="2" s="1"/>
  <c r="D3362" i="2"/>
  <c r="F3362" i="2" s="1"/>
  <c r="D3466" i="2"/>
  <c r="F3466" i="2" s="1"/>
  <c r="D3696" i="2"/>
  <c r="F3696" i="2" s="1"/>
  <c r="D3720" i="2"/>
  <c r="D3844" i="2"/>
  <c r="F3844" i="2" s="1"/>
  <c r="D3877" i="2"/>
  <c r="F3877" i="2" s="1"/>
  <c r="D4806" i="2"/>
  <c r="F4806" i="2" s="1"/>
  <c r="D4847" i="2"/>
  <c r="F4847" i="2" s="1"/>
  <c r="E2357" i="2"/>
  <c r="D527" i="2"/>
  <c r="F527" i="2" s="1"/>
  <c r="D846" i="2"/>
  <c r="D964" i="2"/>
  <c r="F964" i="2" s="1"/>
  <c r="D1281" i="2"/>
  <c r="F1281" i="2" s="1"/>
  <c r="D1504" i="2"/>
  <c r="F1504" i="2" s="1"/>
  <c r="D1860" i="2"/>
  <c r="F1860" i="2" s="1"/>
  <c r="D1916" i="2"/>
  <c r="D2049" i="2"/>
  <c r="F2049" i="2" s="1"/>
  <c r="D2341" i="2"/>
  <c r="F2341" i="2" s="1"/>
  <c r="D2469" i="2"/>
  <c r="F2469" i="2" s="1"/>
  <c r="D2707" i="2"/>
  <c r="F2707" i="2" s="1"/>
  <c r="D2832" i="2"/>
  <c r="F2832" i="2" s="1"/>
  <c r="D3326" i="2"/>
  <c r="F3326" i="2" s="1"/>
  <c r="D3649" i="2"/>
  <c r="F3649" i="2" s="1"/>
  <c r="D3707" i="2"/>
  <c r="F3707" i="2" s="1"/>
  <c r="D3732" i="2"/>
  <c r="D3740" i="2"/>
  <c r="F3740" i="2" s="1"/>
  <c r="D3801" i="2"/>
  <c r="F3801" i="2" s="1"/>
  <c r="D4088" i="2"/>
  <c r="F4088" i="2" s="1"/>
  <c r="D4309" i="2"/>
  <c r="F4309" i="2" s="1"/>
  <c r="D4858" i="2"/>
  <c r="E840" i="2"/>
  <c r="E3105" i="2"/>
  <c r="D530" i="2"/>
  <c r="F530" i="2" s="1"/>
  <c r="D742" i="2"/>
  <c r="F742" i="2" s="1"/>
  <c r="D783" i="2"/>
  <c r="F783" i="2" s="1"/>
  <c r="D834" i="2"/>
  <c r="F834" i="2" s="1"/>
  <c r="D881" i="2"/>
  <c r="F881" i="2" s="1"/>
  <c r="D913" i="2"/>
  <c r="F913" i="2" s="1"/>
  <c r="D1188" i="2"/>
  <c r="F1188" i="2" s="1"/>
  <c r="D1257" i="2"/>
  <c r="F1257" i="2" s="1"/>
  <c r="D1346" i="2"/>
  <c r="F1346" i="2" s="1"/>
  <c r="D2125" i="2"/>
  <c r="F2125" i="2" s="1"/>
  <c r="D2219" i="2"/>
  <c r="F2219" i="2" s="1"/>
  <c r="D2374" i="2"/>
  <c r="F2374" i="2" s="1"/>
  <c r="D2501" i="2"/>
  <c r="F2501" i="2" s="1"/>
  <c r="D2711" i="2"/>
  <c r="D2866" i="2"/>
  <c r="F2866" i="2" s="1"/>
  <c r="D2932" i="2"/>
  <c r="F2932" i="2" s="1"/>
  <c r="F3075" i="2"/>
  <c r="D3220" i="2"/>
  <c r="F3220" i="2" s="1"/>
  <c r="D3591" i="2"/>
  <c r="D3911" i="2"/>
  <c r="F3911" i="2" s="1"/>
  <c r="D4138" i="2"/>
  <c r="F4138" i="2" s="1"/>
  <c r="D4680" i="2"/>
  <c r="F4680" i="2" s="1"/>
  <c r="D4796" i="2"/>
  <c r="F4796" i="2" s="1"/>
  <c r="D4863" i="2"/>
  <c r="F4863" i="2" s="1"/>
  <c r="D1946" i="2"/>
  <c r="F1946" i="2" s="1"/>
  <c r="E220" i="2"/>
  <c r="E236" i="2" s="1"/>
  <c r="E895" i="2"/>
  <c r="E1902" i="2"/>
  <c r="E1919" i="2" s="1"/>
  <c r="E3839" i="2"/>
  <c r="D1063" i="2"/>
  <c r="F1063" i="2" s="1"/>
  <c r="D4809" i="2"/>
  <c r="F4809" i="2" s="1"/>
  <c r="E498" i="2"/>
  <c r="E4557" i="2"/>
  <c r="D2034" i="2"/>
  <c r="F2034" i="2" s="1"/>
  <c r="D2816" i="2"/>
  <c r="F2816" i="2" s="1"/>
  <c r="D187" i="2"/>
  <c r="F187" i="2" s="1"/>
  <c r="D47" i="2"/>
  <c r="F47" i="2" s="1"/>
  <c r="D244" i="2"/>
  <c r="D254" i="2" s="1"/>
  <c r="D294" i="2"/>
  <c r="F294" i="2" s="1"/>
  <c r="D1042" i="2"/>
  <c r="F1167" i="2"/>
  <c r="D1566" i="2"/>
  <c r="F1566" i="2" s="1"/>
  <c r="D1902" i="2"/>
  <c r="F1902" i="2" s="1"/>
  <c r="D1927" i="2"/>
  <c r="F1927" i="2" s="1"/>
  <c r="D1980" i="2"/>
  <c r="F1980" i="2" s="1"/>
  <c r="F1998" i="2"/>
  <c r="D2174" i="2"/>
  <c r="F2174" i="2" s="1"/>
  <c r="D3118" i="2"/>
  <c r="F3118" i="2" s="1"/>
  <c r="D3250" i="2"/>
  <c r="F3250" i="2" s="1"/>
  <c r="D3373" i="2"/>
  <c r="F3373" i="2" s="1"/>
  <c r="F4318" i="2"/>
  <c r="F4768" i="2"/>
  <c r="E408" i="2"/>
  <c r="E881" i="2"/>
  <c r="E1436" i="2"/>
  <c r="E1454" i="2"/>
  <c r="E1472" i="2" s="1"/>
  <c r="E1874" i="2"/>
  <c r="D155" i="2"/>
  <c r="F155" i="2" s="1"/>
  <c r="F206" i="2"/>
  <c r="D498" i="2"/>
  <c r="D514" i="2"/>
  <c r="F514" i="2" s="1"/>
  <c r="D706" i="2"/>
  <c r="F706" i="2" s="1"/>
  <c r="D840" i="2"/>
  <c r="F840" i="2" s="1"/>
  <c r="D1436" i="2"/>
  <c r="F1436" i="2" s="1"/>
  <c r="D2260" i="2"/>
  <c r="F2260" i="2" s="1"/>
  <c r="D3312" i="2"/>
  <c r="F3312" i="2" s="1"/>
  <c r="D3423" i="2"/>
  <c r="F3423" i="2" s="1"/>
  <c r="D3608" i="2"/>
  <c r="F3608" i="2" s="1"/>
  <c r="D3782" i="2"/>
  <c r="F3782" i="2" s="1"/>
  <c r="D3804" i="2"/>
  <c r="F3804" i="2" s="1"/>
  <c r="D3839" i="2"/>
  <c r="F3839" i="2" s="1"/>
  <c r="F4043" i="2"/>
  <c r="F4224" i="2"/>
  <c r="F4387" i="2"/>
  <c r="F4762" i="2"/>
  <c r="E916" i="2"/>
  <c r="E4054" i="2"/>
  <c r="E4227" i="2"/>
  <c r="E4313" i="2"/>
  <c r="E4473" i="2"/>
  <c r="D1234" i="2"/>
  <c r="F1234" i="2" s="1"/>
  <c r="E1234" i="2"/>
  <c r="E1265" i="2" s="1"/>
  <c r="E1412" i="2"/>
  <c r="E1518" i="2"/>
  <c r="E3782" i="2"/>
  <c r="D391" i="2"/>
  <c r="F921" i="2"/>
  <c r="D1130" i="2"/>
  <c r="F1130" i="2" s="1"/>
  <c r="D3914" i="2"/>
  <c r="F3914" i="2" s="1"/>
  <c r="D363" i="2"/>
  <c r="F363" i="2" s="1"/>
  <c r="F433" i="2"/>
  <c r="F1199" i="2"/>
  <c r="D2439" i="2"/>
  <c r="F2439" i="2" s="1"/>
  <c r="D369" i="2"/>
  <c r="F369" i="2" s="1"/>
  <c r="D408" i="2"/>
  <c r="F408" i="2" s="1"/>
  <c r="F719" i="2"/>
  <c r="F739" i="2"/>
  <c r="D916" i="2"/>
  <c r="F916" i="2" s="1"/>
  <c r="D967" i="2"/>
  <c r="F1551" i="2"/>
  <c r="D1598" i="2"/>
  <c r="F1598" i="2" s="1"/>
  <c r="D2722" i="2"/>
  <c r="F2722" i="2" s="1"/>
  <c r="D2774" i="2"/>
  <c r="F2774" i="2" s="1"/>
  <c r="D3183" i="2"/>
  <c r="F3183" i="2" s="1"/>
  <c r="F1469" i="2"/>
  <c r="F1630" i="2"/>
  <c r="D1643" i="2"/>
  <c r="F1643" i="2" s="1"/>
  <c r="F1701" i="2"/>
  <c r="F1833" i="2"/>
  <c r="D2222" i="2"/>
  <c r="F2222" i="2" s="1"/>
  <c r="D2377" i="2"/>
  <c r="F2377" i="2" s="1"/>
  <c r="D2486" i="2"/>
  <c r="F2486" i="2" s="1"/>
  <c r="D2576" i="2"/>
  <c r="F2576" i="2" s="1"/>
  <c r="D2918" i="2"/>
  <c r="F2918" i="2" s="1"/>
  <c r="F3204" i="2"/>
  <c r="D3418" i="2"/>
  <c r="F3418" i="2" s="1"/>
  <c r="D4313" i="2"/>
  <c r="F4313" i="2" s="1"/>
  <c r="D4392" i="2"/>
  <c r="F4392" i="2" s="1"/>
  <c r="D4443" i="2"/>
  <c r="D4537" i="2"/>
  <c r="F4537" i="2" s="1"/>
  <c r="E589" i="2"/>
  <c r="E659" i="2"/>
  <c r="E1011" i="2"/>
  <c r="E1643" i="2"/>
  <c r="E4006" i="2"/>
  <c r="E4646" i="2"/>
  <c r="D3138" i="2"/>
  <c r="F3138" i="2" s="1"/>
  <c r="D3472" i="2"/>
  <c r="F3472" i="2" s="1"/>
  <c r="D3855" i="2"/>
  <c r="F3855" i="2" s="1"/>
  <c r="D3934" i="2"/>
  <c r="F3934" i="2" s="1"/>
  <c r="D4001" i="2"/>
  <c r="F4001" i="2" s="1"/>
  <c r="E155" i="2"/>
  <c r="E478" i="2"/>
  <c r="E1811" i="2"/>
  <c r="E3304" i="2"/>
  <c r="E3724" i="2"/>
  <c r="E3795" i="2"/>
  <c r="E4548" i="2"/>
  <c r="E4602" i="2"/>
  <c r="E4753" i="2"/>
  <c r="E1441" i="2"/>
  <c r="E4161" i="2"/>
  <c r="D1582" i="2"/>
  <c r="F1582" i="2" s="1"/>
  <c r="D1295" i="2"/>
  <c r="D21" i="2"/>
  <c r="D895" i="2"/>
  <c r="F895" i="2" s="1"/>
  <c r="D1273" i="2"/>
  <c r="F1273" i="2" s="1"/>
  <c r="D171" i="2"/>
  <c r="F171" i="2" s="1"/>
  <c r="F320" i="2"/>
  <c r="D1011" i="2"/>
  <c r="F1011" i="2" s="1"/>
  <c r="D1178" i="2"/>
  <c r="D1312" i="2"/>
  <c r="D1480" i="2"/>
  <c r="D1518" i="2"/>
  <c r="F1633" i="2"/>
  <c r="F1800" i="2"/>
  <c r="D1811" i="2"/>
  <c r="F1811" i="2" s="1"/>
  <c r="F1863" i="2"/>
  <c r="D1985" i="2"/>
  <c r="F1985" i="2" s="1"/>
  <c r="D2021" i="2"/>
  <c r="F2021" i="2" s="1"/>
  <c r="D2084" i="2"/>
  <c r="F2084" i="2" s="1"/>
  <c r="D2128" i="2"/>
  <c r="F2128" i="2" s="1"/>
  <c r="D2188" i="2"/>
  <c r="F2188" i="2" s="1"/>
  <c r="D2504" i="2"/>
  <c r="F2504" i="2" s="1"/>
  <c r="D2870" i="2"/>
  <c r="F2870" i="2" s="1"/>
  <c r="D3000" i="2"/>
  <c r="D3207" i="2"/>
  <c r="F3207" i="2" s="1"/>
  <c r="D3237" i="2"/>
  <c r="F3237" i="2" s="1"/>
  <c r="D4641" i="2"/>
  <c r="F4641" i="2" s="1"/>
  <c r="F2314" i="2"/>
  <c r="F53" i="2"/>
  <c r="F144" i="2"/>
  <c r="F314" i="2"/>
  <c r="F561" i="2"/>
  <c r="F630" i="2"/>
  <c r="D670" i="2"/>
  <c r="F670" i="2" s="1"/>
  <c r="F1031" i="2"/>
  <c r="F1136" i="2"/>
  <c r="F1162" i="2"/>
  <c r="D1441" i="2"/>
  <c r="F1441" i="2" s="1"/>
  <c r="F1571" i="2"/>
  <c r="D1730" i="2"/>
  <c r="F1730" i="2" s="1"/>
  <c r="D1748" i="2"/>
  <c r="F1748" i="2" s="1"/>
  <c r="D2097" i="2"/>
  <c r="F2097" i="2" s="1"/>
  <c r="D2849" i="2"/>
  <c r="F2849" i="2" s="1"/>
  <c r="F4232" i="2"/>
  <c r="F4351" i="2"/>
  <c r="D4814" i="2"/>
  <c r="F4814" i="2" s="1"/>
  <c r="F4877" i="2"/>
  <c r="F4892" i="2"/>
  <c r="F3888" i="2"/>
  <c r="D378" i="2"/>
  <c r="F378" i="2" s="1"/>
  <c r="F747" i="2"/>
  <c r="F1665" i="2"/>
  <c r="D1677" i="2"/>
  <c r="F1677" i="2" s="1"/>
  <c r="D1764" i="2"/>
  <c r="F1764" i="2" s="1"/>
  <c r="F2254" i="2"/>
  <c r="D2433" i="2"/>
  <c r="F2433" i="2" s="1"/>
  <c r="D2517" i="2"/>
  <c r="F2517" i="2" s="1"/>
  <c r="D2563" i="2"/>
  <c r="D2803" i="2"/>
  <c r="D2836" i="2"/>
  <c r="F2836" i="2" s="1"/>
  <c r="D2905" i="2"/>
  <c r="F2905" i="2" s="1"/>
  <c r="D3663" i="2"/>
  <c r="F3663" i="2" s="1"/>
  <c r="D3961" i="2"/>
  <c r="F3961" i="2" s="1"/>
  <c r="D4473" i="2"/>
  <c r="F4473" i="2" s="1"/>
  <c r="F4638" i="2"/>
  <c r="D4646" i="2"/>
  <c r="F4646" i="2" s="1"/>
  <c r="D4831" i="2"/>
  <c r="F4831" i="2" s="1"/>
  <c r="D4881" i="2"/>
  <c r="E1696" i="2"/>
  <c r="E2079" i="2"/>
  <c r="E2377" i="2"/>
  <c r="E3013" i="2"/>
  <c r="E3045" i="2"/>
  <c r="E3070" i="2"/>
  <c r="E3086" i="2"/>
  <c r="E3110" i="2" s="1"/>
  <c r="E3357" i="2"/>
  <c r="E3373" i="2"/>
  <c r="E3855" i="2"/>
  <c r="E3880" i="2" s="1"/>
  <c r="E4001" i="2"/>
  <c r="E244" i="2"/>
  <c r="E254" i="2" s="1"/>
  <c r="E363" i="2"/>
  <c r="E1023" i="2"/>
  <c r="E1147" i="2"/>
  <c r="E1170" i="2" s="1"/>
  <c r="E1582" i="2"/>
  <c r="E3342" i="2"/>
  <c r="E3921" i="2"/>
  <c r="E3961" i="2"/>
  <c r="E4796" i="2"/>
  <c r="E4831" i="2"/>
  <c r="E4851" i="2" s="1"/>
  <c r="E2063" i="2"/>
  <c r="E3549" i="2"/>
  <c r="E3555" i="2" s="1"/>
  <c r="E3914" i="2"/>
  <c r="F176" i="2"/>
  <c r="D220" i="2"/>
  <c r="D262" i="2"/>
  <c r="F262" i="2" s="1"/>
  <c r="D589" i="2"/>
  <c r="F589" i="2" s="1"/>
  <c r="D622" i="2"/>
  <c r="F622" i="2" s="1"/>
  <c r="D659" i="2"/>
  <c r="F659" i="2" s="1"/>
  <c r="F701" i="2"/>
  <c r="D758" i="2"/>
  <c r="F758" i="2" s="1"/>
  <c r="D1023" i="2"/>
  <c r="D1084" i="2"/>
  <c r="F1084" i="2" s="1"/>
  <c r="D1108" i="2"/>
  <c r="F1108" i="2" s="1"/>
  <c r="D1412" i="2"/>
  <c r="F1412" i="2" s="1"/>
  <c r="F1603" i="2"/>
  <c r="D1696" i="2"/>
  <c r="F1696" i="2" s="1"/>
  <c r="F1769" i="2"/>
  <c r="D1827" i="2"/>
  <c r="F1827" i="2" s="1"/>
  <c r="D1844" i="2"/>
  <c r="F1844" i="2" s="1"/>
  <c r="F1964" i="2"/>
  <c r="F2017" i="2"/>
  <c r="D2643" i="2"/>
  <c r="F2643" i="2" s="1"/>
  <c r="D2741" i="2"/>
  <c r="F2741" i="2" s="1"/>
  <c r="D4161" i="2"/>
  <c r="F4161" i="2" s="1"/>
  <c r="D4615" i="2"/>
  <c r="F4615" i="2" s="1"/>
  <c r="D4659" i="2"/>
  <c r="F4659" i="2" s="1"/>
  <c r="D572" i="2"/>
  <c r="F572" i="2" s="1"/>
  <c r="D641" i="2"/>
  <c r="F641" i="2" s="1"/>
  <c r="D683" i="2"/>
  <c r="F683" i="2" s="1"/>
  <c r="F932" i="2"/>
  <c r="F957" i="2"/>
  <c r="D1147" i="2"/>
  <c r="F1147" i="2" s="1"/>
  <c r="D1454" i="2"/>
  <c r="F1780" i="2"/>
  <c r="D2141" i="2"/>
  <c r="F2141" i="2" s="1"/>
  <c r="F2274" i="2"/>
  <c r="D2636" i="2"/>
  <c r="F2636" i="2" s="1"/>
  <c r="D3564" i="2"/>
  <c r="F3564" i="2" s="1"/>
  <c r="D4266" i="2"/>
  <c r="F4266" i="2" s="1"/>
  <c r="D4329" i="2"/>
  <c r="F4329" i="2" s="1"/>
  <c r="D4362" i="2"/>
  <c r="F4362" i="2" s="1"/>
  <c r="D4489" i="2"/>
  <c r="F4489" i="2" s="1"/>
  <c r="F4571" i="2"/>
  <c r="F4886" i="2"/>
  <c r="D112" i="2"/>
  <c r="F112" i="2" s="1"/>
  <c r="F280" i="2"/>
  <c r="D444" i="2"/>
  <c r="F444" i="2" s="1"/>
  <c r="D478" i="2"/>
  <c r="F478" i="2" s="1"/>
  <c r="D602" i="2"/>
  <c r="F602" i="2" s="1"/>
  <c r="D794" i="2"/>
  <c r="F794" i="2" s="1"/>
  <c r="D857" i="2"/>
  <c r="F857" i="2" s="1"/>
  <c r="D1071" i="2"/>
  <c r="F1071" i="2" s="1"/>
  <c r="D1218" i="2"/>
  <c r="D1889" i="2"/>
  <c r="F1889" i="2" s="1"/>
  <c r="D1951" i="2"/>
  <c r="F1951" i="2" s="1"/>
  <c r="D2164" i="2"/>
  <c r="F2164" i="2" s="1"/>
  <c r="D2292" i="2"/>
  <c r="F2292" i="2" s="1"/>
  <c r="D2357" i="2"/>
  <c r="F2357" i="2" s="1"/>
  <c r="D2063" i="2"/>
  <c r="F2063" i="2" s="1"/>
  <c r="D2334" i="2"/>
  <c r="F2334" i="2" s="1"/>
  <c r="D2344" i="2"/>
  <c r="F2344" i="2" s="1"/>
  <c r="D2391" i="2"/>
  <c r="F2391" i="2" s="1"/>
  <c r="D2452" i="2"/>
  <c r="F2452" i="2" s="1"/>
  <c r="D2544" i="2"/>
  <c r="F2544" i="2" s="1"/>
  <c r="D2691" i="2"/>
  <c r="F2691" i="2" s="1"/>
  <c r="F2738" i="2"/>
  <c r="D2754" i="2"/>
  <c r="F2754" i="2" s="1"/>
  <c r="D2982" i="2"/>
  <c r="F2982" i="2" s="1"/>
  <c r="F3031" i="2"/>
  <c r="D3045" i="2"/>
  <c r="F3045" i="2" s="1"/>
  <c r="D3299" i="2"/>
  <c r="F3299" i="2" s="1"/>
  <c r="D3676" i="2"/>
  <c r="D3795" i="2"/>
  <c r="F3795" i="2" s="1"/>
  <c r="D3955" i="2"/>
  <c r="F3955" i="2" s="1"/>
  <c r="D4104" i="2"/>
  <c r="F4104" i="2" s="1"/>
  <c r="F4150" i="2"/>
  <c r="F4199" i="2"/>
  <c r="D4227" i="2"/>
  <c r="F4227" i="2" s="1"/>
  <c r="D4602" i="2"/>
  <c r="D4701" i="2"/>
  <c r="F4701" i="2" s="1"/>
  <c r="E29" i="4"/>
  <c r="E572" i="2"/>
  <c r="E778" i="2"/>
  <c r="D2949" i="2"/>
  <c r="F2949" i="2" s="1"/>
  <c r="D3169" i="2"/>
  <c r="F3169" i="2" s="1"/>
  <c r="F3234" i="2"/>
  <c r="D3357" i="2"/>
  <c r="F3357" i="2" s="1"/>
  <c r="F3489" i="2"/>
  <c r="D3528" i="2"/>
  <c r="F3528" i="2" s="1"/>
  <c r="D3921" i="2"/>
  <c r="F3921" i="2" s="1"/>
  <c r="F4038" i="2"/>
  <c r="F4413" i="2"/>
  <c r="D4438" i="2"/>
  <c r="F4438" i="2" s="1"/>
  <c r="F4456" i="2"/>
  <c r="D4548" i="2"/>
  <c r="F4548" i="2" s="1"/>
  <c r="E369" i="2"/>
  <c r="E378" i="2"/>
  <c r="E641" i="2"/>
  <c r="E1480" i="2"/>
  <c r="E1510" i="2" s="1"/>
  <c r="E1844" i="2"/>
  <c r="E444" i="2"/>
  <c r="E514" i="2"/>
  <c r="E533" i="2" s="1"/>
  <c r="E1398" i="2"/>
  <c r="E3472" i="2"/>
  <c r="E171" i="2"/>
  <c r="E670" i="2"/>
  <c r="E1084" i="2"/>
  <c r="E1100" i="2" s="1"/>
  <c r="E1748" i="2"/>
  <c r="E1827" i="2"/>
  <c r="E1889" i="2"/>
  <c r="E4400" i="2"/>
  <c r="E4641" i="2"/>
  <c r="E3436" i="2"/>
  <c r="E3732" i="2"/>
  <c r="E3743" i="2" s="1"/>
  <c r="E4392" i="2"/>
  <c r="E4438" i="2"/>
  <c r="E4443" i="2"/>
  <c r="E4537" i="2"/>
  <c r="E4814" i="2"/>
  <c r="E1390" i="2"/>
  <c r="E1566" i="2"/>
  <c r="E2714" i="2"/>
  <c r="E3528" i="2"/>
  <c r="E3804" i="2"/>
  <c r="E3934" i="2"/>
  <c r="E4104" i="2"/>
  <c r="E4489" i="2"/>
  <c r="E4615" i="2"/>
  <c r="E4701" i="2"/>
  <c r="E4809" i="2"/>
  <c r="E4881" i="2"/>
  <c r="E4895" i="2" s="1"/>
  <c r="E874" i="2"/>
  <c r="E1108" i="2"/>
  <c r="E1178" i="2"/>
  <c r="E1191" i="2" s="1"/>
  <c r="E1273" i="2"/>
  <c r="E1287" i="2" s="1"/>
  <c r="E1659" i="2"/>
  <c r="E1677" i="2"/>
  <c r="E1730" i="2"/>
  <c r="E2410" i="2"/>
  <c r="E4020" i="2"/>
  <c r="E4329" i="2"/>
  <c r="E4362" i="2"/>
  <c r="E47" i="2"/>
  <c r="E187" i="2"/>
  <c r="E262" i="2"/>
  <c r="E794" i="2"/>
  <c r="E1764" i="2"/>
  <c r="E112" i="2"/>
  <c r="E391" i="2"/>
  <c r="E414" i="2" s="1"/>
  <c r="E758" i="2"/>
  <c r="E857" i="2"/>
  <c r="E1130" i="2"/>
  <c r="E1535" i="2"/>
  <c r="D2235" i="2"/>
  <c r="F2235" i="2" s="1"/>
  <c r="D3329" i="2"/>
  <c r="D2079" i="2"/>
  <c r="F2079" i="2" s="1"/>
  <c r="D2301" i="2"/>
  <c r="F2301" i="2" s="1"/>
  <c r="D2418" i="2"/>
  <c r="F2418" i="2" s="1"/>
  <c r="D2531" i="2"/>
  <c r="D2617" i="2"/>
  <c r="F2617" i="2" s="1"/>
  <c r="F2883" i="2"/>
  <c r="D3436" i="2"/>
  <c r="F3436" i="2" s="1"/>
  <c r="D4020" i="2"/>
  <c r="F4020" i="2" s="1"/>
  <c r="F4683" i="2"/>
  <c r="D4753" i="2"/>
  <c r="F4753" i="2" s="1"/>
  <c r="D1735" i="2"/>
  <c r="F1735" i="2" s="1"/>
  <c r="D2473" i="2"/>
  <c r="F2473" i="2" s="1"/>
  <c r="D2604" i="2"/>
  <c r="F2604" i="2" s="1"/>
  <c r="D3086" i="2"/>
  <c r="D3623" i="2"/>
  <c r="F3623" i="2" s="1"/>
  <c r="D4054" i="2"/>
  <c r="F4054" i="2" s="1"/>
  <c r="D4243" i="2"/>
  <c r="F4243" i="2" s="1"/>
  <c r="D2678" i="2"/>
  <c r="F2678" i="2" s="1"/>
  <c r="D2936" i="2"/>
  <c r="F2936" i="2" s="1"/>
  <c r="D2969" i="2"/>
  <c r="F2969" i="2" s="1"/>
  <c r="F3034" i="2"/>
  <c r="D3105" i="2"/>
  <c r="F3105" i="2" s="1"/>
  <c r="D3403" i="2"/>
  <c r="F3403" i="2" s="1"/>
  <c r="D3549" i="2"/>
  <c r="F3549" i="2" s="1"/>
  <c r="D4006" i="2"/>
  <c r="F4101" i="2"/>
  <c r="F4141" i="2"/>
  <c r="F4595" i="2"/>
  <c r="F2672" i="2"/>
  <c r="D2787" i="2"/>
  <c r="F2787" i="2" s="1"/>
  <c r="D2899" i="2"/>
  <c r="F2899" i="2" s="1"/>
  <c r="D3070" i="2"/>
  <c r="F3070" i="2" s="1"/>
  <c r="D3151" i="2"/>
  <c r="F3151" i="2" s="1"/>
  <c r="D3342" i="2"/>
  <c r="F3342" i="2" s="1"/>
  <c r="F4117" i="2"/>
  <c r="D4183" i="2"/>
  <c r="F4183" i="2" s="1"/>
  <c r="F4478" i="2"/>
  <c r="D4557" i="2"/>
  <c r="F4557" i="2" s="1"/>
  <c r="D4688" i="2"/>
  <c r="F4688" i="2" s="1"/>
  <c r="C782" i="14"/>
  <c r="C773" i="14"/>
  <c r="C764" i="14"/>
  <c r="C752" i="14"/>
  <c r="C682" i="14"/>
  <c r="C681" i="14" s="1"/>
  <c r="C685" i="14" s="1"/>
  <c r="C671" i="14"/>
  <c r="C670" i="14" s="1"/>
  <c r="C673" i="14" s="1"/>
  <c r="C662" i="14"/>
  <c r="C650" i="14"/>
  <c r="C638" i="14"/>
  <c r="C626" i="14"/>
  <c r="C611" i="14"/>
  <c r="C610" i="14" s="1"/>
  <c r="C614" i="14" s="1"/>
  <c r="C602" i="14"/>
  <c r="C588" i="14"/>
  <c r="C587" i="14" s="1"/>
  <c r="C590" i="14" s="1"/>
  <c r="C579" i="14"/>
  <c r="C564" i="14"/>
  <c r="C563" i="14" s="1"/>
  <c r="C567" i="14" s="1"/>
  <c r="C555" i="14"/>
  <c r="C531" i="14"/>
  <c r="C519" i="14"/>
  <c r="C507" i="14"/>
  <c r="C495" i="14"/>
  <c r="C483" i="14"/>
  <c r="C471" i="14"/>
  <c r="C459" i="14"/>
  <c r="C447" i="14"/>
  <c r="C435" i="14"/>
  <c r="C411" i="14"/>
  <c r="C399" i="14"/>
  <c r="C387" i="14"/>
  <c r="C375" i="14"/>
  <c r="C363" i="14"/>
  <c r="C351" i="14"/>
  <c r="C180" i="14"/>
  <c r="C179" i="14" s="1"/>
  <c r="C182" i="14" s="1"/>
  <c r="C171" i="14"/>
  <c r="C160" i="14"/>
  <c r="C148" i="14"/>
  <c r="C136" i="14"/>
  <c r="C122" i="14"/>
  <c r="C121" i="14" s="1"/>
  <c r="C124" i="14" s="1"/>
  <c r="C102" i="14"/>
  <c r="C90" i="14"/>
  <c r="E241" i="4"/>
  <c r="E229" i="4"/>
  <c r="E51" i="4" s="1"/>
  <c r="E85" i="4"/>
  <c r="C125" i="4" l="1"/>
  <c r="E4448" i="2"/>
  <c r="E4607" i="2"/>
  <c r="E1704" i="2"/>
  <c r="E1404" i="2"/>
  <c r="E3078" i="2"/>
  <c r="E1034" i="2"/>
  <c r="F220" i="2"/>
  <c r="D236" i="2"/>
  <c r="F1295" i="2"/>
  <c r="D1321" i="2"/>
  <c r="F1321" i="2" s="1"/>
  <c r="D1170" i="2"/>
  <c r="D3668" i="2"/>
  <c r="F3668" i="2" s="1"/>
  <c r="D3078" i="2"/>
  <c r="F4881" i="2"/>
  <c r="D4895" i="2"/>
  <c r="F1042" i="2"/>
  <c r="D1076" i="2"/>
  <c r="F1178" i="2"/>
  <c r="D1191" i="2"/>
  <c r="F391" i="2"/>
  <c r="D414" i="2"/>
  <c r="F1454" i="2"/>
  <c r="D1472" i="2"/>
  <c r="F3732" i="2"/>
  <c r="D3743" i="2"/>
  <c r="F3086" i="2"/>
  <c r="D3110" i="2"/>
  <c r="D1265" i="2"/>
  <c r="F1265" i="2" s="1"/>
  <c r="D564" i="2"/>
  <c r="E4012" i="2"/>
  <c r="D1100" i="2"/>
  <c r="D1287" i="2"/>
  <c r="F3676" i="2"/>
  <c r="D3699" i="2"/>
  <c r="D1034" i="2"/>
  <c r="E1894" i="2"/>
  <c r="D1704" i="2"/>
  <c r="E506" i="2"/>
  <c r="F21" i="2"/>
  <c r="D20" i="2"/>
  <c r="F4858" i="2"/>
  <c r="D4870" i="2"/>
  <c r="F1874" i="2"/>
  <c r="D1894" i="2"/>
  <c r="F498" i="2"/>
  <c r="D506" i="2"/>
  <c r="F1349" i="2"/>
  <c r="D1352" i="2"/>
  <c r="F1352" i="2" s="1"/>
  <c r="F967" i="2"/>
  <c r="D972" i="2"/>
  <c r="F4602" i="2"/>
  <c r="D4607" i="2"/>
  <c r="F4607" i="2" s="1"/>
  <c r="F2803" i="2"/>
  <c r="D2808" i="2"/>
  <c r="F3000" i="2"/>
  <c r="D3005" i="2"/>
  <c r="F3005" i="2" s="1"/>
  <c r="F4443" i="2"/>
  <c r="D4448" i="2"/>
  <c r="F1916" i="2"/>
  <c r="D1919" i="2"/>
  <c r="F1919" i="2" s="1"/>
  <c r="F4006" i="2"/>
  <c r="D4012" i="2"/>
  <c r="F2531" i="2"/>
  <c r="D2536" i="2"/>
  <c r="F2536" i="2" s="1"/>
  <c r="F1480" i="2"/>
  <c r="D1510" i="2"/>
  <c r="F64" i="4"/>
  <c r="F253" i="4"/>
  <c r="D42" i="4"/>
  <c r="F134" i="4"/>
  <c r="F125" i="4"/>
  <c r="D21" i="4"/>
  <c r="F22" i="4"/>
  <c r="F115" i="4"/>
  <c r="F7" i="4"/>
  <c r="F1404" i="2"/>
  <c r="F1360" i="2"/>
  <c r="F254" i="2"/>
  <c r="F244" i="2"/>
  <c r="D1543" i="2"/>
  <c r="F1543" i="2" s="1"/>
  <c r="F1518" i="2"/>
  <c r="D241" i="4"/>
  <c r="D57" i="4" s="1"/>
  <c r="C62" i="4"/>
  <c r="F62" i="4" s="1"/>
  <c r="E1446" i="2"/>
  <c r="D4405" i="2"/>
  <c r="F4405" i="2" s="1"/>
  <c r="E4405" i="2"/>
  <c r="D1446" i="2"/>
  <c r="F1446" i="2" s="1"/>
  <c r="E3542" i="2"/>
  <c r="E3556" i="2" s="1"/>
  <c r="D3542" i="2"/>
  <c r="F3542" i="2" s="1"/>
  <c r="F246" i="4"/>
  <c r="D436" i="2"/>
  <c r="F436" i="2" s="1"/>
  <c r="F203" i="4"/>
  <c r="D240" i="4"/>
  <c r="D229" i="4"/>
  <c r="D227" i="4"/>
  <c r="C41" i="4"/>
  <c r="F41" i="4" s="1"/>
  <c r="C19" i="4"/>
  <c r="E36" i="4"/>
  <c r="E30" i="4"/>
  <c r="E245" i="4"/>
  <c r="E286" i="2"/>
  <c r="E2383" i="2"/>
  <c r="C227" i="4"/>
  <c r="C42" i="4"/>
  <c r="C21" i="4"/>
  <c r="E31" i="4"/>
  <c r="E4235" i="2"/>
  <c r="D2410" i="2"/>
  <c r="F2410" i="2" s="1"/>
  <c r="E33" i="4"/>
  <c r="D236" i="4"/>
  <c r="D44" i="4"/>
  <c r="D263" i="4"/>
  <c r="D60" i="4"/>
  <c r="F248" i="4"/>
  <c r="E2841" i="2"/>
  <c r="D232" i="4"/>
  <c r="E2941" i="2"/>
  <c r="E44" i="4"/>
  <c r="D268" i="4"/>
  <c r="E52" i="4"/>
  <c r="D245" i="4"/>
  <c r="E231" i="4"/>
  <c r="E28" i="4"/>
  <c r="E263" i="4"/>
  <c r="E262" i="4" s="1"/>
  <c r="E252" i="4" s="1"/>
  <c r="E37" i="4"/>
  <c r="E27" i="4"/>
  <c r="E26" i="4"/>
  <c r="E57" i="4"/>
  <c r="E56" i="4" s="1"/>
  <c r="E240" i="4"/>
  <c r="E227" i="4"/>
  <c r="E104" i="4"/>
  <c r="E16" i="4" s="1"/>
  <c r="E92" i="4"/>
  <c r="E10" i="4"/>
  <c r="E6" i="4" s="1"/>
  <c r="E77" i="4"/>
  <c r="D533" i="2"/>
  <c r="F533" i="2" s="1"/>
  <c r="F4870" i="2"/>
  <c r="D786" i="2"/>
  <c r="F786" i="2" s="1"/>
  <c r="E3242" i="2"/>
  <c r="E3212" i="2"/>
  <c r="E147" i="2"/>
  <c r="D2055" i="2"/>
  <c r="F2055" i="2" s="1"/>
  <c r="E1226" i="2"/>
  <c r="E4481" i="2"/>
  <c r="D3724" i="2"/>
  <c r="F3724" i="2" s="1"/>
  <c r="E470" i="2"/>
  <c r="F1287" i="2"/>
  <c r="E212" i="2"/>
  <c r="E1740" i="2"/>
  <c r="E2568" i="2"/>
  <c r="E3334" i="2"/>
  <c r="E2444" i="2"/>
  <c r="E3847" i="2"/>
  <c r="E3365" i="2"/>
  <c r="E3037" i="2"/>
  <c r="E1990" i="2"/>
  <c r="E2180" i="2"/>
  <c r="F4895" i="2"/>
  <c r="E4153" i="2"/>
  <c r="D2841" i="2"/>
  <c r="F2841" i="2" s="1"/>
  <c r="D104" i="2"/>
  <c r="F104" i="2" s="1"/>
  <c r="D924" i="2"/>
  <c r="F924" i="2" s="1"/>
  <c r="F3743" i="2"/>
  <c r="E3271" i="2"/>
  <c r="E849" i="2"/>
  <c r="E3966" i="2"/>
  <c r="E2026" i="2"/>
  <c r="E924" i="2"/>
  <c r="E3175" i="2"/>
  <c r="E2509" i="2"/>
  <c r="E4191" i="2"/>
  <c r="E3143" i="2"/>
  <c r="E4563" i="2"/>
  <c r="E2648" i="2"/>
  <c r="D2609" i="2"/>
  <c r="F2609" i="2" s="1"/>
  <c r="D3966" i="2"/>
  <c r="F3966" i="2" s="1"/>
  <c r="D3395" i="2"/>
  <c r="F3395" i="2" s="1"/>
  <c r="F1472" i="2"/>
  <c r="D4851" i="2"/>
  <c r="F4851" i="2" s="1"/>
  <c r="D3880" i="2"/>
  <c r="F3880" i="2" s="1"/>
  <c r="D3271" i="2"/>
  <c r="F3271" i="2" s="1"/>
  <c r="D2509" i="2"/>
  <c r="F2509" i="2" s="1"/>
  <c r="F1704" i="2"/>
  <c r="D2227" i="2"/>
  <c r="F2227" i="2" s="1"/>
  <c r="F414" i="2"/>
  <c r="D212" i="2"/>
  <c r="F212" i="2" s="1"/>
  <c r="D3365" i="2"/>
  <c r="F3365" i="2" s="1"/>
  <c r="D3555" i="2"/>
  <c r="F3555" i="2" s="1"/>
  <c r="D3847" i="2"/>
  <c r="F3847" i="2" s="1"/>
  <c r="D3242" i="2"/>
  <c r="F3242" i="2" s="1"/>
  <c r="D147" i="2"/>
  <c r="F147" i="2" s="1"/>
  <c r="E2089" i="2"/>
  <c r="D4651" i="2"/>
  <c r="F4651" i="2" s="1"/>
  <c r="D4824" i="2"/>
  <c r="F4824" i="2" s="1"/>
  <c r="F506" i="2"/>
  <c r="E711" i="2"/>
  <c r="D3175" i="2"/>
  <c r="F3175" i="2" s="1"/>
  <c r="D2941" i="2"/>
  <c r="F2941" i="2" s="1"/>
  <c r="D1803" i="2"/>
  <c r="F1803" i="2" s="1"/>
  <c r="D4046" i="2"/>
  <c r="F4046" i="2" s="1"/>
  <c r="E3926" i="2"/>
  <c r="F3699" i="2"/>
  <c r="D2383" i="2"/>
  <c r="F2383" i="2" s="1"/>
  <c r="D887" i="2"/>
  <c r="F887" i="2" s="1"/>
  <c r="F3078" i="2"/>
  <c r="D1740" i="2"/>
  <c r="F1740" i="2" s="1"/>
  <c r="D4321" i="2"/>
  <c r="F4321" i="2" s="1"/>
  <c r="D2714" i="2"/>
  <c r="F2714" i="2" s="1"/>
  <c r="D1226" i="2"/>
  <c r="F1226" i="2" s="1"/>
  <c r="D2026" i="2"/>
  <c r="F2026" i="2" s="1"/>
  <c r="F236" i="2"/>
  <c r="D1668" i="2"/>
  <c r="F1668" i="2" s="1"/>
  <c r="F1191" i="2"/>
  <c r="E2910" i="2"/>
  <c r="E4824" i="2"/>
  <c r="D2568" i="2"/>
  <c r="F2568" i="2" s="1"/>
  <c r="D2180" i="2"/>
  <c r="F2180" i="2" s="1"/>
  <c r="D1836" i="2"/>
  <c r="F1836" i="2" s="1"/>
  <c r="D286" i="2"/>
  <c r="F286" i="2" s="1"/>
  <c r="E3428" i="2"/>
  <c r="E4651" i="2"/>
  <c r="E594" i="2"/>
  <c r="D3809" i="2"/>
  <c r="F3809" i="2" s="1"/>
  <c r="D3304" i="2"/>
  <c r="F3304" i="2" s="1"/>
  <c r="F1076" i="2"/>
  <c r="D594" i="2"/>
  <c r="F594" i="2" s="1"/>
  <c r="D1772" i="2"/>
  <c r="F1772" i="2" s="1"/>
  <c r="D3212" i="2"/>
  <c r="F3212" i="2" s="1"/>
  <c r="D323" i="2"/>
  <c r="F323" i="2" s="1"/>
  <c r="D4563" i="2"/>
  <c r="F4563" i="2" s="1"/>
  <c r="D2974" i="2"/>
  <c r="F2974" i="2" s="1"/>
  <c r="E436" i="2"/>
  <c r="D1956" i="2"/>
  <c r="F1956" i="2" s="1"/>
  <c r="D2875" i="2"/>
  <c r="F2875" i="2" s="1"/>
  <c r="D1139" i="2"/>
  <c r="F1139" i="2" s="1"/>
  <c r="D2133" i="2"/>
  <c r="F2133" i="2" s="1"/>
  <c r="D179" i="2"/>
  <c r="F179" i="2" s="1"/>
  <c r="D383" i="2"/>
  <c r="F383" i="2" s="1"/>
  <c r="D849" i="2"/>
  <c r="F849" i="2" s="1"/>
  <c r="E2478" i="2"/>
  <c r="E1956" i="2"/>
  <c r="D3143" i="2"/>
  <c r="F3143" i="2" s="1"/>
  <c r="D1990" i="2"/>
  <c r="F1990" i="2" s="1"/>
  <c r="F4012" i="2"/>
  <c r="E1574" i="2"/>
  <c r="E4771" i="2"/>
  <c r="E4277" i="2"/>
  <c r="E633" i="2"/>
  <c r="D470" i="2"/>
  <c r="F470" i="2" s="1"/>
  <c r="D1866" i="2"/>
  <c r="F1866" i="2" s="1"/>
  <c r="E3395" i="2"/>
  <c r="D3926" i="2"/>
  <c r="F3926" i="2" s="1"/>
  <c r="E2779" i="2"/>
  <c r="D1636" i="2"/>
  <c r="F1636" i="2" s="1"/>
  <c r="D1574" i="2"/>
  <c r="F1574" i="2" s="1"/>
  <c r="D750" i="2"/>
  <c r="F750" i="2" s="1"/>
  <c r="E4693" i="2"/>
  <c r="F2808" i="2"/>
  <c r="D3428" i="2"/>
  <c r="F3428" i="2" s="1"/>
  <c r="D2478" i="2"/>
  <c r="F2478" i="2" s="1"/>
  <c r="D2648" i="2"/>
  <c r="F2648" i="2" s="1"/>
  <c r="D3334" i="2"/>
  <c r="F3334" i="2" s="1"/>
  <c r="D2266" i="2"/>
  <c r="F2266" i="2" s="1"/>
  <c r="E1636" i="2"/>
  <c r="E1543" i="2"/>
  <c r="E786" i="2"/>
  <c r="E750" i="2"/>
  <c r="E4321" i="2"/>
  <c r="E383" i="2"/>
  <c r="D4191" i="2"/>
  <c r="F4191" i="2" s="1"/>
  <c r="F1034" i="2"/>
  <c r="D633" i="2"/>
  <c r="F633" i="2" s="1"/>
  <c r="F3110" i="2"/>
  <c r="E2306" i="2"/>
  <c r="E1668" i="2"/>
  <c r="E4109" i="2"/>
  <c r="E2683" i="2"/>
  <c r="E3809" i="2"/>
  <c r="E2609" i="2"/>
  <c r="D2349" i="2"/>
  <c r="F2349" i="2" s="1"/>
  <c r="D3037" i="2"/>
  <c r="F3037" i="2" s="1"/>
  <c r="D3481" i="2"/>
  <c r="F3481" i="2" s="1"/>
  <c r="E4046" i="2"/>
  <c r="E2746" i="2"/>
  <c r="E1606" i="2"/>
  <c r="D4481" i="2"/>
  <c r="F4481" i="2" s="1"/>
  <c r="D4771" i="2"/>
  <c r="F4771" i="2" s="1"/>
  <c r="D2444" i="2"/>
  <c r="F2444" i="2" s="1"/>
  <c r="E1836" i="2"/>
  <c r="E2875" i="2"/>
  <c r="D3615" i="2"/>
  <c r="F3615" i="2" s="1"/>
  <c r="E2227" i="2"/>
  <c r="E179" i="2"/>
  <c r="E2349" i="2"/>
  <c r="E675" i="2"/>
  <c r="D4235" i="2"/>
  <c r="F4235" i="2" s="1"/>
  <c r="F1170" i="2"/>
  <c r="D675" i="2"/>
  <c r="F675" i="2" s="1"/>
  <c r="D1606" i="2"/>
  <c r="F1606" i="2" s="1"/>
  <c r="E4354" i="2"/>
  <c r="D4354" i="2"/>
  <c r="F4354" i="2" s="1"/>
  <c r="F972" i="2"/>
  <c r="E2266" i="2"/>
  <c r="E1772" i="2"/>
  <c r="E2974" i="2"/>
  <c r="E2055" i="2"/>
  <c r="E104" i="2"/>
  <c r="F4448" i="2"/>
  <c r="D2910" i="2"/>
  <c r="F2910" i="2" s="1"/>
  <c r="E323" i="2"/>
  <c r="D2779" i="2"/>
  <c r="F2779" i="2" s="1"/>
  <c r="D2089" i="2"/>
  <c r="F2089" i="2" s="1"/>
  <c r="D2746" i="2"/>
  <c r="F2746" i="2" s="1"/>
  <c r="F1100" i="2"/>
  <c r="D2683" i="2"/>
  <c r="F2683" i="2" s="1"/>
  <c r="D2306" i="2"/>
  <c r="F2306" i="2" s="1"/>
  <c r="E887" i="2"/>
  <c r="E56" i="2"/>
  <c r="E1803" i="2"/>
  <c r="E2133" i="2"/>
  <c r="E3481" i="2"/>
  <c r="D711" i="2"/>
  <c r="F711" i="2" s="1"/>
  <c r="D4693" i="2"/>
  <c r="F4693" i="2" s="1"/>
  <c r="F1894" i="2"/>
  <c r="E1139" i="2"/>
  <c r="E3615" i="2"/>
  <c r="E1866" i="2"/>
  <c r="F564" i="2"/>
  <c r="D4109" i="2"/>
  <c r="F4109" i="2" s="1"/>
  <c r="D4153" i="2"/>
  <c r="F4153" i="2" s="1"/>
  <c r="D4277" i="2"/>
  <c r="F4277" i="2" s="1"/>
  <c r="C64" i="14"/>
  <c r="C78" i="14"/>
  <c r="C717" i="14"/>
  <c r="C266" i="14"/>
  <c r="C737" i="14"/>
  <c r="F227" i="4" l="1"/>
  <c r="D56" i="4"/>
  <c r="D51" i="4"/>
  <c r="F42" i="4"/>
  <c r="F21" i="4"/>
  <c r="D16" i="4"/>
  <c r="D14" i="4"/>
  <c r="D56" i="2"/>
  <c r="E59" i="4"/>
  <c r="E58" i="4" s="1"/>
  <c r="E55" i="4" s="1"/>
  <c r="E244" i="4"/>
  <c r="E239" i="4" s="1"/>
  <c r="E43" i="4"/>
  <c r="E40" i="4" s="1"/>
  <c r="D10" i="4"/>
  <c r="F1510" i="2"/>
  <c r="F208" i="4"/>
  <c r="F164" i="4"/>
  <c r="F237" i="4"/>
  <c r="C250" i="4"/>
  <c r="F175" i="4"/>
  <c r="C241" i="4"/>
  <c r="F241" i="4" s="1"/>
  <c r="C239" i="14"/>
  <c r="F247" i="4"/>
  <c r="F199" i="4"/>
  <c r="F153" i="4"/>
  <c r="F152" i="4"/>
  <c r="F157" i="4"/>
  <c r="F159" i="4"/>
  <c r="F198" i="4"/>
  <c r="F147" i="4"/>
  <c r="F155" i="4"/>
  <c r="F154" i="4"/>
  <c r="F156" i="4"/>
  <c r="D50" i="4"/>
  <c r="D226" i="4"/>
  <c r="D4896" i="2"/>
  <c r="F4896" i="2" s="1"/>
  <c r="E99" i="4"/>
  <c r="E15" i="4" s="1"/>
  <c r="F200" i="4"/>
  <c r="F162" i="4"/>
  <c r="C312" i="14"/>
  <c r="C229" i="4"/>
  <c r="F229" i="4" s="1"/>
  <c r="C50" i="4"/>
  <c r="C226" i="4"/>
  <c r="C104" i="4"/>
  <c r="F104" i="4" s="1"/>
  <c r="C99" i="4"/>
  <c r="F99" i="4" s="1"/>
  <c r="C92" i="4"/>
  <c r="F92" i="4" s="1"/>
  <c r="C85" i="4"/>
  <c r="F85" i="4" s="1"/>
  <c r="F249" i="4"/>
  <c r="F188" i="4"/>
  <c r="F267" i="4"/>
  <c r="F209" i="4"/>
  <c r="F181" i="4"/>
  <c r="F163" i="4"/>
  <c r="F166" i="4"/>
  <c r="D32" i="4"/>
  <c r="F264" i="4"/>
  <c r="F266" i="4"/>
  <c r="F269" i="4"/>
  <c r="F148" i="4"/>
  <c r="F149" i="4"/>
  <c r="F179" i="4"/>
  <c r="F165" i="4"/>
  <c r="D244" i="4"/>
  <c r="D59" i="4"/>
  <c r="D28" i="4"/>
  <c r="D33" i="4"/>
  <c r="F187" i="4"/>
  <c r="D27" i="4"/>
  <c r="D30" i="4"/>
  <c r="F186" i="4"/>
  <c r="D66" i="4"/>
  <c r="D262" i="4"/>
  <c r="D36" i="4"/>
  <c r="F204" i="4"/>
  <c r="F174" i="4"/>
  <c r="F216" i="4"/>
  <c r="F167" i="4"/>
  <c r="F172" i="4"/>
  <c r="F160" i="4"/>
  <c r="D67" i="4"/>
  <c r="D54" i="4"/>
  <c r="F150" i="4"/>
  <c r="F158" i="4"/>
  <c r="F265" i="4"/>
  <c r="D231" i="4"/>
  <c r="D53" i="4"/>
  <c r="D31" i="4"/>
  <c r="E66" i="4"/>
  <c r="E65" i="4" s="1"/>
  <c r="E61" i="4" s="1"/>
  <c r="E35" i="4"/>
  <c r="E25" i="4"/>
  <c r="E50" i="4"/>
  <c r="E49" i="4" s="1"/>
  <c r="E48" i="4" s="1"/>
  <c r="E226" i="4"/>
  <c r="E225" i="4" s="1"/>
  <c r="E14" i="4"/>
  <c r="E4896" i="2"/>
  <c r="E1669" i="2"/>
  <c r="D1669" i="2"/>
  <c r="F1669" i="2" s="1"/>
  <c r="D3556" i="2"/>
  <c r="F3556" i="2" s="1"/>
  <c r="C339" i="14"/>
  <c r="E91" i="4" l="1"/>
  <c r="E76" i="4" s="1"/>
  <c r="E138" i="4" s="1"/>
  <c r="E13" i="4"/>
  <c r="E5" i="4" s="1"/>
  <c r="F226" i="4"/>
  <c r="D49" i="4"/>
  <c r="F50" i="4"/>
  <c r="D6" i="4"/>
  <c r="D15" i="4"/>
  <c r="D138" i="4"/>
  <c r="C236" i="4"/>
  <c r="F236" i="4" s="1"/>
  <c r="C57" i="4"/>
  <c r="F57" i="4" s="1"/>
  <c r="C240" i="4"/>
  <c r="F240" i="4" s="1"/>
  <c r="F207" i="4"/>
  <c r="C245" i="4"/>
  <c r="C14" i="4"/>
  <c r="F14" i="4" s="1"/>
  <c r="E224" i="4"/>
  <c r="F151" i="4"/>
  <c r="F161" i="4"/>
  <c r="C51" i="4"/>
  <c r="F51" i="4" s="1"/>
  <c r="C16" i="4"/>
  <c r="F16" i="4" s="1"/>
  <c r="C15" i="4"/>
  <c r="C91" i="4"/>
  <c r="F91" i="4" s="1"/>
  <c r="C10" i="4"/>
  <c r="F10" i="4" s="1"/>
  <c r="C77" i="4"/>
  <c r="F77" i="4" s="1"/>
  <c r="F213" i="4"/>
  <c r="F183" i="4"/>
  <c r="F177" i="4"/>
  <c r="D225" i="4"/>
  <c r="D252" i="4"/>
  <c r="D239" i="4"/>
  <c r="F178" i="4"/>
  <c r="F191" i="4"/>
  <c r="F211" i="4"/>
  <c r="F170" i="4"/>
  <c r="F215" i="4"/>
  <c r="C44" i="4"/>
  <c r="F44" i="4" s="1"/>
  <c r="D65" i="4"/>
  <c r="F146" i="4"/>
  <c r="D37" i="4"/>
  <c r="F169" i="4"/>
  <c r="D52" i="4"/>
  <c r="D38" i="4"/>
  <c r="C60" i="4"/>
  <c r="C268" i="4"/>
  <c r="F268" i="4" s="1"/>
  <c r="C263" i="4"/>
  <c r="F263" i="4" s="1"/>
  <c r="D26" i="4"/>
  <c r="D34" i="4"/>
  <c r="D29" i="4"/>
  <c r="F173" i="4"/>
  <c r="F185" i="4"/>
  <c r="D58" i="4"/>
  <c r="F197" i="4"/>
  <c r="E217" i="4"/>
  <c r="E47" i="4"/>
  <c r="E24" i="4"/>
  <c r="C56" i="4" l="1"/>
  <c r="F56" i="4" s="1"/>
  <c r="D13" i="4"/>
  <c r="D5" i="4" s="1"/>
  <c r="F15" i="4"/>
  <c r="D35" i="4"/>
  <c r="C244" i="4"/>
  <c r="F244" i="4" s="1"/>
  <c r="F245" i="4"/>
  <c r="C54" i="4"/>
  <c r="F54" i="4" s="1"/>
  <c r="D43" i="4"/>
  <c r="C59" i="4"/>
  <c r="F59" i="4" s="1"/>
  <c r="C13" i="4"/>
  <c r="C49" i="4"/>
  <c r="F49" i="4" s="1"/>
  <c r="C28" i="4"/>
  <c r="F28" i="4" s="1"/>
  <c r="C27" i="4"/>
  <c r="F27" i="4" s="1"/>
  <c r="C76" i="4"/>
  <c r="F76" i="4" s="1"/>
  <c r="C6" i="4"/>
  <c r="F6" i="4" s="1"/>
  <c r="C36" i="4"/>
  <c r="F36" i="4" s="1"/>
  <c r="D25" i="4"/>
  <c r="D48" i="4"/>
  <c r="C26" i="4"/>
  <c r="F26" i="4" s="1"/>
  <c r="F214" i="4"/>
  <c r="C33" i="4"/>
  <c r="F33" i="4" s="1"/>
  <c r="F182" i="4"/>
  <c r="D55" i="4"/>
  <c r="C31" i="4"/>
  <c r="F31" i="4" s="1"/>
  <c r="C67" i="4"/>
  <c r="F67" i="4" s="1"/>
  <c r="F168" i="4"/>
  <c r="D61" i="4"/>
  <c r="F210" i="4"/>
  <c r="F212" i="4"/>
  <c r="C66" i="4"/>
  <c r="F66" i="4" s="1"/>
  <c r="C262" i="4"/>
  <c r="F262" i="4" s="1"/>
  <c r="C38" i="4"/>
  <c r="C30" i="4"/>
  <c r="F30" i="4" s="1"/>
  <c r="F190" i="4"/>
  <c r="D224" i="4"/>
  <c r="F176" i="4"/>
  <c r="E39" i="4"/>
  <c r="E45" i="4" s="1"/>
  <c r="E69" i="4" s="1"/>
  <c r="D40" i="4" l="1"/>
  <c r="C239" i="4"/>
  <c r="F239" i="4" s="1"/>
  <c r="F13" i="4"/>
  <c r="F196" i="4"/>
  <c r="F234" i="4"/>
  <c r="C58" i="4"/>
  <c r="F58" i="4" s="1"/>
  <c r="C138" i="4"/>
  <c r="F138" i="4" s="1"/>
  <c r="C5" i="4"/>
  <c r="F5" i="4" s="1"/>
  <c r="C29" i="4"/>
  <c r="F29" i="4" s="1"/>
  <c r="D24" i="4"/>
  <c r="C37" i="4"/>
  <c r="F37" i="4" s="1"/>
  <c r="C32" i="4"/>
  <c r="F32" i="4" s="1"/>
  <c r="C65" i="4"/>
  <c r="F65" i="4" s="1"/>
  <c r="C34" i="4"/>
  <c r="F34" i="4" s="1"/>
  <c r="F145" i="4"/>
  <c r="C252" i="4"/>
  <c r="F252" i="4" s="1"/>
  <c r="D217" i="4"/>
  <c r="D47" i="4"/>
  <c r="F184" i="4"/>
  <c r="C232" i="4" l="1"/>
  <c r="F232" i="4" s="1"/>
  <c r="C55" i="4"/>
  <c r="F55" i="4" s="1"/>
  <c r="C35" i="4"/>
  <c r="F35" i="4" s="1"/>
  <c r="C25" i="4"/>
  <c r="F25" i="4" s="1"/>
  <c r="C61" i="4"/>
  <c r="F61" i="4" s="1"/>
  <c r="F144" i="4"/>
  <c r="D39" i="4"/>
  <c r="C43" i="4"/>
  <c r="F43" i="4" s="1"/>
  <c r="F195" i="4"/>
  <c r="C231" i="4" l="1"/>
  <c r="F231" i="4" s="1"/>
  <c r="C53" i="4"/>
  <c r="F53" i="4" s="1"/>
  <c r="C24" i="4"/>
  <c r="F24" i="4" s="1"/>
  <c r="C217" i="4"/>
  <c r="F217" i="4" s="1"/>
  <c r="C40" i="4"/>
  <c r="F40" i="4" s="1"/>
  <c r="D45" i="4"/>
  <c r="C52" i="4" l="1"/>
  <c r="C225" i="4"/>
  <c r="F225" i="4" s="1"/>
  <c r="C39" i="4"/>
  <c r="F39" i="4" s="1"/>
  <c r="D69" i="4"/>
  <c r="F52" i="4" l="1"/>
  <c r="C224" i="4"/>
  <c r="F224" i="4" s="1"/>
  <c r="C48" i="4"/>
  <c r="F48" i="4" s="1"/>
  <c r="C45" i="4"/>
  <c r="F45" i="4" s="1"/>
  <c r="C47" i="4" l="1"/>
  <c r="F47" i="4" s="1"/>
  <c r="C69" i="4" l="1"/>
</calcChain>
</file>

<file path=xl/sharedStrings.xml><?xml version="1.0" encoding="utf-8"?>
<sst xmlns="http://schemas.openxmlformats.org/spreadsheetml/2006/main" count="5749" uniqueCount="1043">
  <si>
    <t>714000</t>
  </si>
  <si>
    <t>****</t>
  </si>
  <si>
    <t xml:space="preserve"> </t>
  </si>
  <si>
    <t xml:space="preserve">* * * </t>
  </si>
  <si>
    <t>723000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</si>
  <si>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</si>
  <si>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</si>
  <si>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</si>
  <si>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</si>
  <si>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</si>
  <si>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</si>
  <si>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</si>
  <si>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</si>
  <si>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</si>
  <si>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6=4/3</t>
  </si>
  <si>
    <t>I</t>
  </si>
  <si>
    <t>II</t>
  </si>
  <si>
    <t>III</t>
  </si>
  <si>
    <t>IV</t>
  </si>
  <si>
    <t>V</t>
  </si>
  <si>
    <t>0101</t>
  </si>
  <si>
    <t>0202</t>
  </si>
  <si>
    <t>0204</t>
  </si>
  <si>
    <t>0205</t>
  </si>
  <si>
    <t>0206</t>
  </si>
  <si>
    <t>0207</t>
  </si>
  <si>
    <t>0208</t>
  </si>
  <si>
    <t>0209</t>
  </si>
  <si>
    <t>0304</t>
  </si>
  <si>
    <t>0405</t>
  </si>
  <si>
    <t>0407</t>
  </si>
  <si>
    <t>0410</t>
  </si>
  <si>
    <t>0411</t>
  </si>
  <si>
    <t>0413</t>
  </si>
  <si>
    <t>0414</t>
  </si>
  <si>
    <t>0416</t>
  </si>
  <si>
    <t>0417</t>
  </si>
  <si>
    <t>0419</t>
  </si>
  <si>
    <t>0420</t>
  </si>
  <si>
    <t>0421</t>
  </si>
  <si>
    <t>0422</t>
  </si>
  <si>
    <t>0423</t>
  </si>
  <si>
    <t>0424</t>
  </si>
  <si>
    <t>0425</t>
  </si>
  <si>
    <t>0501</t>
  </si>
  <si>
    <t>0712</t>
  </si>
  <si>
    <t>0813</t>
  </si>
  <si>
    <t>0814</t>
  </si>
  <si>
    <t>0815</t>
  </si>
  <si>
    <t>0817</t>
  </si>
  <si>
    <t>0818</t>
  </si>
  <si>
    <t>0819</t>
  </si>
  <si>
    <t>0820</t>
  </si>
  <si>
    <t>0822</t>
  </si>
  <si>
    <t>0834</t>
  </si>
  <si>
    <t>0840</t>
  </si>
  <si>
    <t>0841</t>
  </si>
  <si>
    <t>0918</t>
  </si>
  <si>
    <t>0919</t>
  </si>
  <si>
    <t>0921</t>
  </si>
  <si>
    <t>0922</t>
  </si>
  <si>
    <t>0925</t>
  </si>
  <si>
    <t>1024</t>
  </si>
  <si>
    <t>1025</t>
  </si>
  <si>
    <t>1026</t>
  </si>
  <si>
    <t>1027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</si>
  <si>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</si>
  <si>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</si>
  <si>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</si>
  <si>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</si>
  <si>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</si>
  <si>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</si>
  <si>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</si>
  <si>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</si>
  <si>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</si>
  <si>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</si>
  <si>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</si>
  <si>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</si>
  <si>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</si>
  <si>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</si>
  <si>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</si>
  <si>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</si>
  <si>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</si>
  <si>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</si>
  <si>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</si>
  <si>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</si>
  <si>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</si>
  <si>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</si>
  <si>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</si>
  <si>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</si>
  <si>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</si>
  <si>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</si>
  <si>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</si>
  <si>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</si>
  <si>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</si>
  <si>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</si>
  <si>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</si>
  <si>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</si>
  <si>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</si>
  <si>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</si>
  <si>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</si>
  <si>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</si>
  <si>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</si>
  <si>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</si>
  <si>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</si>
  <si>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</si>
  <si>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</si>
  <si>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</si>
  <si>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</si>
  <si>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</si>
  <si>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</si>
  <si>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</si>
  <si>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</si>
  <si>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</si>
  <si>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</si>
  <si>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</si>
  <si>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</si>
  <si>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1141</t>
  </si>
  <si>
    <t>1242</t>
  </si>
  <si>
    <t>1250</t>
  </si>
  <si>
    <t>1251</t>
  </si>
  <si>
    <t>1252</t>
  </si>
  <si>
    <t>1253</t>
  </si>
  <si>
    <t>1254</t>
  </si>
  <si>
    <t>1344</t>
  </si>
  <si>
    <t>1366</t>
  </si>
  <si>
    <t>1367</t>
  </si>
  <si>
    <t>1369</t>
  </si>
  <si>
    <t>1370</t>
  </si>
  <si>
    <t>1445</t>
  </si>
  <si>
    <t>1448</t>
  </si>
  <si>
    <t>1546</t>
  </si>
  <si>
    <t>1548</t>
  </si>
  <si>
    <t>1552</t>
  </si>
  <si>
    <t>1648</t>
  </si>
  <si>
    <t>1652</t>
  </si>
  <si>
    <t>1745</t>
  </si>
  <si>
    <t>1746</t>
  </si>
  <si>
    <t>1855</t>
  </si>
  <si>
    <t>1956</t>
  </si>
  <si>
    <t>1957</t>
  </si>
  <si>
    <t>2058</t>
  </si>
  <si>
    <t>2061</t>
  </si>
  <si>
    <t>2159</t>
  </si>
  <si>
    <t>3170</t>
  </si>
  <si>
    <t>3710</t>
  </si>
  <si>
    <t>0923</t>
  </si>
  <si>
    <t>VI</t>
  </si>
  <si>
    <t>VII</t>
  </si>
  <si>
    <t>S A D R Ž A J</t>
  </si>
  <si>
    <t>Kazneno - popravni zavod Bijeljina</t>
  </si>
  <si>
    <t>Kazneno - popravni zavod Doboj</t>
  </si>
  <si>
    <t>Kazneno - popravni zavod Trebinje</t>
  </si>
  <si>
    <t>Finansiranje</t>
  </si>
  <si>
    <t>Komisija za žalbe</t>
  </si>
  <si>
    <t>Helikopterski servis</t>
  </si>
  <si>
    <t>Ministarstvo pravde</t>
  </si>
  <si>
    <t>Ministarstvo saobraćaja i veza</t>
  </si>
  <si>
    <t>Predsjednik Republike Srpske</t>
  </si>
  <si>
    <t>Vijeće naroda Republike Srpske</t>
  </si>
  <si>
    <t>Fiskalni savjet Republike Srpske</t>
  </si>
  <si>
    <t>Ustavni sud Republike Srpske</t>
  </si>
  <si>
    <t>Vlada Republike Srpske</t>
  </si>
  <si>
    <t>Odbor državne uprave za žalbe</t>
  </si>
  <si>
    <t>Ugostiteljski servis Vlade Republike Srpske</t>
  </si>
  <si>
    <t>Akademija nauka i umjetnosti Republike Srpske</t>
  </si>
  <si>
    <t>Ministarstvo prosvjete i kulture</t>
  </si>
  <si>
    <t>Poreska uprava Republike Srpske</t>
  </si>
  <si>
    <t>Okružni sud Banja Luka</t>
  </si>
  <si>
    <t>Okružni sud Bijeljina</t>
  </si>
  <si>
    <t>Okružni sud Doboj</t>
  </si>
  <si>
    <t>Okružni sud Trebinje</t>
  </si>
  <si>
    <t>Kazneno - popravni zavod Banja Luka</t>
  </si>
  <si>
    <t>Osnovni sud Banja Luka</t>
  </si>
  <si>
    <t>Osnovni sud Mrkonjić Grad</t>
  </si>
  <si>
    <t>Osnovni sud Prnjavor</t>
  </si>
  <si>
    <t>Osnovni sud Prijedor</t>
  </si>
  <si>
    <t>Osnovni sud Novi Grad</t>
  </si>
  <si>
    <t>Osnovni sud Bijeljina</t>
  </si>
  <si>
    <t>Osnovni sud Zvornik</t>
  </si>
  <si>
    <t>Osnovni sud Trebinje</t>
  </si>
  <si>
    <t>Osnovni sud Doboj</t>
  </si>
  <si>
    <t>Osnovni sud Teslić</t>
  </si>
  <si>
    <t>Osnovni sud Derventa</t>
  </si>
  <si>
    <t>Centar za pružanje besplatne pravne pomoći</t>
  </si>
  <si>
    <t>Okružni privredni sud Banja Luka</t>
  </si>
  <si>
    <t>Okružni privredni sud Bijeljina</t>
  </si>
  <si>
    <t>Okružni privredni sud Doboj</t>
  </si>
  <si>
    <t>Okružni privredni sud Trebinje</t>
  </si>
  <si>
    <t>Okružni privredni sud Prijedor</t>
  </si>
  <si>
    <t>Okružni sud Prijedor</t>
  </si>
  <si>
    <t>Ministarstvo uprave i lokalne samouprave</t>
  </si>
  <si>
    <t>Studentski domovi</t>
  </si>
  <si>
    <t>JZU Zavod za stomatologiju Banja Luka</t>
  </si>
  <si>
    <t>Ministarstvo energetike i rudarstva</t>
  </si>
  <si>
    <t>Ministarstvo trgovine i turizma</t>
  </si>
  <si>
    <t>Ministarstvo za prostorno uređenje, građevinarstvo i ekologiju</t>
  </si>
  <si>
    <t>Fond za penzijsko i invalidsko osiguranje Republike Srpske</t>
  </si>
  <si>
    <t>Glavna služba za reviziju javnog sektora Republike Srpske</t>
  </si>
  <si>
    <t>Obrazloženje Prijedloga Budžeta Republike Srpske za 2023. godinu</t>
  </si>
  <si>
    <t>Ministarstvo finansija</t>
  </si>
  <si>
    <t>Vazduhoplovni servis</t>
  </si>
  <si>
    <t>Arhiv Republike Srpske</t>
  </si>
  <si>
    <t>Zavod za obrazovanje odraslih</t>
  </si>
  <si>
    <t>Vrhovni sud Republike Srpske</t>
  </si>
  <si>
    <t>Budžetski prihodi i primici za nefinansijsku imovinu</t>
  </si>
  <si>
    <t>Budžetski rashodi i izdaci za nefinansijsku imovinu</t>
  </si>
  <si>
    <t xml:space="preserve">Funkcionalna klasifikacija rashoda i neto izdataka za nefinansijsku imovinu </t>
  </si>
  <si>
    <t>Ombudsman za djecu Republike Srpske</t>
  </si>
  <si>
    <t>Agencija za državnu upravu</t>
  </si>
  <si>
    <t>Gender  centar</t>
  </si>
  <si>
    <t>Kancelarija pravnog predstavnika</t>
  </si>
  <si>
    <t>Institucije kulture</t>
  </si>
  <si>
    <t>Centar za edukaciju sudija i tužilaca u Republici Srpskoj</t>
  </si>
  <si>
    <t>Sudska policija Republike Srpske</t>
  </si>
  <si>
    <t>Osnovni sud Sokolac</t>
  </si>
  <si>
    <t>Osnovni sud Vlasenica</t>
  </si>
  <si>
    <t>Osnovni sud Srebrenica</t>
  </si>
  <si>
    <t>Osnovni sud Kozarska Dubica</t>
  </si>
  <si>
    <t>Agencija za upravljanje oduzetom imovinom</t>
  </si>
  <si>
    <t>Osnovni sud Šamac</t>
  </si>
  <si>
    <t>Univerzitet u Banjoj Luci</t>
  </si>
  <si>
    <t>JZU Zavod za transfuzijsku medicinu Republike Srpske</t>
  </si>
  <si>
    <t>JZU Zavod za sudsku medicinu Republike Srpske</t>
  </si>
  <si>
    <t>Agencija za agrarna plaćanja</t>
  </si>
  <si>
    <t>Agencija za bezbjednost saobraćaja</t>
  </si>
  <si>
    <t>Ministarstvo za evropske integracije i međunarodnu saradnju</t>
  </si>
  <si>
    <t>Ministarstvo porodice, omladine i sporta</t>
  </si>
  <si>
    <t>Prihodi i primici budžetskih korisnika ostvareni po posebnim propisima - Fond 02</t>
  </si>
  <si>
    <t xml:space="preserve">Republička komisija za utvrđivanje sukoba interesa u organima vlasti Republike Srpske </t>
  </si>
  <si>
    <t>Republička izborna komisija</t>
  </si>
  <si>
    <t>Republička uprava za geodetske i imovinsko - pravne poslove</t>
  </si>
  <si>
    <t>Republički sekretarijat za zakonodavstvo</t>
  </si>
  <si>
    <t>Republička uprava za inspekcijske poslove</t>
  </si>
  <si>
    <t>Služba za zajedničke poslove Vlade Republike Srpske</t>
  </si>
  <si>
    <t>Republički protokol</t>
  </si>
  <si>
    <t>Republički sekretarijat za raseljena lica i migracije</t>
  </si>
  <si>
    <t>Republički sekretarijat za vjere</t>
  </si>
  <si>
    <t>Đački domovi</t>
  </si>
  <si>
    <t>Institucije specijalnog i umjetničkog obrazovanja</t>
  </si>
  <si>
    <t>Republički devizni inspektorat</t>
  </si>
  <si>
    <t>Republički zavod za statistiku</t>
  </si>
  <si>
    <t>Republička uprava za igre na sreću</t>
  </si>
  <si>
    <t>Okružni sud Istočno Sarajevo</t>
  </si>
  <si>
    <t>Kazneno - popravni zavod Foča</t>
  </si>
  <si>
    <t>Kazneno - popravni zavod Istočno Sarajevo</t>
  </si>
  <si>
    <t>Osnovni sud Foča</t>
  </si>
  <si>
    <t>Osnovni sud Modriča</t>
  </si>
  <si>
    <t>Republički centar za istraživanje rata, ratnih zločina i traženja nestalih lica</t>
  </si>
  <si>
    <t>Okružni privredni sud Istočno Sarajevo</t>
  </si>
  <si>
    <t>Univerzitet u Istočnom Sarajevu</t>
  </si>
  <si>
    <t>JZU Zavod za forenzičku psihijatriju Sokolac</t>
  </si>
  <si>
    <t>Republički zavod za standardizaciju i metrologiju</t>
  </si>
  <si>
    <t>Republička direkcija za obnovu i izgradnju</t>
  </si>
  <si>
    <t>Opšti dio</t>
  </si>
  <si>
    <t>Narodna skupština Republike Srpske</t>
  </si>
  <si>
    <t>Republička uprava civilne zaštite</t>
  </si>
  <si>
    <t>Ministarstvo unutrašnjih poslova</t>
  </si>
  <si>
    <t>Osnovne škole</t>
  </si>
  <si>
    <t>Srednje škole</t>
  </si>
  <si>
    <t>Republički pedagoški zavod</t>
  </si>
  <si>
    <t>Republički zavod za zaštitu kulturno - istorijskog i prirodnog nasljeđa</t>
  </si>
  <si>
    <t>Republičko javno tužilaštvo Republike Srpske</t>
  </si>
  <si>
    <t>Pravobranilaštvo Republike Srpske</t>
  </si>
  <si>
    <t>Okružno javno tužilaštvo Banja Luka</t>
  </si>
  <si>
    <t>Okružno javno tužilaštvo Bijeljina</t>
  </si>
  <si>
    <t>Okružno javno tužilaštvo Doboj</t>
  </si>
  <si>
    <t>Okružno javno tužilaštvo Istočno Sarajevo</t>
  </si>
  <si>
    <t>Okružno javno tužilaštvo Trebinje</t>
  </si>
  <si>
    <t>Osnovni sud Gradiška</t>
  </si>
  <si>
    <t>Osnovni sud Kotor Varoš</t>
  </si>
  <si>
    <t>Osnovni sud Višegrad</t>
  </si>
  <si>
    <t>Viši privredni sud</t>
  </si>
  <si>
    <t>Okružno javno tužilaštvo Prijedor</t>
  </si>
  <si>
    <t>Ministarstvo za naučnotehnološki razvoj, visoko obrazovanje i informaciono društvo</t>
  </si>
  <si>
    <t>Visoka medicinska škola Prijedor</t>
  </si>
  <si>
    <t>Visoka škola za turizam i hotelijerstvo Trebinje</t>
  </si>
  <si>
    <t>Ministarstvo zdravlja i socijalne zaštite</t>
  </si>
  <si>
    <t>Republički zavod za geološka istraživanja</t>
  </si>
  <si>
    <t>Ministarstvo poljoprivrede, šumarstva i vodoprivrede</t>
  </si>
  <si>
    <t>Republički hidrometeorološki zavod</t>
  </si>
  <si>
    <t>Ministarstvo privrede i preduzetništva</t>
  </si>
  <si>
    <t>Ministarstvo rada i boračko - invalidske zaštite</t>
  </si>
  <si>
    <t>Ostala budžetska potrošnja</t>
  </si>
  <si>
    <t>Ž. NETO ZADUŽIVANjE (I-II)</t>
  </si>
  <si>
    <t>N E T O   Z A D U Ž I V A Nj E</t>
  </si>
  <si>
    <t>UKUPNO</t>
  </si>
  <si>
    <t>Đ. NETO FINANSIRANjE (E+Ž+Z+I)</t>
  </si>
  <si>
    <t>J. RAZLIKA U FINANSIRANjU (D+Đ)</t>
  </si>
  <si>
    <t>BUDžET REPUBLIKE SRPSKE ZA 2023 - FINANSIRANjE</t>
  </si>
  <si>
    <t>F I N A N S I R A Nj E</t>
  </si>
  <si>
    <t>A. BUDžETSKI PRIHODI</t>
  </si>
  <si>
    <t>B. BUDžETSKI RASHODI</t>
  </si>
  <si>
    <t>BUDžETSKI PRIHODI</t>
  </si>
  <si>
    <t>BUDžETSKI RASHODI</t>
  </si>
  <si>
    <t>V. BRUTO BUDžETSKI SUFICIT/DEFICIT (A-B)</t>
  </si>
  <si>
    <t xml:space="preserve">G. NETO IZDACI ZA NEFINANSIJSKU IMOVINU (I+II-III-IV)  </t>
  </si>
  <si>
    <t>D. BUDžETSKI SUFICIT/DEFICIT (V+G)</t>
  </si>
  <si>
    <t xml:space="preserve">E.  NETO PRIMICI OD FINANSIJSKE IMOVINE (I-II)  </t>
  </si>
  <si>
    <t>Z. OSTALI NETO PRIMICI (I-II)</t>
  </si>
  <si>
    <t>BUDžET REPUBLIKE SRPSKE ZA 2023 - BUDžETSKI PRIHODI I PRIMICI ZA NEFINANSIJSKU IMOVINU</t>
  </si>
  <si>
    <t>PRIMICI ZA NEFINANSIJSKU IMOVINU</t>
  </si>
  <si>
    <t>UKUPNI BUDžETSKI PRIHODI I PRIMICI ZA NEFINANSIJSKU IMOVINU</t>
  </si>
  <si>
    <t>BUDžET REPUBLIKE SRPSKE ZA 2023 - BUDžETSKI RASHODI I IZDACI ZA NEFINANSIJSKU IMOVINU</t>
  </si>
  <si>
    <t>IZDACI ZA NEFINANSIJSKU IMOVINU</t>
  </si>
  <si>
    <t>UKUPNI BUDžETSKI RASHODI I IZDACI ZA NEFINANSIJSKU IMOVINU</t>
  </si>
  <si>
    <t>N E T O   P R I M I C I   O D   F I N A N S I J S K E   I M O V I N E</t>
  </si>
  <si>
    <t>O S T A L I   N E T O   P R I M I C I</t>
  </si>
  <si>
    <t xml:space="preserve">BUDžET REPUBLIKE SRPSKE ZA 2023 - FUNKCIONALNA KLASIFIKACIJA RASHODA I NETO IZDATAKA ZA NEFINANSIJSKU IMOVINU </t>
  </si>
  <si>
    <t>BUDžET REPUBLIKE SRPSKE ZA 2023 - OPŠTI DIO</t>
  </si>
  <si>
    <t>I. RASPODJELA SUFICITA IZ RANIJIH PERIODA/NEUTROŠENA SREDSTVA</t>
  </si>
  <si>
    <t xml:space="preserve">RASPODJELA SUFICITA IZ RANIJIH PERIODA/NEUTROŠENA SREDSTVA </t>
  </si>
  <si>
    <t>Odbrana</t>
  </si>
  <si>
    <t>Obrazovanje</t>
  </si>
  <si>
    <t>Ekonomski 
kod</t>
  </si>
  <si>
    <t>Opis</t>
  </si>
  <si>
    <t>Indeks</t>
  </si>
  <si>
    <t>Ekonomski kod</t>
  </si>
  <si>
    <t>O p i s</t>
  </si>
  <si>
    <t>Naknade po raznim osnovama</t>
  </si>
  <si>
    <t>Ekonomski poslovi</t>
  </si>
  <si>
    <t>Grantovi</t>
  </si>
  <si>
    <t>Porezi na promet proizvoda</t>
  </si>
  <si>
    <t>Administrativne naknade i takse</t>
  </si>
  <si>
    <t>G r a n t o v i</t>
  </si>
  <si>
    <t>Grantovi iz inostranstva</t>
  </si>
  <si>
    <t>Grantovi iz zemlje</t>
  </si>
  <si>
    <t>Zdravstvo</t>
  </si>
  <si>
    <t>Drugi Rebalans budžeta Republike Srpske za 2022. godinu
(Fond 01)</t>
  </si>
  <si>
    <t>Budžet Republike Srpske za 2023. godinu
(Fond 01)</t>
  </si>
  <si>
    <t>Budžet Republike Srpske za
2023. godinu
(Fond 02)</t>
  </si>
  <si>
    <t>Porezi na imovinu</t>
  </si>
  <si>
    <t>Porezi na promet proizvoda i usluga</t>
  </si>
  <si>
    <t>Indirektni porezi prikupljeni preko UIO</t>
  </si>
  <si>
    <t>Budžetska rezerva</t>
  </si>
  <si>
    <t>Indirektni porezi prikupljeni preko UIO - zbirno</t>
  </si>
  <si>
    <t>Sudske naknade i takse</t>
  </si>
  <si>
    <t>Grantovi u inostranstvo</t>
  </si>
  <si>
    <t>Grantovi u zemlji</t>
  </si>
  <si>
    <t>Doznake po osnovu penzijskog osiguranja</t>
  </si>
  <si>
    <t>Javni red i sigurnost</t>
  </si>
  <si>
    <t>Transferi od države</t>
  </si>
  <si>
    <t>Transferi od entiteta</t>
  </si>
  <si>
    <t>Poreski prihodi</t>
  </si>
  <si>
    <t>Prihodi od poreza na dohodak i dobit</t>
  </si>
  <si>
    <t>Ostali poreski prihodi</t>
  </si>
  <si>
    <t>Neporeski prihodi</t>
  </si>
  <si>
    <t>Prihodi od finansijske i nefinansijske imovine i pozitivnih kursnih razlika</t>
  </si>
  <si>
    <t>Naknade, takse i prihodi od pružanja javnih usluga</t>
  </si>
  <si>
    <t>Ostali neporeski prihodi</t>
  </si>
  <si>
    <t xml:space="preserve">Tekući rashodi </t>
  </si>
  <si>
    <t>P o r e s k i   p r i h o d i</t>
  </si>
  <si>
    <t>Porezi na dohodak</t>
  </si>
  <si>
    <t>N e p o r e s k i   p r i h o d i</t>
  </si>
  <si>
    <t>Prihodi od zakupa i rente</t>
  </si>
  <si>
    <t>Prihodi od kamata na gotovinu i gotovinske ekvivalente</t>
  </si>
  <si>
    <t>Prihodi od hartija od vrijednosti i finansijskih derivata</t>
  </si>
  <si>
    <t>Prihodi od kamata i ostalih naknada na date zajmove</t>
  </si>
  <si>
    <t>Prihodi od pružanja javnih usluga</t>
  </si>
  <si>
    <t>T e k u ć i   r a s h o d i</t>
  </si>
  <si>
    <t>Rashodi za bruto plate zaposlenih</t>
  </si>
  <si>
    <t>Rashodi za naknadu plata zaposlenih za vrijeme bolovanja, roditeljskog odsustva i ostalih naknada plata</t>
  </si>
  <si>
    <t xml:space="preserve">Rashodi za otpremnine i jednokratne pomoći (bruto) </t>
  </si>
  <si>
    <t>Rashodi po osnovu zakupa</t>
  </si>
  <si>
    <t>Rashodi za režijski materijal</t>
  </si>
  <si>
    <t>Rashodi za materijal za posebne namjene</t>
  </si>
  <si>
    <t>Rashodi za tekuće održavanje</t>
  </si>
  <si>
    <t>Ostali neklasifikovani rashodi</t>
  </si>
  <si>
    <t>Rashodi po osnovu kamata na hartije od vrijednosti</t>
  </si>
  <si>
    <t>Rashodi po osnovu kamata na primljene zajmove u zemlji</t>
  </si>
  <si>
    <t>Rashodi po osnovu kamata na primljene zajmove iz inostranstva</t>
  </si>
  <si>
    <t>Rashodi po osnovu zateznih kamata</t>
  </si>
  <si>
    <t>Doprinosi za socijalno osiguranje</t>
  </si>
  <si>
    <t>Prihodi od finansijske i nefinansijske imovine i transakcija razmjene između ili unutar jedinica vlasti</t>
  </si>
  <si>
    <t>Transferi između ili unutar jedinica vlasti</t>
  </si>
  <si>
    <t>Transferi unutar iste jedinice vlasti</t>
  </si>
  <si>
    <t>Subvencije</t>
  </si>
  <si>
    <t>Transferi između i unutar jedinica vlasti</t>
  </si>
  <si>
    <t>I Primici za nefinansijsku imovinu</t>
  </si>
  <si>
    <t>II Primici za nefinasijsku imovinu iz transakcija između ili unutar jedinica vlasti</t>
  </si>
  <si>
    <t>III Izdaci za nefinansijsku imovinu</t>
  </si>
  <si>
    <t>IV Izdaci za nefinasijsku imovinu iz transakcija između ili unutar jedinica vlasti</t>
  </si>
  <si>
    <t>I Primici od finansijske imovine</t>
  </si>
  <si>
    <t>Primici od finansijske imovine</t>
  </si>
  <si>
    <t>Primici od finansijske imovine iz transakcija između ili unutar jedinica vlasti</t>
  </si>
  <si>
    <t>II Izdaci za finansijsku imovinu</t>
  </si>
  <si>
    <t>Izdaci za finansijsku imovinu</t>
  </si>
  <si>
    <t>Izdaci za finansijsku imovinu iz transakcija između ili unutar jedinica vlasti</t>
  </si>
  <si>
    <t>I Primici od zaduživanja</t>
  </si>
  <si>
    <t>Primici od zaduživanja</t>
  </si>
  <si>
    <t>II Izdaci za otplatu dugova</t>
  </si>
  <si>
    <t>Izdaci za otplatu dugova</t>
  </si>
  <si>
    <t>Izdaci za otplatu dugova iz transakcija između ili unutar jedinica vlasti</t>
  </si>
  <si>
    <t>I Ostali primici</t>
  </si>
  <si>
    <t>Ostali primici</t>
  </si>
  <si>
    <t>Ostali primici iz transakcija između ili unutar jedinica vlasti</t>
  </si>
  <si>
    <t>II Ostali izdaci</t>
  </si>
  <si>
    <t>Ostali izdaci</t>
  </si>
  <si>
    <t>Ostali izdaci iz transakcija između ili unutar jedinica vlasti</t>
  </si>
  <si>
    <t>Porezi na dobit pravnih lica</t>
  </si>
  <si>
    <t>Prihodi po osnovu realizovanih pozitivnih kursnih razlika iz poslovnih i investicionih aktivnosti</t>
  </si>
  <si>
    <t>Prihodi od finansijske i nefinansijske imovine i transakcija sa drugim jedinicama vlasti</t>
  </si>
  <si>
    <t>Prihodi od finansijske i nefinansijske imovine i transakcija unutar iste jedinice vlasti</t>
  </si>
  <si>
    <t>T r a n s f e r i   i z m e đ u   i l i   u n u t a r   j e d i n i c a   v l a s t i</t>
  </si>
  <si>
    <t>Transferi od jedinica lokalne samouprave</t>
  </si>
  <si>
    <t>Transferi od fondova obaveznog socijalnog osiguranja</t>
  </si>
  <si>
    <t>Transferi od ostalih jedinica vlasti</t>
  </si>
  <si>
    <t>P r i m i c i   z a   n e f i n a n s i j s k u   i m o v i n u</t>
  </si>
  <si>
    <t>Primici za proizvedenu stalnu imovinu</t>
  </si>
  <si>
    <t>Primici za zgrade i objekte</t>
  </si>
  <si>
    <t>Primici za postrojenja i opremu</t>
  </si>
  <si>
    <t>Primici za neproizvedenu stalnu imovinu</t>
  </si>
  <si>
    <t>P r i m i c i   z a   n e f i n a n s i j s k u   i m o v i n u  i z  t r a n s a k c i j a  i z m e đ u  i l i  u n u t a r  j e d i n i c a  v l a s t i</t>
  </si>
  <si>
    <t>Primici za nefinansijsku imovinu iz transakcija između ili unutar jedinica vlasti</t>
  </si>
  <si>
    <t>Primici za nefinansijsku imovinu iz transakcija sa drugim jedinicama vlasti</t>
  </si>
  <si>
    <t>Primici za nefinansijsku imovinu iz transakcija sa drugim budžetskim korisnicima iste jedinice vlasti</t>
  </si>
  <si>
    <t>Rashodi po osnovu negativnih kursnih razlika iz poslovnih i investicionih aktivnosti</t>
  </si>
  <si>
    <t>Rashodi iz transakcije razmjene između jedinica vlasti</t>
  </si>
  <si>
    <t>Rashodi iz transakcije razmjene unutar iste jedinice vlasti</t>
  </si>
  <si>
    <t>T r a n s f e r i  i z m e đ u  i  u n u t a r  j e d i n i c a  v l a s t i</t>
  </si>
  <si>
    <t>Transferi jedinicama lokalne samouprave</t>
  </si>
  <si>
    <t>Transferi fondovima obaveznog socijalnog osiguranja</t>
  </si>
  <si>
    <t>Transferi ostalim jedinicama vlasti</t>
  </si>
  <si>
    <t>I z d a c i   z a   n e f i n a n s i j s k u   i m o v i n u</t>
  </si>
  <si>
    <t>Izdaci za proizvedenu stalnu imovinu</t>
  </si>
  <si>
    <t>Izdaci za izgradnju i pribavljanje zgrada i objekata</t>
  </si>
  <si>
    <t>Izdaci za investiciono održavanje, rekonstrukciju i adaptaciju zgrada i objekata</t>
  </si>
  <si>
    <t>Izdaci za nabavku postrojenja i opreme</t>
  </si>
  <si>
    <t>Izdaci za investiciono održavanje opreme</t>
  </si>
  <si>
    <t>Izdaci za investicionu imovinu</t>
  </si>
  <si>
    <t>Izdaci za nematerijalnu proizvedenu imovinu</t>
  </si>
  <si>
    <t>Izdaci za dragocjenosti</t>
  </si>
  <si>
    <t>Izdaci za neproizvedenu stalnu imovinu</t>
  </si>
  <si>
    <t>Izdaci za nematerijalnu neproizvedenu imovinu</t>
  </si>
  <si>
    <t>Izdaci za zalihe materijala, robe i sitnog inventara, ambalaže i sl.</t>
  </si>
  <si>
    <t>Izdaci za ulaganje na tuđim nekretninama, postrojenjima i opremi</t>
  </si>
  <si>
    <t>I z d a c i   z a   n e f i n a n s i j s k u   i m o v i n u  i z  t r a n s a k c i j a  i z m e đ u  i l i  u n u t a r  j e d i n i c a  v l a s t i</t>
  </si>
  <si>
    <t>Izdaci za nefinansijsku imovinu iz transakcija između ili unutar jedinica vlasti</t>
  </si>
  <si>
    <t>Izdaci za nefinansijsku imovinu iz transakcija sa drugim budžetskim korisnicima iste jedinice vlasti</t>
  </si>
  <si>
    <t>P r i m i c i   o d   f i n a n s i j s k e   i m o v i n e</t>
  </si>
  <si>
    <t>Primici od naplate datih zajmova</t>
  </si>
  <si>
    <t>Primici od finansijske imovine iz transakcija sa drugim jedinicama vlasti</t>
  </si>
  <si>
    <t>I z d a c i   z a   f i n a n s i j s k u   i m o v i n u</t>
  </si>
  <si>
    <t>Izdaci za hartije od vrijednosti (izuzev akcija)</t>
  </si>
  <si>
    <t>Izdaci za date zajmove</t>
  </si>
  <si>
    <t>Izdaci za finansijsku imovinu iz transakcija sa drugim jedinicama vlasti</t>
  </si>
  <si>
    <t>Izdaci za finansijsku imovinu iz transakcija sa drugim budžetskim korisnicima iste jedinice vlasti</t>
  </si>
  <si>
    <t>P r i m i c i   od   z a d u ž i v a nj a</t>
  </si>
  <si>
    <t>Primici od izdavanja hartija od vrijednosti</t>
  </si>
  <si>
    <t>Primici od uzetih zajmova</t>
  </si>
  <si>
    <t>I z d a c i   z a   o t p l a t u   d u g o v a</t>
  </si>
  <si>
    <t>Izdaci za otplatu glavnice po hartijama od vrijednosti</t>
  </si>
  <si>
    <t>Izdaci za otplatu glavnice primljenih zajmova u zemlji</t>
  </si>
  <si>
    <t>Izdaci za otplatu glavnice zajmova primljenih iz inostranstva</t>
  </si>
  <si>
    <t>Izdaci za otplatu ostalih dugova</t>
  </si>
  <si>
    <t>Izdaci za otplatu dugova prema drugim budžetskim korisnicima iste jedinice vlasti</t>
  </si>
  <si>
    <t>O s t a l i   p r i m i c i</t>
  </si>
  <si>
    <t>Primici po osnovu poreza na dodatu vrijednost</t>
  </si>
  <si>
    <t>Primici po osnovu depozita i kaucija</t>
  </si>
  <si>
    <t>Primici po osnovu avansa</t>
  </si>
  <si>
    <t>Ostali primici iz transakcija sa drugim jedinicama vlasti</t>
  </si>
  <si>
    <t>Ostali primici iz transakcija sa drugim budžetskim korisnicima iste jedinice vlasti</t>
  </si>
  <si>
    <t xml:space="preserve">O s t a l i   i z d a c i   </t>
  </si>
  <si>
    <t xml:space="preserve">Ostali izdaci </t>
  </si>
  <si>
    <t>Izdaci po osnovu poreza na dodatu vrijednost</t>
  </si>
  <si>
    <t>Izdaci po osnovu depozita i kaucija</t>
  </si>
  <si>
    <t>Izdaci po osnovu avansa</t>
  </si>
  <si>
    <t>Ostali izdaci iz transakcija sa drugim jedinicama vlasti</t>
  </si>
  <si>
    <t>Ostali izdaci iz transakcija sa drugim budžetskim korisnicima iste jedinice vlasti</t>
  </si>
  <si>
    <t>Rekreacija, kultura i religija</t>
  </si>
  <si>
    <t>Novčane kazne</t>
  </si>
  <si>
    <t>Transferi između različitih jedinica vlasti</t>
  </si>
  <si>
    <t>Rashodi za lična primanja zaposlenih</t>
  </si>
  <si>
    <t>Primici od zaliha materijala, učinaka, robe i sitnog inventara, ambalaže i sl.</t>
  </si>
  <si>
    <t>Rashodi za stručne usluge</t>
  </si>
  <si>
    <t>Transferi zajedničkim institucijama</t>
  </si>
  <si>
    <t>Stambeni i zajednički poslovi</t>
  </si>
  <si>
    <t>Rashodi po osnovu korišćenja roba i usluga</t>
  </si>
  <si>
    <t>Rashodi finansiranja i drugi finansijski troškovi</t>
  </si>
  <si>
    <t>Doznake na ime socijalne zaštite koje se isplaćuju iz budžeta Republike</t>
  </si>
  <si>
    <t>Doznake na ime socijalne zaštite koje isplaćuju institucije obaveznog socijalnog osiguranja</t>
  </si>
  <si>
    <t>Rashodi finansiranja, drugi finansijski troškovi i rashodi transakcija razmjene između ili unutar jedinica vlasti</t>
  </si>
  <si>
    <t>Rashodi po sudskim rješenjima</t>
  </si>
  <si>
    <t>Prihodi od dividende, učešća u kapitalu i sličnih prava</t>
  </si>
  <si>
    <t>Primici za zemljište</t>
  </si>
  <si>
    <t>Rashodi za bruto naknade troškova i ostalih ličnih primanja zaposlenih po osnovu rada</t>
  </si>
  <si>
    <t>Rashodi po osnovu utroška energije, komunalnih, komunikacionih i transportnih usluga</t>
  </si>
  <si>
    <t>Rashodi po osnovu putovanja i smještaja</t>
  </si>
  <si>
    <t>Rashodi za usluge održavanja javnih površina i zaštite životne sredine</t>
  </si>
  <si>
    <t>Troškovi servisiranja primljenih zajmova</t>
  </si>
  <si>
    <t>Doznake građanima koje se isplaćuju iz budžeta Republike, opština i gradova</t>
  </si>
  <si>
    <t>Doznake pružaocima usluga socijalne zaštite koje se isplaćuju iz budžeta Republike, opština i gradova</t>
  </si>
  <si>
    <t>Rashodi finansiranja i drugi finansijski troškovi iz transakcija unutar iste jedinice vlasti</t>
  </si>
  <si>
    <t>Izdaci za biološku imovinu</t>
  </si>
  <si>
    <t>Izdaci za pribavljanje zemljišta</t>
  </si>
  <si>
    <t>Izdaci za akcije i učešća u kapitalu</t>
  </si>
  <si>
    <t>Opšte javne usluge</t>
  </si>
  <si>
    <t>Zaštita životne sredine</t>
  </si>
  <si>
    <t>Socijalna zaštita</t>
  </si>
  <si>
    <t>BUDžET REPUBLIKE SRPSKE ZA 2023 - BUDžETSKI IZDACI</t>
  </si>
  <si>
    <t>BUDžETSKI IZDACI PO KORISNICIMA - ORGANIZACIONA KLASIFIKACIJA</t>
  </si>
  <si>
    <t>UKUPNI  IZDACI:</t>
  </si>
  <si>
    <t>Doznake građanima</t>
  </si>
  <si>
    <t xml:space="preserve">Doznake građanima </t>
  </si>
  <si>
    <t>Broj ministarstva: 01</t>
  </si>
  <si>
    <t>Broj ministarstva: 02</t>
  </si>
  <si>
    <t xml:space="preserve">Broj ministarstva: 02                                                                                    </t>
  </si>
  <si>
    <t>Broj ministarstva: 03</t>
  </si>
  <si>
    <t>Broj ministarstva: 04</t>
  </si>
  <si>
    <t>Doznaka za projekat: "Fond za povratak BiH"</t>
  </si>
  <si>
    <t>Broj ministarstva: 05</t>
  </si>
  <si>
    <t>Broj ministarstva: 07</t>
  </si>
  <si>
    <t>Broj ministarstva: 08</t>
  </si>
  <si>
    <t>Broj ministarstva: 09</t>
  </si>
  <si>
    <t>Broj ministarstva: 10</t>
  </si>
  <si>
    <t>Broj ministarstva: 11</t>
  </si>
  <si>
    <t>Broj ministarstva: 12</t>
  </si>
  <si>
    <t>Stipendije</t>
  </si>
  <si>
    <t>Broj ministarstva: 13</t>
  </si>
  <si>
    <t>Broj ministarstva: 14</t>
  </si>
  <si>
    <t>Broj ministarstva: 15</t>
  </si>
  <si>
    <t>Broj ministarstva: 16</t>
  </si>
  <si>
    <t>Broj ministarstva: 17</t>
  </si>
  <si>
    <t>Broj ministarstva: 18</t>
  </si>
  <si>
    <t>Broj ministarstva: 19</t>
  </si>
  <si>
    <t>Broj ministarstva: 20</t>
  </si>
  <si>
    <t>Broj ministarstva: 21</t>
  </si>
  <si>
    <t>Broj ministarstva: 31</t>
  </si>
  <si>
    <t>Broj ministarstva: 37</t>
  </si>
  <si>
    <t>Budžet Republike Srpske za
2023. godinu
(Fond 01)</t>
  </si>
  <si>
    <t>Finansiranje izborne kampanje u RS</t>
  </si>
  <si>
    <t>Tekući grantovi u inostranstvo</t>
  </si>
  <si>
    <t>Ostali tekući grantovi u zemlji</t>
  </si>
  <si>
    <t>Ostali kapitalni grantovi u zemlji</t>
  </si>
  <si>
    <t xml:space="preserve">Ostali kapitalni grantovi u inostranstvo </t>
  </si>
  <si>
    <t>Tekući grantovi za operativne namjene u MUP - u</t>
  </si>
  <si>
    <t>Tekući grantovi kulture</t>
  </si>
  <si>
    <t>Tekući grantovi udruženjima od javnog interesa</t>
  </si>
  <si>
    <t>Finansiranje projekata i programa u skladu sa Zakonom o igrama na sreću</t>
  </si>
  <si>
    <t>Ostali kapitalni grantovi u inostranstvo</t>
  </si>
  <si>
    <t>Tekući grantovi parlamentarnim strankama</t>
  </si>
  <si>
    <t>Tekući grant za rad Udruženja "Dvanaest beba" Prijedor</t>
  </si>
  <si>
    <t>Doznake građanima u oblasti nauke</t>
  </si>
  <si>
    <t>Doznake za međunarodnu razmjenu studenata</t>
  </si>
  <si>
    <t>Ukupno Fond "dr Milan Jelić":</t>
  </si>
  <si>
    <t>Tekući grant Poljoprivrednom institutu RS</t>
  </si>
  <si>
    <t>Tekući grant - JU veterinarski institut "dr Vaso Butozan"</t>
  </si>
  <si>
    <t>Tekuće doznake PPB, RVI i CŽR - ostalo</t>
  </si>
  <si>
    <t>Tekući grant za projekat Male olimpijske igre</t>
  </si>
  <si>
    <t>B u dž e t s k a   r e z e r v a</t>
  </si>
  <si>
    <t>Tekuće pomoći mladima</t>
  </si>
  <si>
    <t>Ukupno Ino dug:</t>
  </si>
  <si>
    <t>Kapitalni grantovi za finansiranje povratka u Republiku Srpsku</t>
  </si>
  <si>
    <t>Doznake za finansiranje povratka u Republiku Srpsku</t>
  </si>
  <si>
    <t>Transfer za Narodnu i univerzitetsku biblioteku RS - COBISS</t>
  </si>
  <si>
    <t>Transfer za ustanove kulture</t>
  </si>
  <si>
    <t>Tekući grantovi neprofitnim subjektima u zemlji</t>
  </si>
  <si>
    <t>Kapitalni grantovi neprofitnim subjektima u zemlji</t>
  </si>
  <si>
    <t>Transfer Fondu za zdravstveno osiguranje za vantjelesnu oplodnju</t>
  </si>
  <si>
    <t>Transfer Fondu zdravstvenog osiguranja u skladu sa Zakonom o zdravstvenom osiguranju</t>
  </si>
  <si>
    <t>Transfer Fondu zdravstvenog osiguranja za poseban program lijekova</t>
  </si>
  <si>
    <t>Transfer za JU "Vode Srpske"</t>
  </si>
  <si>
    <t>Tekući grantovi javnim nefinansijskim subjektima</t>
  </si>
  <si>
    <t>Projekti i programske aktivnosti Savjeta za demografsku politiku Republike Srpske</t>
  </si>
  <si>
    <t>Transferi za nabavku udžbenika</t>
  </si>
  <si>
    <t>Transferi za projekte i aktivnosti u oblasti sporta</t>
  </si>
  <si>
    <t>Transferi za grantove u zemlji</t>
  </si>
  <si>
    <t>Rashodi za bruto naknade za rad van radnog odnosa</t>
  </si>
  <si>
    <t>Rashodi za izradu medalja</t>
  </si>
  <si>
    <t xml:space="preserve">Ostali nepomenuti rashodi </t>
  </si>
  <si>
    <t>Rashodi za bruto naknade za rad delegata Vijeća naroda</t>
  </si>
  <si>
    <t>Tekući grant za rad delegatskih klubova</t>
  </si>
  <si>
    <t>Rashodi za Vladine informativne kampanje</t>
  </si>
  <si>
    <t>Rashodi za nabavku udžbenika</t>
  </si>
  <si>
    <t>Rashodi za rad nezavisnih međunarodnih Komisija</t>
  </si>
  <si>
    <t>Tekući grant za aktivnosti u oblasti tehnologije</t>
  </si>
  <si>
    <t>Doznake građanima u oblasti tehnologije</t>
  </si>
  <si>
    <t>Rashodi po osnovu kamata na primljene zajmove  u zemlji</t>
  </si>
  <si>
    <t>Rashodi za oglede i projekte</t>
  </si>
  <si>
    <t>Tekući grant za aktivnosti sportskih saveza Republike Srpske</t>
  </si>
  <si>
    <t>Tekući grant za vrhunski sport</t>
  </si>
  <si>
    <t>Rashodi po osnovu kamata na trezorske zapise</t>
  </si>
  <si>
    <t>Rashodi po osnovu kamata na zajmove primljene od banaka</t>
  </si>
  <si>
    <t>Rashodi po osnovu kamata na hartije od vrijednosti u inostranstvu</t>
  </si>
  <si>
    <t>Broj budžetske organizacije: 01</t>
  </si>
  <si>
    <t>Rashodi po osnovu reprezentacije</t>
  </si>
  <si>
    <t>Rashodi po osnovu poreza, doprinosa i neporeskih naknada na teret poslodavca</t>
  </si>
  <si>
    <t>Rashodi po osnovu doprinosa za profesionalnu rehabilitaciju invalida</t>
  </si>
  <si>
    <t>Broj budžetske organizacije: 02</t>
  </si>
  <si>
    <t>Tekući grantovi neprofitnim organizacijama</t>
  </si>
  <si>
    <t>Izdaci za ostalu nematerijalnu neproizvedenu imovinu</t>
  </si>
  <si>
    <t>Broj budžetske organizacije: 04</t>
  </si>
  <si>
    <t>Broj budžetske organizacije: 05</t>
  </si>
  <si>
    <t>O s t a l i  i z d a c i</t>
  </si>
  <si>
    <t>Broj budžetske organizacije: 06</t>
  </si>
  <si>
    <t>Broj budžetske organizacije: 07</t>
  </si>
  <si>
    <t>Broj budžetske organizacije: 08</t>
  </si>
  <si>
    <t>Broj budžetske organizacije: 09</t>
  </si>
  <si>
    <t>Subvencije javnim medijima</t>
  </si>
  <si>
    <t>Transfer Komisiji za koncesije Republike Srpske</t>
  </si>
  <si>
    <t xml:space="preserve">Izdaci za licenciranje Microsoft softvera </t>
  </si>
  <si>
    <t>Izdaci za otplatu neizmirenih obaveza iz ranijih godina</t>
  </si>
  <si>
    <t>Broj budžetske organizacije: 10</t>
  </si>
  <si>
    <t>Broj budžetske organizacije: 11</t>
  </si>
  <si>
    <t>Broj budžetske organizacije: 13</t>
  </si>
  <si>
    <t>Broj budžetske organizacije: 14</t>
  </si>
  <si>
    <t>Broj budžetske organizacije: 16</t>
  </si>
  <si>
    <t>Broj budžetske organizacije: 17</t>
  </si>
  <si>
    <t>Broj budžetske organizacije: 19</t>
  </si>
  <si>
    <t>Izdaci za licence</t>
  </si>
  <si>
    <t>Broj budžetske organizacije: 20</t>
  </si>
  <si>
    <t>Broj budžetske organizacije: 21</t>
  </si>
  <si>
    <t>Broj budžetske organizacije: 22</t>
  </si>
  <si>
    <t>Broj budžetske organizacije: 23</t>
  </si>
  <si>
    <t>Broj budžetske organizacije: 24</t>
  </si>
  <si>
    <t xml:space="preserve">Tekući grant humanitarnim organizacijama i udruženjima </t>
  </si>
  <si>
    <t>Tekući grantovi organizacijama i udruženjima izbjeglica i raseljenih lica</t>
  </si>
  <si>
    <t>Kapitalni grantovi za finansiranje povratka u Federaciju BiH</t>
  </si>
  <si>
    <t>Kapitalni grantovi organizacijama i udruženjima izbjeglica i raseljenih lica</t>
  </si>
  <si>
    <t>Doznake za finansiranje povratka u Federaciju BiH</t>
  </si>
  <si>
    <t>Transferi jedinicama lokalne samouprave za finansiranje interno raseljenih lica</t>
  </si>
  <si>
    <t>Transferi jedinicama lokalne samouprave za finansiranje povratka u Republiku Srpsku</t>
  </si>
  <si>
    <t>Transfer jedinicama lokalne samouprave za migracije i poslove readmisije</t>
  </si>
  <si>
    <t>Transfer Fondu za zdravstveno osiguranje za zdravstveno osiguranje izbjeglica, raseljenih lica i povratnika</t>
  </si>
  <si>
    <t>Broj budžetske organizacije: 25</t>
  </si>
  <si>
    <t>Transfer za izradu i izdavanje Enciklopedije RS</t>
  </si>
  <si>
    <t>Broj budžetske organizacije: 12</t>
  </si>
  <si>
    <t>Rashodi za sprovođenje reforme obrazovanja u Republici Srpskoj</t>
  </si>
  <si>
    <t>Subvencije javnim nefinansijskim subjektima - samostalni umjetnici</t>
  </si>
  <si>
    <t>Tekući grantovi kulture za nacionalne manjine</t>
  </si>
  <si>
    <t>Transferi jedinicama lokalne samouprave za deficitarna zanimanja</t>
  </si>
  <si>
    <t>Transfer za JU Audio - vizuelni centar Republike Srpske</t>
  </si>
  <si>
    <t>Broj budžetske organizacije: 15</t>
  </si>
  <si>
    <t>Broj budžetske organizacije: 18</t>
  </si>
  <si>
    <t>Broj budžetske organizacije: 34</t>
  </si>
  <si>
    <t>Broj budžetske organizacije: 40</t>
  </si>
  <si>
    <t>Broj budžetske organizacije: 41</t>
  </si>
  <si>
    <t>Rashodi distribucije obrazaca mjenica</t>
  </si>
  <si>
    <t>Ostali izdaci u zemlji</t>
  </si>
  <si>
    <t>Broj budžetske organizacije: 26</t>
  </si>
  <si>
    <t>Broj budžetske organizacije: 27</t>
  </si>
  <si>
    <t>Broj budžetske organizacije: 42</t>
  </si>
  <si>
    <t>Broj budžetske organizacije: 43</t>
  </si>
  <si>
    <t>Broj budžetske organizacije: 44</t>
  </si>
  <si>
    <t>Broj budžetske organizacije: 45</t>
  </si>
  <si>
    <t>Broj budžetske organizacije: 46</t>
  </si>
  <si>
    <t>Broj budžetske organizacije: 47</t>
  </si>
  <si>
    <t>Broj budžetske organizacije: 48</t>
  </si>
  <si>
    <t>Broj budžetske organizacije: 49</t>
  </si>
  <si>
    <t>Broj budžetske organizacije: 50</t>
  </si>
  <si>
    <t>Broj budžetske organizacije: 51</t>
  </si>
  <si>
    <t>Broj budžetske organizacije: 52</t>
  </si>
  <si>
    <t>Broj budžetske organizacije: 54</t>
  </si>
  <si>
    <t>Broj budžetske organizacije: 55</t>
  </si>
  <si>
    <t>Broj budžetske organizacije: 56</t>
  </si>
  <si>
    <t>Broj budžetske organizacije: 57</t>
  </si>
  <si>
    <t>Broj budžetske organizacije: 58</t>
  </si>
  <si>
    <t>Broj budžetske organizacije: 59</t>
  </si>
  <si>
    <t>Broj budžetske organizacije: 60</t>
  </si>
  <si>
    <t>Broj budžetske organizacije: 61</t>
  </si>
  <si>
    <t>Broj budžetske organizacije: 62</t>
  </si>
  <si>
    <t>Broj budžetske organizacije: 63</t>
  </si>
  <si>
    <t>Broj budžetske organizacije: 64</t>
  </si>
  <si>
    <t>Broj budžetske organizacije: 65</t>
  </si>
  <si>
    <t>Broj budžetske organizacije: 66</t>
  </si>
  <si>
    <t>Broj budžetske organizacije: 67</t>
  </si>
  <si>
    <t>Broj budžetske organizacije: 68</t>
  </si>
  <si>
    <t>Broj budžetske organizacije: 69</t>
  </si>
  <si>
    <t>Broj budžetske organizacije: 70</t>
  </si>
  <si>
    <t>Broj budžetske organizacije: 71</t>
  </si>
  <si>
    <t>Broj budžetske organizacije: 72</t>
  </si>
  <si>
    <t>Broj budžetske organizacije: 73</t>
  </si>
  <si>
    <t>Broj budžetske organizacije: 74</t>
  </si>
  <si>
    <t>Broj budžetske organizacije: 75</t>
  </si>
  <si>
    <t>Broj budžetske organizacije: 76</t>
  </si>
  <si>
    <t>Broj budžetske organizacije: 77</t>
  </si>
  <si>
    <t>Broj budžetske organizacije: 78</t>
  </si>
  <si>
    <t>Broj budžetske organizacije: 79</t>
  </si>
  <si>
    <t>Broj budžetske organizacije: 80</t>
  </si>
  <si>
    <t>Broj budžetske organizacije: 82</t>
  </si>
  <si>
    <t>Broj budžetske organizacije: 83</t>
  </si>
  <si>
    <t>Broj budžetske organizacije: 84</t>
  </si>
  <si>
    <t>Broj budžetske organizacije: 85</t>
  </si>
  <si>
    <t>Broj budžetske organizacije: 86</t>
  </si>
  <si>
    <t>Broj budžetske organizacije: 87</t>
  </si>
  <si>
    <t>Broj budžetske organizacije: 88</t>
  </si>
  <si>
    <t>Broj budžetske organizacije: 89</t>
  </si>
  <si>
    <t>Broj budžetske organizacije: 90</t>
  </si>
  <si>
    <t>Broj budžetske organizacije: 91</t>
  </si>
  <si>
    <t>Broj budžetske organizacije: 92</t>
  </si>
  <si>
    <t>Broj budžetske organizacije: 93</t>
  </si>
  <si>
    <t>Tekući grantovi fondacijama i udruženjima građana</t>
  </si>
  <si>
    <t>Tekući grantovi Karitasu u Republici Srpskoj</t>
  </si>
  <si>
    <t>Tekući grant za promociju nauke</t>
  </si>
  <si>
    <t>Tekući grantovi studentskim organizacijama</t>
  </si>
  <si>
    <t>Transfer Agenciji za visoko obrazovanje Republike Srpske</t>
  </si>
  <si>
    <t>Transfer za Inovacioni centar Banja Luka</t>
  </si>
  <si>
    <t>Stipendije i podsticaji "dr Milan Jelić"</t>
  </si>
  <si>
    <t>Broj budžetske organizacije: 53</t>
  </si>
  <si>
    <t>Rashodi za realizaciju Nacionalne strategije borbe protiv narkomanije</t>
  </si>
  <si>
    <t>Subvencije Institutu za javno zdravstvo</t>
  </si>
  <si>
    <t>Tekući grant za realizaciju Nacionalne strategije borbe protiv narkomanije</t>
  </si>
  <si>
    <t>Tekući grant Institutu za javno zdravstvo za finansiranje obavezne imunizacije</t>
  </si>
  <si>
    <t>Doznake socijalnim institucijama</t>
  </si>
  <si>
    <t>Transfer Fondu za zdravstveno osiguranje za izmirenje obaveza prema dijaliznim centrima</t>
  </si>
  <si>
    <t>Subvencije nefinansijskim subjektima u oblasti veterinarstva</t>
  </si>
  <si>
    <t>Subvencije nefinansijskim subjektima u oblasti lovstva</t>
  </si>
  <si>
    <t>Transferi za sufinansiranje projekata finansiranih iz sredstava međunarodnih finansijskih i nefinansijskih institucija</t>
  </si>
  <si>
    <t>Transferi unutar iste jedinice vlasti - Jedinica za koordinaciju poljoprivrednih projekata</t>
  </si>
  <si>
    <t>Izdaci za finansijsku imovinu - vodosnabdijevanje i komunalna infrastruktura</t>
  </si>
  <si>
    <t>Subvencije za podsticaj razvoja poljoprivrede i sela</t>
  </si>
  <si>
    <t>Subvencija preduzeću "Željeznice Republike Srpske"</t>
  </si>
  <si>
    <t>Subvencija "Aerodromi Republike Srpske" AD Banja Luka</t>
  </si>
  <si>
    <t>Subvencije na ime podsticaja za povećanje plate radnika</t>
  </si>
  <si>
    <t>Transfer Razvojnoj agenciji Republike Srpske</t>
  </si>
  <si>
    <t>Rashodi za realizaciju Strategije turizma</t>
  </si>
  <si>
    <t>Rashodi za realizaciju Strategije razvoja trgovine</t>
  </si>
  <si>
    <t>Subvencije nefinansijskim subjektima</t>
  </si>
  <si>
    <t>Grant za razvoj turizma u Republici Srpskoj</t>
  </si>
  <si>
    <t>Rashodi iz transakcija razmjene unutar iste jedinice vlasti</t>
  </si>
  <si>
    <t>Transferi za Nacionalne parkove "Sutjeska" i "Kozara"</t>
  </si>
  <si>
    <t>Transfer za Nacionalni park "Drina"</t>
  </si>
  <si>
    <t>Subvencije Domu penzionera Trebinje</t>
  </si>
  <si>
    <t>Subvencije Domu penzionera Banja Luka</t>
  </si>
  <si>
    <t>Tekuće doznake za civilne invalidnine</t>
  </si>
  <si>
    <t>Tekuće doznake PPB, RVI i CŽR - jednokratna pomoć socijalno ugroženim licima</t>
  </si>
  <si>
    <t>Kapitalne pomoći porodicama palih boraca, RVI i CŽR</t>
  </si>
  <si>
    <t>Tekuće pomoći penzionerima i borcima</t>
  </si>
  <si>
    <t>Tekuće doznake za nezaposlene demobilisane borce mlađe od 60 godina</t>
  </si>
  <si>
    <t>Program socijalnog zbrinjavanja radnika</t>
  </si>
  <si>
    <t>Transfer Ekonomsko - socijalnom savjetu</t>
  </si>
  <si>
    <t>Sredstva za finansiranje Koordinacionog odbora</t>
  </si>
  <si>
    <t>Rashodi za implementaciju Strategije za suzbijanje nasilja u porodici u Republici Srpskoj</t>
  </si>
  <si>
    <t>Projekti i programske aktivnosti Savjeta za djecu Republike Srpske</t>
  </si>
  <si>
    <t xml:space="preserve">Tekući grantovi neprofitnim udruženjima i organizacijama za afirmaciju porodice </t>
  </si>
  <si>
    <t>Tekući grantovi javnim ustanovama i ustanovama obrazovanja za realizaciju omladinskih projekata</t>
  </si>
  <si>
    <t>Tekući grantovi za realizaciju programa definisanih Omladinskom politikom RS i projekata za unapređenje i razvoj omladinskog organizovanja</t>
  </si>
  <si>
    <t>Tekući grantovi mladima i omladinskim organizacijama u ruralnim sredinama</t>
  </si>
  <si>
    <t xml:space="preserve">Tekući grantovi sportskim organizacijama  </t>
  </si>
  <si>
    <t>Tekući grantovi sportskim organizacijama lica sa invaliditetom u RS</t>
  </si>
  <si>
    <t>Tekući grantovi za nacionalna sportska priznanja Republike Srpske</t>
  </si>
  <si>
    <t>Tekući grantovi vrhunskim i perspektivnim sportistima u Republici Srpskoj</t>
  </si>
  <si>
    <t>Kapitalni grantovi mladima i omladinskim organizacijama u ruralnim sredinama</t>
  </si>
  <si>
    <t>Kapitalni grantovi neprofitnim organizacijama za izgradnju, rekonstrukciju i sanaciju sportskih objekata</t>
  </si>
  <si>
    <t>Doznake za zbrinjavanje žrtava nasilja u porodici</t>
  </si>
  <si>
    <t>Transferi udruženjima i organizacijama za afirmaciju porodice</t>
  </si>
  <si>
    <t>Transferi jedinicama lokalne samouprave za projekte i aktivnosti u oblasti sporta</t>
  </si>
  <si>
    <t>Transferi za projekte i aktivnosti u oblasti porodice</t>
  </si>
  <si>
    <t>Sredstva za finansiranje rada Fiskalnog savjeta Bosne i Hercegovine</t>
  </si>
  <si>
    <t>Sredstva za finansiranje rada Savjeta za državnu pomoć Bosne i Hercegovine</t>
  </si>
  <si>
    <t>Sredstva za finansiranje rada Koordinacionog odbora CJH u BiH</t>
  </si>
  <si>
    <t>Transferi jedinicama lokalne samouprave - zapisnici Poreske uprave RS</t>
  </si>
  <si>
    <t>Transferi fondovima obaveznog socijalnog osiguranja - zapisnici Poreske uprave RS</t>
  </si>
  <si>
    <t>Transferi unutar iste jedinice vlasti - zapisnici Poreske uprave RS</t>
  </si>
  <si>
    <t>Transfer  unutar iste jedinice vlasti - Fond solidarnosti za obnovu Republike Srpske</t>
  </si>
  <si>
    <t>Izdaci po osnovu povrata poreza na dohodak</t>
  </si>
  <si>
    <t>Izdaci po osnovu povrata javnih prihoda</t>
  </si>
  <si>
    <t>Izdaci za potencijalne obaveze po izdatim garancijama - Garantni program</t>
  </si>
  <si>
    <t>Izdaci za otplatu glavnice po obveznicama u zemlji</t>
  </si>
  <si>
    <t>Izdaci za otplatu glavnice po trezorskim zapisima</t>
  </si>
  <si>
    <t>Izdaci za otplatu glavnice zajmova primljenih od banaka</t>
  </si>
  <si>
    <t>Izdaci za potencijalne obaveze po izdatim garancijama</t>
  </si>
  <si>
    <t>Izdaci za otplatu glavnice po hartijama od vrijednosti u inostranstvu</t>
  </si>
  <si>
    <t>Ukupno Javne investicije:</t>
  </si>
  <si>
    <t>Tekući grantovi poslaničim klubovima</t>
  </si>
  <si>
    <t>Rashodi za stručne usluge IT</t>
  </si>
  <si>
    <t>Rashodi po osnovu inicijalnih sredstava za početak rada Republičke direkcije za investicije</t>
  </si>
  <si>
    <t>Rashodi za bruto naknade članovima komisija i radnih grupa</t>
  </si>
  <si>
    <t>Transfer za matične ustanove kulture</t>
  </si>
  <si>
    <t>Doznake pružaocima usluga za prevoz učenika</t>
  </si>
  <si>
    <t>Rashodi za takmičenje učenika</t>
  </si>
  <si>
    <t>Grantovi vjerskim i etničkim organizacijama i udruženjima</t>
  </si>
  <si>
    <t>Tekući grantovi vjerskim i etničkim organizacijama i udruženjima</t>
  </si>
  <si>
    <t>Kapitalni grantovi vjerskim i etničkim organizacijama i udruženjima</t>
  </si>
  <si>
    <t>Transferi za rashode za lična primanja za institucije srednjeg obrazovanja</t>
  </si>
  <si>
    <t>Transferi zajedničkim institucijama za reformu javne uprave</t>
  </si>
  <si>
    <t>Tekući grant za aktivnosti naučnih institucija</t>
  </si>
  <si>
    <t>Transfer za sufinansiranje genetičkih resursa Republike Srpske</t>
  </si>
  <si>
    <t>Transferi za rashode za lična primanja za institucije visokog obrazovanja</t>
  </si>
  <si>
    <t>Transfer Fondu solidarnosti za dijagnostiku i liječenje oboljenja, stanja i povreda djece u inostranstvu</t>
  </si>
  <si>
    <t>Rashodi za stručne usluge - arbitraža</t>
  </si>
  <si>
    <t>Tekući grant preduzećima za vođenje stečajnog postupka</t>
  </si>
  <si>
    <t>Tekući grant Fondu za sprečavanje zaraznih bolesti</t>
  </si>
  <si>
    <t>Transfer za JU "Vučijak" Prnjavor</t>
  </si>
  <si>
    <t>Tekući grant Željezničkoj korporaciji BHŽJK</t>
  </si>
  <si>
    <t>Transfer Republičkoj direkciji za promet naoružanja i vojne opreme</t>
  </si>
  <si>
    <t>Transfer Turističkoj organizaciji Republike Srpske</t>
  </si>
  <si>
    <t>Tekući grant za izgradnju i održavanje spomenika, spomen obilježja i vojničkih grobalja</t>
  </si>
  <si>
    <t>Tekuće doznake za borački dodatak</t>
  </si>
  <si>
    <t>Tekuće doznake za porodične invalidnine</t>
  </si>
  <si>
    <t>Tekuće doznake za lične invalidnine</t>
  </si>
  <si>
    <t xml:space="preserve">Tekuće doznake za kupovinu ortopedskih pomagala RVI, amputircima i paraplegičarima </t>
  </si>
  <si>
    <t>Novčana pomoć nezaposlenoj djeci poginulih boraca odbrambeno-otadžbinskog rata</t>
  </si>
  <si>
    <t>Rashodi za stručne usluge - Male olimpijske igre Republike Srpske</t>
  </si>
  <si>
    <t>Rashodi za izradu medalja, plaketa i slično</t>
  </si>
  <si>
    <t>Projekti i programske aktivnosti Savjeta za suzbijanje nasilja u porodici i porodičnoj zajednici</t>
  </si>
  <si>
    <t>Subvencija kamatne stope za stambeno kreditiranje mladih i mladih bračnih parova</t>
  </si>
  <si>
    <t>Tekući grantovi za finansiranje sportskih klubova i sportskih manifestacija u Brčko Distriktu BiH</t>
  </si>
  <si>
    <t>Tekuće doznake za unapređenje i razvoj porodičnog života u RS</t>
  </si>
  <si>
    <t>Rashodi po osnovu kamata na hartije od vrijednosti - dugoročne obveznice</t>
  </si>
  <si>
    <t>Naziv potrošačke jedinice: Predsjednik Republike Srpske</t>
  </si>
  <si>
    <t>Broj potrošačke jedinice: 001</t>
  </si>
  <si>
    <t>Rashodi za stručno usavršavanje zaposlenih</t>
  </si>
  <si>
    <t>Projekat podrške humanitarnim i društveno korisnim akcijama i pokroviteljstva</t>
  </si>
  <si>
    <t>Projekat podrške za izgradnju, adaptaciju i opremanje objekata za djecu i omladinu</t>
  </si>
  <si>
    <t>Rashodi za organizaciju kulturnog dešavanja - obilježavanje proslave Dana Republike Srpske</t>
  </si>
  <si>
    <t>Naziv potrošačke jedinice: Narodna skupština Republike Srpske</t>
  </si>
  <si>
    <t>Rashodi po osnovu smještaja skupštinskih poslanika</t>
  </si>
  <si>
    <t>Rashodi za bruto naknade skupštinskih poslanika</t>
  </si>
  <si>
    <t>Ostali rashodi za manifestacije u organizaciji Narodne skupštine RS</t>
  </si>
  <si>
    <t>Naziv potrošačke jedinice: Vijeće naroda Republike Srpske</t>
  </si>
  <si>
    <t>Naziv potrošačke jedinice: Republička komisija za utvrđivanje sukoba interesa u organima vlasti Republike Srpske</t>
  </si>
  <si>
    <t>Naziv potrošačke jedinice: Ombudsman za djecu Republike Srpske</t>
  </si>
  <si>
    <t>Naziv potrošačke jedinice: Komisija za žalbe</t>
  </si>
  <si>
    <t>Naziv potrošačke jedinice: Republička izborna komisija</t>
  </si>
  <si>
    <t>Naziv potrošačke jedinice: Fiskalni savjet Republike Srpske</t>
  </si>
  <si>
    <t>Naziv potrošačke jedinice: Ustavni sud Republike Srpske</t>
  </si>
  <si>
    <t>Naziv potrošačke jedinice: Vlada Republike Srpske</t>
  </si>
  <si>
    <t>Naziv potrošačke jedinice: Vazduhoplovni servis</t>
  </si>
  <si>
    <t>Naziv potrošačke jedinice: Republička uprava za geodetske i imovinsko-pravne poslove</t>
  </si>
  <si>
    <t>Naziv potrošačke jedinice: Republički sekretarijat za zakonodavstvo</t>
  </si>
  <si>
    <t>Naziv potrošačke jedinice: Agencija za državnu upravu</t>
  </si>
  <si>
    <t>Naziv potrošačke jedinice: Odbor državne uprave za žalbe</t>
  </si>
  <si>
    <t>Naziv potrošačke jedinice: Gender centar</t>
  </si>
  <si>
    <t>Naziv potrošačke jedinice: Kancelarija pravnog predstavnika</t>
  </si>
  <si>
    <t>Naziv potrošačke jedinice: Republička uprava za inspekcijske poslove</t>
  </si>
  <si>
    <t>Broj potrošačke jedinice: 001-007</t>
  </si>
  <si>
    <t>Troškovi analize uzoraka i redovnih monitoringa</t>
  </si>
  <si>
    <t>Naziv potrošačke jedinice: Služba za zajedničke poslove Vlade Republike Srpske</t>
  </si>
  <si>
    <t>Naziv potrošačke jedinice: Helikopterski servis</t>
  </si>
  <si>
    <t>Naziv potrošačke jedinice: Republička uprava civilne zaštite</t>
  </si>
  <si>
    <t>Naziv potrošačke jedinice: Republički protokol</t>
  </si>
  <si>
    <t>Naziv potrošačke jedinice: Republički sekretarijat za raseljena lica i migracije</t>
  </si>
  <si>
    <t>Kapitalni grantovi za rješavanje problema interno raseljenih lica</t>
  </si>
  <si>
    <t>Doznake za rješavanje problema izbjeglica i raseljenih lica</t>
  </si>
  <si>
    <t>Doznake za rješavanje problema interno raseljenih lica</t>
  </si>
  <si>
    <t>Naziv potrošačke jedinice: Ugostiteljski servis Vlade Republike Srpske</t>
  </si>
  <si>
    <t>Naziv potrošačke jedinice: Akademija nauka i umjetnosti Republike Srpske</t>
  </si>
  <si>
    <t>Naziv potrošačke jedinice: Ministarstvo unutrašnjih poslova</t>
  </si>
  <si>
    <t>Broj potrošačke jedinice: 100-118,200-271,300-333,400-438,500-548,600-624,700-724,800-860,900-964</t>
  </si>
  <si>
    <t>Naziv potrošačke jedinice: Ministarstvo prosvjete i kulture</t>
  </si>
  <si>
    <t>Rashodi za stručno usavršavanje nastavnika</t>
  </si>
  <si>
    <t xml:space="preserve">Rashodi za nagrade, troškove pripreme i takmičenja učenika </t>
  </si>
  <si>
    <t>Rashodi po osnovu organizacije manifestacije Naši učitelji - Svetosavska nagrada</t>
  </si>
  <si>
    <t>Tekući grant društvu članova Matice srpske u RS</t>
  </si>
  <si>
    <t>Transferi za predškolsko vaspitanje i obrazovanje</t>
  </si>
  <si>
    <t>Transferi za projekte i programske aktivnosti Republičkog zavoda za zaštitu kulturno - istorijskog i prirodnog nasljeđa</t>
  </si>
  <si>
    <t>Sufinansiranje smještaja i ishrane u đačkim domovima</t>
  </si>
  <si>
    <t>Naziv potrošačke jedinice: Osnovne škole</t>
  </si>
  <si>
    <t>Broj potrošačke jedinice: 001-206</t>
  </si>
  <si>
    <t>Naziv potrošačke jedinice: Srednje škole</t>
  </si>
  <si>
    <t>Broj potrošačke jedinice: 001-092</t>
  </si>
  <si>
    <t>Naziv potrošačke jedinice: Republički pedagoški zavod</t>
  </si>
  <si>
    <t>Naziv potrošačke jedinice: Institucije kulture</t>
  </si>
  <si>
    <t>Broj potrošačke jedinice: 001-072</t>
  </si>
  <si>
    <t>Naziv potrošačke jedinice: Republički zavod za zaštitu kulturno - istorijskog i prirodnog nasljeđa</t>
  </si>
  <si>
    <t>Naziv potrošačke jedinice: Arhiv Republike Srpske</t>
  </si>
  <si>
    <t>Naziv potrošačke jedinice: Republički sekretarijat za vjere</t>
  </si>
  <si>
    <t>Naziv potrošačke jedinice: Đački domovi</t>
  </si>
  <si>
    <t>Broj potrošačke jedinice: 006-009</t>
  </si>
  <si>
    <t>Naziv potrošačke jedinice: Institucije specijalnog i umjetničkog obrazovanja</t>
  </si>
  <si>
    <t>Broj potrošačke jedinice: 001-015</t>
  </si>
  <si>
    <t>Naziv potrošačke jedinice: Zavod za obrazovanje odraslih</t>
  </si>
  <si>
    <t xml:space="preserve">Naziv potrošačke jedinice: Ministarstvo finansija </t>
  </si>
  <si>
    <t>Rashodi štampanja obrazaca mjenica</t>
  </si>
  <si>
    <t>Rashodi štampanja administrativnih taksa</t>
  </si>
  <si>
    <t>Naziv potrošačke jedinice: Poreska uprava Republike Srpske</t>
  </si>
  <si>
    <t>Broj potrošačke jedinice: 001-008</t>
  </si>
  <si>
    <t>Naziv potrošačke jedinice: Republički devizni inspektorat</t>
  </si>
  <si>
    <t>Naziv potrošačke jedinice: Republički zavod za statistiku</t>
  </si>
  <si>
    <t>Naziv potrošačke jedinice: Republička uprava za igre na sreću</t>
  </si>
  <si>
    <t>Rashodi za štampanje tombolskih kartica, posebnih oznaka i naljepnica</t>
  </si>
  <si>
    <t>Naziv potrošačke jedinice: Ministarstvo pravde</t>
  </si>
  <si>
    <t>Naziv potrošačke jedinice: Vrhovni sud Republike Srpske</t>
  </si>
  <si>
    <t>Naziv potrošačke jedinice: Republičko javno tužilaštvo Republike Srpske</t>
  </si>
  <si>
    <t>Ukupno Republičko tužilaštvo:</t>
  </si>
  <si>
    <t>Naziv potrošačke jedinice: Republičko javno tužilaštvo, Posebno odjeljenje za suzbijanje korupcije, organizovanog i najtežih oblika privrednog kriminala</t>
  </si>
  <si>
    <t>Broj potrošačke jedinice: 002</t>
  </si>
  <si>
    <t>Ukupno Republičko tužilaštvo, Posebno odjeljenje za suzbijanje korupcije, organizovanog i najtežih oblika privrednog kriminala:</t>
  </si>
  <si>
    <t>Naziv potrošačke jedinice: Pravobranilaštvo Republike Srpske</t>
  </si>
  <si>
    <t>Naziv potrošačke jedinice: JU Centar za edukaciju sudija i javnih tužilaca u Republici Srpskoj</t>
  </si>
  <si>
    <t>Naziv potrošačke jedinice: Sudska policija Republike Srpske</t>
  </si>
  <si>
    <t>Naziv potrošačke jedinice: Okružno javno tužilaštvo Banja Luka</t>
  </si>
  <si>
    <t>Naziv potrošačke jedinice: Okružno javno tužilaštvo Bijeljina</t>
  </si>
  <si>
    <t>Naziv potrošačke jedinice: Okružno javno tužilaštvo Doboj</t>
  </si>
  <si>
    <t>Naziv potrošačke jedinice: Okružno javno tužilaštvo Istočno Sarajevo</t>
  </si>
  <si>
    <t>Naziv potrošačke jedinice: Okružno javno tužilaštvo Trebinje</t>
  </si>
  <si>
    <t>Naziv potrošačke jedinice: Okružni sud Banja Luka</t>
  </si>
  <si>
    <t>Naziv potrošačke jedinice: Okružni sud Bijeljina</t>
  </si>
  <si>
    <t>Naziv potrošačke jedinice: Okružni sud Doboj</t>
  </si>
  <si>
    <t>Naziv potrošačke jedinice: Okružni sud Istočno Sarajevo</t>
  </si>
  <si>
    <t>Naziv potrošačke jedinice: Okružni sud Trebinje</t>
  </si>
  <si>
    <t>Naziv potrošačke jedinice: Kazneno - popravni zavod Banja Luka</t>
  </si>
  <si>
    <t>Naziv potrošačke jedinice: Kazneno - popravni zavod Foča</t>
  </si>
  <si>
    <t>Naziv potrošačke jedinice: Kazneno - popravni zavod Bijeljina</t>
  </si>
  <si>
    <t>Naziv potrošačke jedinice: Kazneno - popravni zavod Doboj</t>
  </si>
  <si>
    <t>Naziv potrošačke jedinice: Kazneno - popravni zavod Istočno Sarajevo</t>
  </si>
  <si>
    <t>Naziv potrošačke jedinice: Kazneno - popravni zavod Trebinje</t>
  </si>
  <si>
    <t>Naziv potrošačke jedinice: Osnovni sud Banja Luka</t>
  </si>
  <si>
    <t>Naziv potrošačke jedinice: Osnovni sud Mrkonjić Grad</t>
  </si>
  <si>
    <t>Naziv potrošačke jedinice: Osnovni sud Prnjavor</t>
  </si>
  <si>
    <t>Naziv potrošačke jedinice: Osnovni sud Gradiška</t>
  </si>
  <si>
    <t>Naziv potrošačke jedinice: Osnovni sud Prijedor</t>
  </si>
  <si>
    <t>Naziv potrošačke jedinice: Osnovni sud Novi Grad</t>
  </si>
  <si>
    <t>Naziv potrošačke jedinice: Osnovni sud Kotor Varoš</t>
  </si>
  <si>
    <t>Naziv potrošačke jedinice: Osnovni sud Bijeljina</t>
  </si>
  <si>
    <t>Naziv potrošačke jedinice: Osnovni sud Zvornik</t>
  </si>
  <si>
    <t>Naziv potrošačke jedinice: Osnovni sud Trebinje</t>
  </si>
  <si>
    <t>Naziv potrošačke jedinice: Osnovni sud Foča</t>
  </si>
  <si>
    <t>Naziv potrošačke jedinice: Osnovni sud Doboj</t>
  </si>
  <si>
    <t>Naziv potrošačke jedinice: Osnovni sud Teslić</t>
  </si>
  <si>
    <t>Naziv potrošačke jedinice: Osnovni sud Derventa</t>
  </si>
  <si>
    <t>Naziv potrošačke jedinice: Osnovni sud Modriča</t>
  </si>
  <si>
    <t>Naziv potrošačke jedinice: Osnovni sud Sokolac</t>
  </si>
  <si>
    <t>Naziv potrošačke jedinice: Osnovni sud Vlasenica</t>
  </si>
  <si>
    <t>Naziv potrošačke jedinice: Osnovni sud Višegrad</t>
  </si>
  <si>
    <t>Naziv potrošačke jedinice: Osnovni sud Srebrenica</t>
  </si>
  <si>
    <t>Naziv potrošačke jedinice: Osnovni sud Kozarska Dubica</t>
  </si>
  <si>
    <t>Naziv potrošačke jedinice: Centar za pružanje besplatne pravne pomoći</t>
  </si>
  <si>
    <t>Naziv potrošačke jedinice: Republički centar za istraživanje rata, ratnih zločina i traženja nestalih lica</t>
  </si>
  <si>
    <t>Projekat Podrška za istraživanje, dokumentovanje i analize</t>
  </si>
  <si>
    <t>Naziv potrošačke jedinice: Agencija za upravljanje oduzetom imovinom</t>
  </si>
  <si>
    <t>Naziv potrošačke jedinice: Viši privredni sud</t>
  </si>
  <si>
    <t>Naziv potrošačke jedinice: Okružni privredni sud Banja Luka</t>
  </si>
  <si>
    <t>Naziv potrošačke jedinice: Okružni privredni sud Bijeljina</t>
  </si>
  <si>
    <t>Naziv potrošačke jedinice: Okružni privredni sud Doboj</t>
  </si>
  <si>
    <t>Naziv potrošačke jedinice: Okružni privredni sud Istočno Sarajevo</t>
  </si>
  <si>
    <t>Naziv potrošačke jedinice: Okružni privredni sud Trebinje</t>
  </si>
  <si>
    <t>Naziv potrošačke jedinice: Okružni privredni sud Prijedor</t>
  </si>
  <si>
    <t>Naziv potrošačke jedinice: Okružno javno tužilaštvo Prijedor</t>
  </si>
  <si>
    <t>Naziv potrošačke jedinice: Okružni sud Prijedor</t>
  </si>
  <si>
    <t>Naziv potrošačke jedinice: Osnovni sud Šamac</t>
  </si>
  <si>
    <t>Naziv potrošačke jedinice: Ministarstvo uprave i lokalne samouprave</t>
  </si>
  <si>
    <t xml:space="preserve">Tekući grantovi dobrotvornim društvima "Merhamet" u RS </t>
  </si>
  <si>
    <t>Tekući grant humanitarnom društvu "Kolo srpskih sestara"</t>
  </si>
  <si>
    <t>Tekući grantovi za rad udruženja i organizacija civilnih žrtava rata Bošnjaka i Hrvata</t>
  </si>
  <si>
    <t>Transferi nerazvijenim opštinama</t>
  </si>
  <si>
    <t xml:space="preserve">Transferi jedinicama lokalne samouprave za opšte izbore </t>
  </si>
  <si>
    <t>Naziv potrošačke jedinice: Ministarstvo za naučnotehnološki razvoj, visoko obrazovanje i informaciono društvo</t>
  </si>
  <si>
    <t>Transfer za sufinansiranje školarina</t>
  </si>
  <si>
    <t>Transfer JU "Andrićev institut" Višegrad</t>
  </si>
  <si>
    <t>Sufinansiranje smještaja i ishrane u studentskim domovima</t>
  </si>
  <si>
    <t>JU Centar za društveno - politička istraživanja Republike Srpske</t>
  </si>
  <si>
    <t>Ukupno Ministarstvo za naučnotehnološki razvoj, visoko obrazovanje i informaciono društvo:</t>
  </si>
  <si>
    <t>Naziv potrošačke jedinice: Fond "dr Milan Jelić"</t>
  </si>
  <si>
    <t>Naziv potrošačke jedinice: Univerzitet u Banjoj Luci</t>
  </si>
  <si>
    <t>Broj potrošačke jedinice: 001-019</t>
  </si>
  <si>
    <t>Naziv potrošačke jedinice: Univerzitet u Istočnom Sarajevu</t>
  </si>
  <si>
    <t>Broj potrošačke jedinice: 001-017</t>
  </si>
  <si>
    <t>Naziv potrošačke jedinice: Visoka medicinska škola Prijedor</t>
  </si>
  <si>
    <t>Naziv potrošačke jedinice: Visoka škola za turizam i hotelijerstvo Trebinje</t>
  </si>
  <si>
    <t>Naziv potrošačke jedinice: Studentski domovi</t>
  </si>
  <si>
    <t>Broj potrošačke jedinice: 001-006</t>
  </si>
  <si>
    <t>Naziv potrošačke jedinice: Ministarstvo zdravlja i socijalne zaštite</t>
  </si>
  <si>
    <t>Tekući grant Agenciji za akreditaciju i unapređenje kvaliteta zdravstvene zaštite RS</t>
  </si>
  <si>
    <t>Transferi jedinicama lokalne samouprave - socijalna zaštita</t>
  </si>
  <si>
    <t xml:space="preserve">Transferi jedinicama lokalne samouprave - lične invalidnine iz oblasti socijalne zaštite </t>
  </si>
  <si>
    <t>Transfer Fondu za zdravstveno osiguranje za unapređenje zdravstvene zaštite</t>
  </si>
  <si>
    <t>Transfer Fondu dječije zaštite</t>
  </si>
  <si>
    <t>Transfer Zavodu za socijalnu zaštitu</t>
  </si>
  <si>
    <t>Naziv potrošačke jedinice: JZU Zavod za transfuzijsku medicinu Republike Srpske</t>
  </si>
  <si>
    <t>Broj potrošačke jedinice: 001-011</t>
  </si>
  <si>
    <t>Naziv potrošačke jedinice: JZU Zavod za sudsku medicinu Republike Srpske</t>
  </si>
  <si>
    <t>Naziv potrošačke jedinice: JZU Zavod za stomatologiju Republike Srpske</t>
  </si>
  <si>
    <t>Naziv potrošačke jedinice: JZU Zavod za forenzičku psihijatriju Sokolac</t>
  </si>
  <si>
    <t>Naziv potrošačke jedinice: Ministarstvo energetike i rudarstva</t>
  </si>
  <si>
    <t>Podrška organizovanja naučnih, stručnih i promotivnih skupova i foruma u cilju promocije i razvoja energetike i rudarstva</t>
  </si>
  <si>
    <t>Tekući grant - Podrška unapređenju privrednih aktivnosti i poboljšanja poslovanja privrednih društava</t>
  </si>
  <si>
    <t>Naziv potrošačke jedinice: Republički zavod za geološka istraživanja</t>
  </si>
  <si>
    <t>Naziv potrošačke jedinice: Ministarstvo poljoprivrede, šumarstva i vodoprivrede</t>
  </si>
  <si>
    <t>Subvencije nefinansijskim subjektima u oblasti šumarstva</t>
  </si>
  <si>
    <t>Naziv potrošačke jedinice: Republički hidrometeorološki zavod</t>
  </si>
  <si>
    <t>Naziv potrošačke jedinice: Agencija za agrarna plaćanja</t>
  </si>
  <si>
    <t>Naziv potrošačke jedinice: Ministarstvo saobraćaja i veza</t>
  </si>
  <si>
    <t xml:space="preserve">Subvencije JP "Pošte Srpske" </t>
  </si>
  <si>
    <t>Naziv potrošačke jedinice: Agencija za bezbjednost saobraćaja</t>
  </si>
  <si>
    <t>Naziv potrošačke jedinice: Ministarstvo privrede i preduzetništva</t>
  </si>
  <si>
    <t>Tekući grant - Podrška razvoju privrede i poboljšanja efikasnosti poslovanja i uvođenja novih tehnologija</t>
  </si>
  <si>
    <t>Tekući grant - Podrška učešću i organizaciji sajmova i manifestacija u svrhu razvoja privrede i preduzetništva</t>
  </si>
  <si>
    <t>Tekući grant za provođenje Strategije razvoja MSP, preduzetništva i uspostavljanja poslovnih zona</t>
  </si>
  <si>
    <t>Naziv potrošačke jedinice: Republički zavod za standardizaciju i metrologiju</t>
  </si>
  <si>
    <t>Naziv potrošačke jedinice: Ministarstvo trgovine i turizma</t>
  </si>
  <si>
    <t>Projekat "Naše je bolje"</t>
  </si>
  <si>
    <t>Tekući grant za zaštitu potrošača</t>
  </si>
  <si>
    <t>Naziv potrošačke jedinice: Ministarstvo za prostorno uređenje, građevinarstvo i ekologiju</t>
  </si>
  <si>
    <t>Naziv potrošačke jedinice: Republička direkcija za obnovu i izgradnju</t>
  </si>
  <si>
    <t>Naziv potrošačke jedinice: Ministarstvo rada i boračko-invalidske zaštite</t>
  </si>
  <si>
    <t>Tekuće doznake za unapređenje materijalnog položaja boraca sa navršenih 65 godina života</t>
  </si>
  <si>
    <t>Tekuće doznake za zaštitu žrtava torture</t>
  </si>
  <si>
    <t>Tekuće doznake PPB, RVI i CŽR - isplata jednokratne pomoći za troškove liječenja</t>
  </si>
  <si>
    <t>Tekuće doznake pružaocima usluga socijalne zaštite PPB, RVI i CŽR - Projekat banjske rehabilitacije</t>
  </si>
  <si>
    <t>Transfer Zavodu za zapošljavanje za podsticaj zapošljavanja i samozapošljavanja djece poginulih boraca, RVI i demobilisanih boraca Republike Srpske</t>
  </si>
  <si>
    <t>Transfer Zavodu za zapošljavanje - Program podrške privredi putem povrata uplaćenih poreza i doprinosa za novo zapošljavanje radnika</t>
  </si>
  <si>
    <t>Transfer Fondu za zdravstveno osiguranje za zdravstvenu zaštitu boraca, vojnih invalida, PPB i CŽR</t>
  </si>
  <si>
    <t>Transfer Agenciji za mirno rješavanje radnih sporova</t>
  </si>
  <si>
    <t>Izdaci za otplatu neizmirenih obaveza iz ranijih godina - obaveze prema Fondu za zdravstveno osiguranje za zdravstvenu zaštitu boraca, vojnih invalida, PPB i CŽR</t>
  </si>
  <si>
    <t>Izdaci za otplatu neizmirenih obaveza iz ranijih godina - godišnji borački dodatak, doznake za odlikovane borce i otpremnine po članu 182. Zakona o radu</t>
  </si>
  <si>
    <t>Naziv potrošačke jedinice: Fond za penzijsko i invalidsko osiguranje Republike Srpske</t>
  </si>
  <si>
    <t xml:space="preserve">Naziv potrošačke jedinice: Ministarstvo za evropske integracije i međunarodnu saradnju </t>
  </si>
  <si>
    <t>Transferi predstavništvima Republike Srpske u inostranstvu</t>
  </si>
  <si>
    <t>Naziv potrošačke jedinice: Glavna služba za reviziju javnog sektora Republike Srpske</t>
  </si>
  <si>
    <t>Naziv potrošačke jedinice: Ministarstvo porodice, omladine i sporta</t>
  </si>
  <si>
    <t>Rashodi za implementaciju Strategije unapređenja podrške porodici u Republici Srpskoj</t>
  </si>
  <si>
    <t>Tekući grantovi za projekte podrške međunarodne saradnje i mobilnosti mladih</t>
  </si>
  <si>
    <t>Tekući grantovi za podršku aktivnostima i projektima za unapređenje i razvoj volontiranja</t>
  </si>
  <si>
    <t>Trekući grant za troškove sistematskih pregleda sportista</t>
  </si>
  <si>
    <t>Transfer Fondu za dječiju zaštitu - "Fond treće i četvrto dijete"</t>
  </si>
  <si>
    <t>Naziv potrošačke jedinice: Ostala budžetska potrošnja</t>
  </si>
  <si>
    <t>Broj potrošačke jedinice: 006</t>
  </si>
  <si>
    <t>Rashodi za usluge finansijskog posredovanja u svrhu provođenja Zakona o unutrašnjem dugu i Zakona o zaduživanju, dugu i garancijama</t>
  </si>
  <si>
    <t>Ostali rashodi po osnovu korišćenja roba i usluga - zapisnici Poreske uprave RS</t>
  </si>
  <si>
    <t>Izdaci za otplatu dugova iz ranijeg perioda - odštetni zahtjevi po osnovu penzija</t>
  </si>
  <si>
    <t>Ukupno Ostala budžetska potrošnja:</t>
  </si>
  <si>
    <t>Naziv potrošačke jedinice: Unutrašnji dug</t>
  </si>
  <si>
    <t>Broj potrošačke jedinice: 003</t>
  </si>
  <si>
    <t>Rashodi po osnovu kamata na obveznice u zemlji emitovane za izmirenje obaveza po Zakonu o unutrašnjem dugu</t>
  </si>
  <si>
    <t>Izdaci za otplatu glavnice po obveznicama u zemlji emitovanim za izmirenje obaveza po Zakonu o unutrašnjem dugu</t>
  </si>
  <si>
    <t>Izdaci za gotovinske isplate za izmirenje obaveza verifikovanih u skladu sa Zakonom o unutrašnjem dugu</t>
  </si>
  <si>
    <t>Ukupno Unutrašnji dug:</t>
  </si>
  <si>
    <t>Naziv potrošačke jedinice: Ino dug</t>
  </si>
  <si>
    <t>Naziv potrošačke jedinice: Javne investicije</t>
  </si>
  <si>
    <t>Broj potrošačke jedinice: 005</t>
  </si>
  <si>
    <t>UKUPNO:</t>
  </si>
  <si>
    <t>PRIHODI I PRIMICI BUDžETSKIH KORISNIKA OSTVARENI PO POSEBNIM PROPISIMA (FOND 02)</t>
  </si>
  <si>
    <t>RASPODJELA SUFICITA IZ RANIJIH PERIODA / NEUTROŠENA SREDSTVA</t>
  </si>
  <si>
    <t>Ostale naknade po raznim osnovama</t>
  </si>
  <si>
    <t>Indirektni porezi prukupljeni preko UIO - zbirno</t>
  </si>
  <si>
    <t>Naknade i takse i prihodi od pružanja javnih usluga</t>
  </si>
  <si>
    <t>P r i m i c i  z a  n e f i n a n s i j s k u  i m o v i n u</t>
  </si>
  <si>
    <t xml:space="preserve">Primici za neproizvedenu stalnu imovinu </t>
  </si>
  <si>
    <t xml:space="preserve">O s t a l i   p r i m i c i </t>
  </si>
  <si>
    <t xml:space="preserve">Ostali primici </t>
  </si>
  <si>
    <t xml:space="preserve">O s t a l i   p r i m i c i   </t>
  </si>
  <si>
    <t>P r i m i c i  z a   n e f i n a n s i j s k u  i m o v i n u  i z  t r a n s a k c i j a  i z m e đ u  i l i  u n u t a r  j e d i n i c a  v l a s t i</t>
  </si>
  <si>
    <t>P r i m i c i  o d  f i n a n s i j s k e  i m o v i n e</t>
  </si>
  <si>
    <t>Ostali primici iz zemlje</t>
  </si>
  <si>
    <t>Naziv potrošačke jedinice: Kazneno - popravni zavod Banja Luka - Privredna jedinica "Tunjice"</t>
  </si>
  <si>
    <t>Naziv potrošačke jedinice: Kazneno - popravni zavod Foča - Privredna jedinica "Drina"</t>
  </si>
  <si>
    <t>Naziv potrošačke jedinice: Kazneno - popravni zavod Bijeljina - Privredna jedinica "3. maj"</t>
  </si>
  <si>
    <t>Naziv potrošačke jedinice: Kazneno - popravni zavod Doboj - Privredna jedinica "Spreča"</t>
  </si>
  <si>
    <t>Naziv potrošačke jedinice: Kazneno - popravni zavod Istočno Sarajevo - Privredna jedinica "Privrednik"</t>
  </si>
  <si>
    <t>Naziv potrošačke jedinice: Kazneno - popravni zavod Trebinje - Privredna jedinica "Pudarica"</t>
  </si>
  <si>
    <t xml:space="preserve">Naziv potrošačke jedinice: Viši privredni sud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</si>
</sst>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* #,##0.00\ _€_-;\-* #,##0.00\ _€_-;_-* &quot;-&quot;??\ _€_-;_-@_-"/>
    <numFmt numFmtId="174" formatCode="#,##0.000"/>
    <numFmt numFmtId="175" formatCode="#,##0.00\ [$SEK]"/>
    <numFmt numFmtId="176" formatCode="0.000"/>
    <numFmt numFmtId="177" formatCode="General_)"/>
    <numFmt numFmtId="178" formatCode="[Black][&gt;0.05]#,##0.0;[Black][&lt;-0.05]\-#,##0.0;;"/>
    <numFmt numFmtId="179" formatCode="[Black][&gt;0.5]#,##0;[Black][&lt;-0.5]\-#,##0;;"/>
    <numFmt numFmtId="180" formatCode="#,##0_)"/>
  </numFmts>
  <fonts count="3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FF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5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2" fontId="9" fillId="0" borderId="0" applyFont="0" applyFill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4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4" fillId="36" borderId="10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5" fillId="0" borderId="0">
      <alignment horizontal="right" vertical="top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2" fillId="0" borderId="14" applyNumberFormat="0" applyFill="0" applyAlignment="0" applyProtection="0"/>
    <xf numFmtId="0" fontId="23" fillId="37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6" fillId="0" borderId="0"/>
    <xf numFmtId="0" fontId="6" fillId="0" borderId="0"/>
    <xf numFmtId="177" fontId="24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4" fillId="0" borderId="0"/>
    <xf numFmtId="0" fontId="6" fillId="0" borderId="0"/>
    <xf numFmtId="0" fontId="6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4" fillId="0" borderId="0"/>
    <xf numFmtId="0" fontId="4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27" fillId="0" borderId="0" applyFill="0" applyBorder="0" applyAlignment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266">
    <xf numFmtId="0" fontId="0" fillId="0" borderId="0" xfId="0"/>
    <xf numFmtId="3" fontId="32" fillId="0" borderId="7" xfId="0" applyNumberFormat="1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Protection="1"/>
    <xf numFmtId="0" fontId="34" fillId="0" borderId="0" xfId="2" applyFont="1" applyFill="1" applyBorder="1" applyAlignment="1" applyProtection="1">
      <alignment horizontal="left" vertical="center" wrapText="1"/>
    </xf>
    <xf numFmtId="0" fontId="32" fillId="0" borderId="0" xfId="2" applyFont="1" applyFill="1" applyBorder="1" applyAlignment="1" applyProtection="1">
      <alignment horizontal="left" vertical="center" wrapText="1"/>
    </xf>
    <xf numFmtId="0" fontId="34" fillId="0" borderId="0" xfId="2" applyFont="1" applyFill="1" applyBorder="1" applyAlignment="1" applyProtection="1">
      <alignment horizontal="left" vertical="center"/>
    </xf>
    <xf numFmtId="0" fontId="33" fillId="0" borderId="5" xfId="2" quotePrefix="1" applyFont="1" applyFill="1" applyBorder="1" applyAlignment="1" applyProtection="1">
      <alignment horizontal="left" vertical="center"/>
    </xf>
    <xf numFmtId="0" fontId="33" fillId="0" borderId="0" xfId="2" applyFont="1" applyFill="1" applyBorder="1" applyAlignment="1" applyProtection="1">
      <alignment horizontal="left" vertical="center" wrapText="1"/>
    </xf>
    <xf numFmtId="0" fontId="33" fillId="0" borderId="0" xfId="2" applyFont="1" applyFill="1" applyBorder="1" applyProtection="1"/>
    <xf numFmtId="0" fontId="33" fillId="0" borderId="0" xfId="2" quotePrefix="1" applyFont="1" applyFill="1" applyBorder="1" applyAlignment="1" applyProtection="1">
      <alignment horizontal="left" vertical="center"/>
    </xf>
    <xf numFmtId="0" fontId="33" fillId="0" borderId="0" xfId="2" applyFont="1" applyFill="1" applyBorder="1" applyAlignment="1" applyProtection="1">
      <alignment vertical="center" wrapText="1"/>
    </xf>
    <xf numFmtId="0" fontId="34" fillId="0" borderId="0" xfId="2" applyFont="1" applyFill="1" applyBorder="1" applyProtection="1"/>
    <xf numFmtId="0" fontId="34" fillId="0" borderId="5" xfId="2" quotePrefix="1" applyFont="1" applyFill="1" applyBorder="1" applyAlignment="1" applyProtection="1">
      <alignment horizontal="left" vertical="center"/>
    </xf>
    <xf numFmtId="0" fontId="34" fillId="0" borderId="0" xfId="2" applyFont="1" applyFill="1" applyBorder="1" applyAlignment="1" applyProtection="1">
      <alignment vertical="center" wrapText="1"/>
    </xf>
    <xf numFmtId="0" fontId="32" fillId="0" borderId="5" xfId="2" quotePrefix="1" applyFont="1" applyFill="1" applyBorder="1" applyAlignment="1" applyProtection="1">
      <alignment horizontal="left" vertical="center"/>
    </xf>
    <xf numFmtId="0" fontId="32" fillId="0" borderId="0" xfId="2" quotePrefix="1" applyFont="1" applyFill="1" applyBorder="1" applyAlignment="1" applyProtection="1">
      <alignment horizontal="left" vertical="center"/>
    </xf>
    <xf numFmtId="0" fontId="33" fillId="0" borderId="0" xfId="2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 wrapText="1"/>
    </xf>
    <xf numFmtId="0" fontId="34" fillId="0" borderId="0" xfId="2" quotePrefix="1" applyFont="1" applyFill="1" applyBorder="1" applyAlignment="1" applyProtection="1">
      <alignment horizontal="left" vertical="center"/>
    </xf>
    <xf numFmtId="0" fontId="32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left" vertical="center" wrapText="1"/>
    </xf>
    <xf numFmtId="3" fontId="32" fillId="0" borderId="0" xfId="5" applyNumberFormat="1" applyFont="1" applyFill="1" applyBorder="1" applyAlignment="1" applyProtection="1">
      <alignment horizontal="right" vertical="center" wrapText="1"/>
    </xf>
    <xf numFmtId="0" fontId="33" fillId="0" borderId="0" xfId="5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horizontal="center" vertical="center"/>
    </xf>
    <xf numFmtId="0" fontId="33" fillId="0" borderId="0" xfId="5" applyFont="1" applyFill="1" applyBorder="1" applyAlignment="1" applyProtection="1">
      <alignment vertical="center" wrapText="1"/>
    </xf>
    <xf numFmtId="3" fontId="33" fillId="0" borderId="0" xfId="5" applyNumberFormat="1" applyFont="1" applyFill="1" applyBorder="1" applyAlignment="1" applyProtection="1">
      <alignment horizontal="right" vertical="center" wrapText="1"/>
    </xf>
    <xf numFmtId="3" fontId="33" fillId="0" borderId="0" xfId="5" applyNumberFormat="1" applyFont="1" applyFill="1" applyBorder="1" applyAlignment="1" applyProtection="1">
      <alignment vertical="center"/>
    </xf>
    <xf numFmtId="0" fontId="32" fillId="0" borderId="2" xfId="5" applyFont="1" applyFill="1" applyBorder="1" applyAlignment="1" applyProtection="1">
      <alignment horizontal="center" vertical="center" wrapText="1"/>
    </xf>
    <xf numFmtId="0" fontId="32" fillId="0" borderId="7" xfId="5" applyFont="1" applyFill="1" applyBorder="1" applyAlignment="1" applyProtection="1">
      <alignment horizontal="center" vertical="center" wrapText="1"/>
    </xf>
    <xf numFmtId="3" fontId="32" fillId="3" borderId="7" xfId="0" applyNumberFormat="1" applyFont="1" applyFill="1" applyBorder="1" applyAlignment="1" applyProtection="1">
      <alignment horizontal="center" vertical="center" wrapText="1"/>
    </xf>
    <xf numFmtId="0" fontId="32" fillId="0" borderId="1" xfId="5" applyFont="1" applyFill="1" applyBorder="1" applyAlignment="1" applyProtection="1">
      <alignment horizontal="center" vertical="center" wrapText="1"/>
    </xf>
    <xf numFmtId="3" fontId="32" fillId="0" borderId="1" xfId="5" applyNumberFormat="1" applyFont="1" applyFill="1" applyBorder="1" applyAlignment="1" applyProtection="1">
      <alignment horizontal="center" vertical="center" wrapText="1"/>
    </xf>
    <xf numFmtId="0" fontId="32" fillId="0" borderId="0" xfId="5" applyFont="1" applyFill="1" applyBorder="1" applyAlignment="1" applyProtection="1">
      <alignment horizontal="center" vertical="center" wrapText="1"/>
    </xf>
    <xf numFmtId="3" fontId="32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horizontal="right" vertical="center" wrapText="1"/>
    </xf>
    <xf numFmtId="0" fontId="33" fillId="0" borderId="0" xfId="5" applyFont="1" applyFill="1" applyBorder="1" applyAlignment="1" applyProtection="1">
      <alignment horizontal="left" vertical="center" wrapText="1"/>
    </xf>
    <xf numFmtId="1" fontId="33" fillId="3" borderId="2" xfId="0" applyNumberFormat="1" applyFont="1" applyFill="1" applyBorder="1" applyAlignment="1" applyProtection="1">
      <alignment horizontal="center" vertical="center"/>
    </xf>
    <xf numFmtId="0" fontId="32" fillId="3" borderId="7" xfId="0" applyFont="1" applyFill="1" applyBorder="1" applyAlignment="1" applyProtection="1">
      <alignment horizontal="left" vertical="center" wrapText="1"/>
    </xf>
    <xf numFmtId="3" fontId="32" fillId="3" borderId="7" xfId="0" applyNumberFormat="1" applyFont="1" applyFill="1" applyBorder="1" applyAlignment="1" applyProtection="1">
      <alignment horizontal="right" vertical="center" wrapText="1"/>
    </xf>
    <xf numFmtId="0" fontId="32" fillId="2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0" xfId="2" applyFont="1" applyFill="1" applyBorder="1" applyAlignment="1" applyProtection="1">
      <alignment wrapText="1"/>
    </xf>
    <xf numFmtId="3" fontId="32" fillId="0" borderId="0" xfId="2" applyNumberFormat="1" applyFont="1" applyFill="1" applyBorder="1" applyAlignment="1" applyProtection="1">
      <alignment horizontal="right" wrapText="1"/>
    </xf>
    <xf numFmtId="0" fontId="32" fillId="0" borderId="0" xfId="2" applyFont="1" applyFill="1" applyBorder="1" applyAlignment="1" applyProtection="1">
      <alignment vertical="center"/>
    </xf>
    <xf numFmtId="3" fontId="32" fillId="0" borderId="0" xfId="2" applyNumberFormat="1" applyFont="1" applyFill="1" applyBorder="1" applyAlignment="1" applyProtection="1">
      <alignment horizontal="right" vertical="center" wrapText="1"/>
    </xf>
    <xf numFmtId="0" fontId="32" fillId="0" borderId="6" xfId="5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left" vertical="center"/>
    </xf>
    <xf numFmtId="3" fontId="34" fillId="0" borderId="0" xfId="2" applyNumberFormat="1" applyFont="1" applyFill="1" applyBorder="1" applyAlignment="1" applyProtection="1">
      <alignment horizontal="right" vertical="center" wrapText="1"/>
    </xf>
    <xf numFmtId="0" fontId="33" fillId="0" borderId="0" xfId="2" quotePrefix="1" applyFont="1" applyFill="1" applyBorder="1" applyAlignment="1" applyProtection="1">
      <alignment horizontal="right" vertical="center"/>
    </xf>
    <xf numFmtId="3" fontId="33" fillId="0" borderId="0" xfId="2" quotePrefix="1" applyNumberFormat="1" applyFont="1" applyFill="1" applyBorder="1" applyAlignment="1" applyProtection="1">
      <alignment horizontal="right" vertical="center" wrapText="1"/>
    </xf>
    <xf numFmtId="3" fontId="34" fillId="0" borderId="0" xfId="2" quotePrefix="1" applyNumberFormat="1" applyFont="1" applyFill="1" applyBorder="1" applyAlignment="1" applyProtection="1">
      <alignment horizontal="right" vertical="center" wrapText="1"/>
    </xf>
    <xf numFmtId="3" fontId="32" fillId="0" borderId="0" xfId="2" quotePrefix="1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Border="1" applyAlignment="1" applyProtection="1">
      <alignment horizontal="right" vertical="center"/>
    </xf>
    <xf numFmtId="3" fontId="33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quotePrefix="1" applyFont="1" applyFill="1" applyBorder="1" applyAlignment="1" applyProtection="1">
      <alignment horizontal="left" vertical="center" wrapText="1"/>
    </xf>
    <xf numFmtId="0" fontId="32" fillId="2" borderId="0" xfId="2" applyFont="1" applyFill="1" applyBorder="1" applyProtection="1"/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>
      <alignment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horizontal="left" vertical="center" wrapText="1"/>
    </xf>
    <xf numFmtId="2" fontId="34" fillId="0" borderId="0" xfId="0" applyNumberFormat="1" applyFont="1" applyFill="1" applyBorder="1" applyAlignment="1" applyProtection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>
      <alignment vertical="center"/>
    </xf>
    <xf numFmtId="1" fontId="33" fillId="0" borderId="0" xfId="0" applyNumberFormat="1" applyFont="1" applyFill="1" applyBorder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1" fontId="33" fillId="0" borderId="0" xfId="0" applyNumberFormat="1" applyFont="1" applyFill="1" applyBorder="1" applyAlignment="1" applyProtection="1">
      <alignment horizontal="right" vertical="center" wrapText="1"/>
    </xf>
    <xf numFmtId="1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right" vertical="center"/>
    </xf>
    <xf numFmtId="1" fontId="32" fillId="3" borderId="2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1" fontId="33" fillId="3" borderId="0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left" vertical="center" wrapText="1"/>
    </xf>
    <xf numFmtId="3" fontId="32" fillId="3" borderId="0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5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vertical="center" wrapText="1"/>
    </xf>
    <xf numFmtId="3" fontId="34" fillId="0" borderId="0" xfId="5" applyNumberFormat="1" applyFont="1" applyFill="1" applyBorder="1" applyAlignment="1" applyProtection="1">
      <alignment horizontal="right" vertical="center" wrapText="1"/>
    </xf>
    <xf numFmtId="0" fontId="34" fillId="0" borderId="0" xfId="5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 wrapText="1"/>
    </xf>
    <xf numFmtId="3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5" fillId="0" borderId="1" xfId="0" applyFont="1" applyFill="1" applyBorder="1" applyAlignment="1" applyProtection="1">
      <alignment vertical="center"/>
    </xf>
    <xf numFmtId="3" fontId="35" fillId="0" borderId="1" xfId="0" applyNumberFormat="1" applyFont="1" applyFill="1" applyBorder="1" applyAlignment="1" applyProtection="1">
      <alignment vertical="center" wrapText="1"/>
    </xf>
    <xf numFmtId="3" fontId="35" fillId="0" borderId="1" xfId="0" applyNumberFormat="1" applyFont="1" applyFill="1" applyBorder="1" applyAlignment="1" applyProtection="1">
      <alignment vertical="center"/>
    </xf>
    <xf numFmtId="3" fontId="35" fillId="0" borderId="3" xfId="0" applyNumberFormat="1" applyFont="1" applyFill="1" applyBorder="1" applyAlignment="1" applyProtection="1">
      <alignment horizontal="center" vertical="center" wrapText="1"/>
    </xf>
    <xf numFmtId="3" fontId="35" fillId="0" borderId="7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1" fontId="36" fillId="0" borderId="3" xfId="0" applyNumberFormat="1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 wrapText="1"/>
    </xf>
    <xf numFmtId="3" fontId="36" fillId="0" borderId="0" xfId="1" applyNumberFormat="1" applyFont="1" applyFill="1" applyBorder="1" applyAlignment="1">
      <alignment vertical="center"/>
    </xf>
    <xf numFmtId="1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center" wrapText="1"/>
    </xf>
    <xf numFmtId="3" fontId="37" fillId="0" borderId="0" xfId="0" applyNumberFormat="1" applyFont="1" applyFill="1" applyBorder="1" applyAlignment="1" applyProtection="1">
      <alignment horizontal="right" vertical="center"/>
    </xf>
    <xf numFmtId="1" fontId="37" fillId="0" borderId="0" xfId="0" applyNumberFormat="1" applyFont="1" applyFill="1" applyBorder="1" applyAlignment="1" applyProtection="1">
      <alignment horizontal="left" vertical="center"/>
    </xf>
    <xf numFmtId="2" fontId="37" fillId="0" borderId="0" xfId="0" applyNumberFormat="1" applyFont="1" applyFill="1" applyBorder="1" applyAlignment="1" applyProtection="1">
      <alignment horizontal="left" vertical="center" wrapText="1"/>
    </xf>
    <xf numFmtId="1" fontId="36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3" fontId="36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right" vertical="center"/>
    </xf>
    <xf numFmtId="2" fontId="36" fillId="0" borderId="0" xfId="0" applyNumberFormat="1" applyFont="1" applyFill="1" applyBorder="1" applyAlignment="1" applyProtection="1">
      <alignment horizontal="left" vertical="center" wrapText="1"/>
    </xf>
    <xf numFmtId="1" fontId="36" fillId="0" borderId="0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>
      <alignment vertical="center"/>
    </xf>
    <xf numFmtId="1" fontId="36" fillId="0" borderId="0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 applyProtection="1">
      <alignment horizontal="right" vertical="center" wrapText="1"/>
    </xf>
    <xf numFmtId="1" fontId="36" fillId="0" borderId="0" xfId="0" applyNumberFormat="1" applyFont="1" applyFill="1" applyBorder="1" applyAlignment="1" applyProtection="1">
      <alignment horizontal="left" vertical="center" wrapText="1"/>
    </xf>
    <xf numFmtId="1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>
      <alignment vertical="center" wrapText="1"/>
    </xf>
    <xf numFmtId="1" fontId="35" fillId="0" borderId="7" xfId="0" applyNumberFormat="1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left" vertical="center" wrapText="1"/>
    </xf>
    <xf numFmtId="3" fontId="35" fillId="0" borderId="7" xfId="0" applyNumberFormat="1" applyFont="1" applyFill="1" applyBorder="1" applyAlignment="1" applyProtection="1">
      <alignment horizontal="right" vertical="center"/>
    </xf>
    <xf numFmtId="1" fontId="35" fillId="0" borderId="0" xfId="0" applyNumberFormat="1" applyFont="1" applyFill="1" applyBorder="1" applyAlignment="1" applyProtection="1">
      <alignment horizontal="center" vertical="center"/>
    </xf>
    <xf numFmtId="3" fontId="35" fillId="0" borderId="0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 applyProtection="1">
      <alignment vertical="center"/>
    </xf>
    <xf numFmtId="1" fontId="35" fillId="0" borderId="0" xfId="0" applyNumberFormat="1" applyFont="1" applyFill="1" applyBorder="1" applyAlignment="1" applyProtection="1">
      <alignment vertical="center" wrapText="1"/>
    </xf>
    <xf numFmtId="3" fontId="35" fillId="0" borderId="0" xfId="0" applyNumberFormat="1" applyFont="1" applyFill="1" applyBorder="1" applyAlignment="1" applyProtection="1">
      <alignment horizontal="right" vertical="center" wrapText="1"/>
    </xf>
    <xf numFmtId="1" fontId="37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 wrapText="1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horizontal="left" vertical="center"/>
    </xf>
    <xf numFmtId="1" fontId="36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/>
    </xf>
    <xf numFmtId="1" fontId="35" fillId="0" borderId="0" xfId="0" applyNumberFormat="1" applyFont="1" applyFill="1" applyBorder="1" applyAlignment="1" applyProtection="1">
      <alignment horizontal="left" vertical="center" wrapText="1"/>
    </xf>
    <xf numFmtId="1" fontId="37" fillId="0" borderId="0" xfId="0" applyNumberFormat="1" applyFont="1" applyFill="1" applyBorder="1" applyAlignment="1" applyProtection="1">
      <alignment horizontal="left" vertical="center" wrapText="1"/>
    </xf>
    <xf numFmtId="3" fontId="37" fillId="0" borderId="0" xfId="0" applyNumberFormat="1" applyFont="1" applyFill="1" applyBorder="1" applyAlignment="1" applyProtection="1">
      <alignment horizontal="right" vertical="center" wrapText="1"/>
    </xf>
    <xf numFmtId="1" fontId="36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Font="1" applyFill="1" applyBorder="1" applyAlignment="1" applyProtection="1">
      <alignment horizontal="left" vertical="center" wrapText="1"/>
    </xf>
    <xf numFmtId="3" fontId="35" fillId="0" borderId="3" xfId="0" applyNumberFormat="1" applyFont="1" applyFill="1" applyBorder="1" applyAlignment="1" applyProtection="1">
      <alignment horizontal="right" vertical="center" wrapText="1"/>
    </xf>
    <xf numFmtId="2" fontId="35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>
      <alignment vertical="center"/>
    </xf>
    <xf numFmtId="3" fontId="35" fillId="0" borderId="3" xfId="0" applyNumberFormat="1" applyFont="1" applyFill="1" applyBorder="1" applyAlignment="1" applyProtection="1">
      <alignment horizontal="right" vertical="center"/>
    </xf>
    <xf numFmtId="3" fontId="35" fillId="0" borderId="6" xfId="0" applyNumberFormat="1" applyFont="1" applyFill="1" applyBorder="1" applyAlignment="1" applyProtection="1">
      <alignment horizontal="right" vertical="center"/>
    </xf>
    <xf numFmtId="1" fontId="35" fillId="0" borderId="3" xfId="0" applyNumberFormat="1" applyFont="1" applyFill="1" applyBorder="1" applyAlignment="1" applyProtection="1">
      <alignment horizontal="center" vertical="center"/>
    </xf>
    <xf numFmtId="1" fontId="36" fillId="0" borderId="0" xfId="3" applyNumberFormat="1" applyFont="1" applyFill="1" applyBorder="1" applyAlignment="1" applyProtection="1">
      <alignment vertical="center"/>
    </xf>
    <xf numFmtId="2" fontId="36" fillId="0" borderId="0" xfId="3" applyNumberFormat="1" applyFont="1" applyFill="1" applyBorder="1" applyAlignment="1" applyProtection="1">
      <alignment horizontal="left" vertical="center" wrapText="1"/>
    </xf>
    <xf numFmtId="1" fontId="37" fillId="0" borderId="0" xfId="0" applyNumberFormat="1" applyFont="1" applyFill="1" applyBorder="1" applyAlignment="1" applyProtection="1">
      <alignment vertical="center"/>
    </xf>
    <xf numFmtId="1" fontId="35" fillId="0" borderId="6" xfId="0" applyNumberFormat="1" applyFont="1" applyFill="1" applyBorder="1" applyAlignment="1" applyProtection="1">
      <alignment horizontal="center" vertical="center"/>
    </xf>
    <xf numFmtId="0" fontId="35" fillId="0" borderId="6" xfId="0" applyFont="1" applyFill="1" applyBorder="1" applyAlignment="1" applyProtection="1">
      <alignment horizontal="left" vertical="center" wrapText="1"/>
    </xf>
    <xf numFmtId="0" fontId="36" fillId="0" borderId="0" xfId="3" applyFont="1" applyFill="1" applyBorder="1" applyAlignment="1" applyProtection="1">
      <alignment horizontal="left" vertical="center" wrapText="1"/>
    </xf>
    <xf numFmtId="0" fontId="36" fillId="0" borderId="6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 applyAlignment="1" applyProtection="1">
      <alignment horizontal="left" vertical="center" wrapText="1"/>
    </xf>
    <xf numFmtId="4" fontId="35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5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left" vertical="center"/>
    </xf>
    <xf numFmtId="3" fontId="37" fillId="0" borderId="0" xfId="3" applyNumberFormat="1" applyFont="1" applyFill="1" applyBorder="1" applyAlignment="1" applyProtection="1">
      <alignment horizontal="right" vertical="center"/>
    </xf>
    <xf numFmtId="0" fontId="32" fillId="0" borderId="1" xfId="0" applyFont="1" applyFill="1" applyBorder="1" applyAlignment="1" applyProtection="1">
      <alignment vertical="center"/>
    </xf>
    <xf numFmtId="3" fontId="32" fillId="0" borderId="1" xfId="0" applyNumberFormat="1" applyFont="1" applyFill="1" applyBorder="1" applyAlignment="1" applyProtection="1">
      <alignment vertical="center" wrapText="1"/>
    </xf>
    <xf numFmtId="3" fontId="32" fillId="0" borderId="1" xfId="0" applyNumberFormat="1" applyFont="1" applyFill="1" applyBorder="1" applyAlignment="1" applyProtection="1">
      <alignment vertical="center"/>
    </xf>
    <xf numFmtId="1" fontId="33" fillId="0" borderId="3" xfId="0" applyNumberFormat="1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3" fontId="33" fillId="0" borderId="0" xfId="1" applyNumberFormat="1" applyFont="1" applyFill="1" applyBorder="1" applyAlignment="1">
      <alignment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right" vertical="center" wrapText="1"/>
    </xf>
    <xf numFmtId="1" fontId="32" fillId="0" borderId="0" xfId="0" applyNumberFormat="1" applyFont="1" applyFill="1" applyBorder="1" applyAlignment="1" applyProtection="1">
      <alignment horizontal="center" vertical="center"/>
    </xf>
    <xf numFmtId="3" fontId="32" fillId="0" borderId="0" xfId="0" applyNumberFormat="1" applyFont="1" applyFill="1" applyBorder="1" applyAlignment="1" applyProtection="1">
      <alignment horizontal="right" vertic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3" fontId="34" fillId="0" borderId="0" xfId="0" applyNumberFormat="1" applyFont="1" applyFill="1" applyBorder="1" applyAlignment="1" applyProtection="1">
      <alignment horizontal="right" vertical="center"/>
    </xf>
    <xf numFmtId="1" fontId="32" fillId="0" borderId="3" xfId="0" applyNumberFormat="1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left" vertical="center" wrapText="1"/>
    </xf>
    <xf numFmtId="3" fontId="32" fillId="0" borderId="3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4" fontId="32" fillId="0" borderId="0" xfId="0" applyNumberFormat="1" applyFont="1" applyFill="1" applyBorder="1" applyAlignment="1" applyProtection="1">
      <alignment horizontal="left" vertical="center" wrapText="1"/>
    </xf>
    <xf numFmtId="3" fontId="34" fillId="0" borderId="0" xfId="2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2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7" xfId="0" applyNumberFormat="1" applyFont="1" applyFill="1" applyBorder="1" applyAlignment="1" applyProtection="1">
      <alignment horizontal="center" vertical="center"/>
    </xf>
    <xf numFmtId="3" fontId="32" fillId="0" borderId="7" xfId="0" applyNumberFormat="1" applyFont="1" applyFill="1" applyBorder="1" applyAlignment="1" applyProtection="1">
      <alignment horizontal="right" vertical="center"/>
    </xf>
    <xf numFmtId="0" fontId="32" fillId="0" borderId="7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1" fontId="32" fillId="0" borderId="6" xfId="0" applyNumberFormat="1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left" vertical="center" wrapText="1"/>
    </xf>
    <xf numFmtId="3" fontId="32" fillId="0" borderId="6" xfId="0" applyNumberFormat="1" applyFont="1" applyFill="1" applyBorder="1" applyAlignment="1" applyProtection="1">
      <alignment horizontal="right" vertical="center"/>
    </xf>
    <xf numFmtId="0" fontId="32" fillId="0" borderId="6" xfId="0" applyFont="1" applyFill="1" applyBorder="1" applyAlignment="1">
      <alignment vertical="center"/>
    </xf>
    <xf numFmtId="0" fontId="32" fillId="0" borderId="0" xfId="5" applyFont="1" applyFill="1" applyBorder="1" applyAlignment="1" applyProtection="1">
      <alignment horizontal="left" vertical="center"/>
    </xf>
    <xf numFmtId="0" fontId="32" fillId="0" borderId="0" xfId="5" applyFont="1" applyFill="1" applyBorder="1" applyAlignment="1" applyProtection="1">
      <alignment vertical="center" wrapText="1"/>
    </xf>
    <xf numFmtId="1" fontId="32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0" fontId="33" fillId="0" borderId="5" xfId="2" quotePrefix="1" applyFont="1" applyFill="1" applyBorder="1" applyAlignment="1" applyProtection="1">
      <alignment horizontal="right" vertical="center"/>
    </xf>
    <xf numFmtId="0" fontId="33" fillId="0" borderId="0" xfId="2" quotePrefix="1" applyFont="1" applyFill="1" applyBorder="1" applyAlignment="1" applyProtection="1">
      <alignment horizontal="left" vertical="center" wrapText="1"/>
    </xf>
    <xf numFmtId="3" fontId="36" fillId="0" borderId="0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 wrapText="1"/>
    </xf>
    <xf numFmtId="3" fontId="36" fillId="0" borderId="0" xfId="0" applyNumberFormat="1" applyFont="1" applyFill="1" applyBorder="1" applyAlignment="1" applyProtection="1">
      <alignment horizontal="left" vertical="center" wrapText="1"/>
    </xf>
    <xf numFmtId="3" fontId="36" fillId="0" borderId="0" xfId="0" applyNumberFormat="1" applyFont="1" applyFill="1" applyBorder="1" applyAlignment="1" applyProtection="1">
      <alignment horizontal="center" vertical="center" wrapText="1"/>
    </xf>
    <xf numFmtId="3" fontId="37" fillId="0" borderId="0" xfId="0" applyNumberFormat="1" applyFont="1" applyFill="1" applyBorder="1" applyAlignment="1" applyProtection="1">
      <alignment horizontal="center" vertical="center"/>
    </xf>
    <xf numFmtId="3" fontId="36" fillId="0" borderId="0" xfId="0" applyNumberFormat="1" applyFont="1" applyFill="1" applyBorder="1" applyAlignment="1" applyProtection="1">
      <alignment horizontal="center" vertical="center"/>
    </xf>
    <xf numFmtId="3" fontId="37" fillId="0" borderId="0" xfId="0" applyNumberFormat="1" applyFont="1" applyFill="1" applyBorder="1" applyAlignment="1" applyProtection="1">
      <alignment horizontal="center" vertical="center" wrapText="1"/>
    </xf>
    <xf numFmtId="1" fontId="32" fillId="0" borderId="0" xfId="0" applyNumberFormat="1" applyFont="1" applyFill="1" applyBorder="1" applyAlignment="1" applyProtection="1">
      <alignment horizontal="right" vertical="center"/>
    </xf>
    <xf numFmtId="0" fontId="32" fillId="0" borderId="4" xfId="5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3" fontId="32" fillId="0" borderId="0" xfId="5" applyNumberFormat="1" applyFont="1" applyFill="1" applyBorder="1" applyAlignment="1" applyProtection="1">
      <alignment horizontal="center" vertical="center"/>
    </xf>
    <xf numFmtId="3" fontId="33" fillId="0" borderId="0" xfId="5" applyNumberFormat="1" applyFont="1" applyFill="1" applyBorder="1" applyAlignment="1" applyProtection="1">
      <alignment horizontal="center" vertical="center"/>
    </xf>
    <xf numFmtId="3" fontId="32" fillId="3" borderId="7" xfId="5" applyNumberFormat="1" applyFont="1" applyFill="1" applyBorder="1" applyAlignment="1" applyProtection="1">
      <alignment horizontal="center" vertical="center"/>
    </xf>
    <xf numFmtId="3" fontId="32" fillId="0" borderId="0" xfId="2" applyNumberFormat="1" applyFont="1" applyFill="1" applyBorder="1" applyAlignment="1" applyProtection="1">
      <alignment horizontal="center" vertical="center" wrapText="1"/>
    </xf>
    <xf numFmtId="3" fontId="34" fillId="0" borderId="0" xfId="2" applyNumberFormat="1" applyFont="1" applyFill="1" applyBorder="1" applyAlignment="1" applyProtection="1">
      <alignment horizontal="center" vertical="center" wrapText="1"/>
    </xf>
    <xf numFmtId="3" fontId="33" fillId="0" borderId="0" xfId="2" quotePrefix="1" applyNumberFormat="1" applyFont="1" applyFill="1" applyBorder="1" applyAlignment="1" applyProtection="1">
      <alignment horizontal="center" vertical="center" wrapText="1"/>
    </xf>
    <xf numFmtId="3" fontId="34" fillId="0" borderId="0" xfId="2" quotePrefix="1" applyNumberFormat="1" applyFont="1" applyFill="1" applyBorder="1" applyAlignment="1" applyProtection="1">
      <alignment horizontal="center" vertical="center" wrapText="1"/>
    </xf>
    <xf numFmtId="3" fontId="32" fillId="0" borderId="0" xfId="2" quotePrefix="1" applyNumberFormat="1" applyFont="1" applyFill="1" applyBorder="1" applyAlignment="1" applyProtection="1">
      <alignment horizontal="center" vertical="center" wrapText="1"/>
    </xf>
    <xf numFmtId="3" fontId="33" fillId="0" borderId="0" xfId="2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 applyProtection="1">
      <alignment horizontal="center" vertical="center" wrapText="1"/>
    </xf>
    <xf numFmtId="3" fontId="32" fillId="3" borderId="0" xfId="0" applyNumberFormat="1" applyFont="1" applyFill="1" applyBorder="1" applyAlignment="1" applyProtection="1">
      <alignment horizontal="center" vertical="center" wrapText="1"/>
    </xf>
    <xf numFmtId="3" fontId="34" fillId="0" borderId="0" xfId="5" applyNumberFormat="1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3" fontId="36" fillId="0" borderId="3" xfId="0" applyNumberFormat="1" applyFont="1" applyFill="1" applyBorder="1" applyAlignment="1" applyProtection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 applyProtection="1">
      <alignment horizontal="center" vertical="center"/>
    </xf>
    <xf numFmtId="3" fontId="36" fillId="0" borderId="0" xfId="1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 applyProtection="1">
      <alignment horizontal="center" vertical="center"/>
    </xf>
    <xf numFmtId="3" fontId="35" fillId="0" borderId="0" xfId="0" applyNumberFormat="1" applyFont="1" applyFill="1" applyBorder="1" applyAlignment="1" applyProtection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 applyProtection="1">
      <alignment horizontal="center" vertical="center"/>
    </xf>
    <xf numFmtId="3" fontId="35" fillId="0" borderId="3" xfId="0" applyNumberFormat="1" applyFont="1" applyFill="1" applyBorder="1" applyAlignment="1" applyProtection="1">
      <alignment horizontal="center" vertical="center"/>
    </xf>
    <xf numFmtId="3" fontId="35" fillId="0" borderId="6" xfId="0" applyNumberFormat="1" applyFont="1" applyFill="1" applyBorder="1" applyAlignment="1" applyProtection="1">
      <alignment horizontal="center" vertical="center"/>
    </xf>
    <xf numFmtId="3" fontId="35" fillId="0" borderId="7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left" vertical="center" wrapText="1"/>
    </xf>
    <xf numFmtId="3" fontId="32" fillId="3" borderId="0" xfId="5" applyNumberFormat="1" applyFont="1" applyFill="1" applyBorder="1" applyAlignment="1" applyProtection="1">
      <alignment vertical="center"/>
    </xf>
    <xf numFmtId="3" fontId="32" fillId="3" borderId="0" xfId="5" applyNumberFormat="1" applyFont="1" applyFill="1" applyBorder="1" applyAlignment="1" applyProtection="1">
      <alignment horizontal="center" vertical="center"/>
    </xf>
    <xf numFmtId="0" fontId="33" fillId="39" borderId="0" xfId="8" applyFont="1" applyFill="1" applyAlignment="1">
      <alignment vertical="center"/>
    </xf>
    <xf numFmtId="49" fontId="32" fillId="39" borderId="0" xfId="8" applyNumberFormat="1" applyFont="1" applyFill="1" applyBorder="1" applyAlignment="1" applyProtection="1">
      <alignment horizontal="center" vertical="center"/>
    </xf>
    <xf numFmtId="0" fontId="32" fillId="39" borderId="0" xfId="8" applyFont="1" applyFill="1" applyBorder="1" applyAlignment="1" applyProtection="1">
      <alignment vertical="center"/>
    </xf>
    <xf numFmtId="0" fontId="33" fillId="39" borderId="0" xfId="8" applyFont="1" applyFill="1" applyBorder="1" applyAlignment="1" applyProtection="1">
      <alignment horizontal="right" vertical="center"/>
    </xf>
    <xf numFmtId="0" fontId="32" fillId="39" borderId="0" xfId="8" applyFont="1" applyFill="1" applyBorder="1" applyAlignment="1" applyProtection="1">
      <alignment horizontal="center" vertical="center"/>
    </xf>
    <xf numFmtId="49" fontId="33" fillId="39" borderId="0" xfId="8" quotePrefix="1" applyNumberFormat="1" applyFont="1" applyFill="1" applyBorder="1" applyAlignment="1" applyProtection="1">
      <alignment horizontal="center" vertical="center"/>
    </xf>
    <xf numFmtId="0" fontId="33" fillId="39" borderId="0" xfId="8" applyFont="1" applyFill="1" applyBorder="1" applyAlignment="1" applyProtection="1">
      <alignment vertical="center"/>
    </xf>
    <xf numFmtId="49" fontId="33" fillId="39" borderId="0" xfId="8" applyNumberFormat="1" applyFont="1" applyFill="1" applyBorder="1" applyAlignment="1" applyProtection="1">
      <alignment horizontal="center" vertical="center"/>
    </xf>
    <xf numFmtId="0" fontId="33" fillId="39" borderId="0" xfId="8" applyFont="1" applyFill="1" applyAlignment="1">
      <alignment horizontal="right" vertical="center"/>
    </xf>
    <xf numFmtId="0" fontId="33" fillId="39" borderId="0" xfId="8" applyFont="1" applyFill="1" applyAlignment="1">
      <alignment horizontal="center" vertical="center"/>
    </xf>
    <xf numFmtId="0" fontId="33" fillId="39" borderId="0" xfId="8" applyFont="1" applyFill="1" applyBorder="1" applyAlignment="1" applyProtection="1">
      <alignment horizontal="center" vertical="center"/>
    </xf>
    <xf numFmtId="0" fontId="32" fillId="39" borderId="1" xfId="8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center" wrapText="1"/>
    </xf>
    <xf numFmtId="1" fontId="36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</cellXfs>
  <cellStyles count="4157">
    <cellStyle name="1 indent" xfId="12"/>
    <cellStyle name="2 indents" xfId="13"/>
    <cellStyle name="20% - Accent1 2" xfId="14"/>
    <cellStyle name="20% - Accent1 2 2" xfId="15"/>
    <cellStyle name="20% - Accent1 3" xfId="16"/>
    <cellStyle name="20% - Accent1 3 2" xfId="17"/>
    <cellStyle name="20% - Accent1 3 2 2" xfId="18"/>
    <cellStyle name="20% - Accent1 3 2 2 2" xfId="19"/>
    <cellStyle name="20% - Accent1 3 2 2 2 2" xfId="20"/>
    <cellStyle name="20% - Accent1 3 2 2 2 2 2" xfId="21"/>
    <cellStyle name="20% - Accent1 3 2 2 2 2 3" xfId="22"/>
    <cellStyle name="20% - Accent1 3 2 2 2 3" xfId="23"/>
    <cellStyle name="20% - Accent1 3 2 2 2 4" xfId="24"/>
    <cellStyle name="20% - Accent1 3 2 2 3" xfId="25"/>
    <cellStyle name="20% - Accent1 3 2 2 3 2" xfId="26"/>
    <cellStyle name="20% - Accent1 3 2 2 3 3" xfId="27"/>
    <cellStyle name="20% - Accent1 3 2 2 4" xfId="28"/>
    <cellStyle name="20% - Accent1 3 2 2 5" xfId="29"/>
    <cellStyle name="20% - Accent1 3 2 3" xfId="30"/>
    <cellStyle name="20% - Accent1 3 2 3 2" xfId="31"/>
    <cellStyle name="20% - Accent1 3 2 3 2 2" xfId="32"/>
    <cellStyle name="20% - Accent1 3 2 3 2 3" xfId="33"/>
    <cellStyle name="20% - Accent1 3 2 3 3" xfId="34"/>
    <cellStyle name="20% - Accent1 3 2 3 4" xfId="35"/>
    <cellStyle name="20% - Accent1 3 2 4" xfId="36"/>
    <cellStyle name="20% - Accent1 3 2 4 2" xfId="37"/>
    <cellStyle name="20% - Accent1 3 2 4 3" xfId="38"/>
    <cellStyle name="20% - Accent1 3 2 5" xfId="39"/>
    <cellStyle name="20% - Accent1 3 2 6" xfId="40"/>
    <cellStyle name="20% - Accent1 3 3" xfId="41"/>
    <cellStyle name="20% - Accent1 3 3 2" xfId="42"/>
    <cellStyle name="20% - Accent1 3 3 2 2" xfId="43"/>
    <cellStyle name="20% - Accent1 3 3 2 2 2" xfId="44"/>
    <cellStyle name="20% - Accent1 3 3 2 2 3" xfId="45"/>
    <cellStyle name="20% - Accent1 3 3 2 3" xfId="46"/>
    <cellStyle name="20% - Accent1 3 3 2 4" xfId="47"/>
    <cellStyle name="20% - Accent1 3 3 3" xfId="48"/>
    <cellStyle name="20% - Accent1 3 3 3 2" xfId="49"/>
    <cellStyle name="20% - Accent1 3 3 3 3" xfId="50"/>
    <cellStyle name="20% - Accent1 3 3 4" xfId="51"/>
    <cellStyle name="20% - Accent1 3 3 5" xfId="52"/>
    <cellStyle name="20% - Accent1 3 4" xfId="53"/>
    <cellStyle name="20% - Accent1 3 4 2" xfId="54"/>
    <cellStyle name="20% - Accent1 3 4 2 2" xfId="55"/>
    <cellStyle name="20% - Accent1 3 4 2 3" xfId="56"/>
    <cellStyle name="20% - Accent1 3 4 3" xfId="57"/>
    <cellStyle name="20% - Accent1 3 4 4" xfId="58"/>
    <cellStyle name="20% - Accent1 3 5" xfId="59"/>
    <cellStyle name="20% - Accent1 3 5 2" xfId="60"/>
    <cellStyle name="20% - Accent1 3 5 3" xfId="61"/>
    <cellStyle name="20% - Accent1 3 6" xfId="62"/>
    <cellStyle name="20% - Accent1 3 7" xfId="63"/>
    <cellStyle name="20% - Accent1 4" xfId="64"/>
    <cellStyle name="20% - Accent1 4 2" xfId="65"/>
    <cellStyle name="20% - Accent1 4 2 2" xfId="66"/>
    <cellStyle name="20% - Accent1 4 2 2 2" xfId="67"/>
    <cellStyle name="20% - Accent1 4 2 2 2 2" xfId="68"/>
    <cellStyle name="20% - Accent1 4 2 2 2 3" xfId="69"/>
    <cellStyle name="20% - Accent1 4 2 2 3" xfId="70"/>
    <cellStyle name="20% - Accent1 4 2 2 4" xfId="71"/>
    <cellStyle name="20% - Accent1 4 2 3" xfId="72"/>
    <cellStyle name="20% - Accent1 4 2 3 2" xfId="73"/>
    <cellStyle name="20% - Accent1 4 2 3 3" xfId="74"/>
    <cellStyle name="20% - Accent1 4 2 4" xfId="75"/>
    <cellStyle name="20% - Accent1 4 2 5" xfId="76"/>
    <cellStyle name="20% - Accent1 4 3" xfId="77"/>
    <cellStyle name="20% - Accent1 4 3 2" xfId="78"/>
    <cellStyle name="20% - Accent1 4 3 2 2" xfId="79"/>
    <cellStyle name="20% - Accent1 4 3 2 3" xfId="80"/>
    <cellStyle name="20% - Accent1 4 3 3" xfId="81"/>
    <cellStyle name="20% - Accent1 4 3 4" xfId="82"/>
    <cellStyle name="20% - Accent1 4 4" xfId="83"/>
    <cellStyle name="20% - Accent1 4 4 2" xfId="84"/>
    <cellStyle name="20% - Accent1 4 4 3" xfId="85"/>
    <cellStyle name="20% - Accent1 4 5" xfId="86"/>
    <cellStyle name="20% - Accent1 4 6" xfId="87"/>
    <cellStyle name="20% - Accent1 5" xfId="88"/>
    <cellStyle name="20% - Accent1 5 2" xfId="89"/>
    <cellStyle name="20% - Accent1 5 2 2" xfId="90"/>
    <cellStyle name="20% - Accent1 5 2 2 2" xfId="91"/>
    <cellStyle name="20% - Accent1 5 2 2 2 2" xfId="92"/>
    <cellStyle name="20% - Accent1 5 2 2 2 3" xfId="93"/>
    <cellStyle name="20% - Accent1 5 2 2 3" xfId="94"/>
    <cellStyle name="20% - Accent1 5 2 2 4" xfId="95"/>
    <cellStyle name="20% - Accent1 5 2 3" xfId="96"/>
    <cellStyle name="20% - Accent1 5 2 3 2" xfId="97"/>
    <cellStyle name="20% - Accent1 5 2 3 3" xfId="98"/>
    <cellStyle name="20% - Accent1 5 2 4" xfId="99"/>
    <cellStyle name="20% - Accent1 5 2 5" xfId="100"/>
    <cellStyle name="20% - Accent1 5 3" xfId="101"/>
    <cellStyle name="20% - Accent1 5 3 2" xfId="102"/>
    <cellStyle name="20% - Accent1 5 3 2 2" xfId="103"/>
    <cellStyle name="20% - Accent1 5 3 2 3" xfId="104"/>
    <cellStyle name="20% - Accent1 5 3 3" xfId="105"/>
    <cellStyle name="20% - Accent1 5 3 4" xfId="106"/>
    <cellStyle name="20% - Accent1 5 4" xfId="107"/>
    <cellStyle name="20% - Accent1 5 4 2" xfId="108"/>
    <cellStyle name="20% - Accent1 5 4 3" xfId="109"/>
    <cellStyle name="20% - Accent1 5 5" xfId="110"/>
    <cellStyle name="20% - Accent1 5 6" xfId="111"/>
    <cellStyle name="20% - Accent1 6" xfId="112"/>
    <cellStyle name="20% - Accent1 6 2" xfId="113"/>
    <cellStyle name="20% - Accent1 6 2 2" xfId="114"/>
    <cellStyle name="20% - Accent1 6 2 2 2" xfId="115"/>
    <cellStyle name="20% - Accent1 6 2 2 3" xfId="116"/>
    <cellStyle name="20% - Accent1 6 2 3" xfId="117"/>
    <cellStyle name="20% - Accent1 6 2 4" xfId="118"/>
    <cellStyle name="20% - Accent1 6 3" xfId="119"/>
    <cellStyle name="20% - Accent1 6 3 2" xfId="120"/>
    <cellStyle name="20% - Accent1 6 3 3" xfId="121"/>
    <cellStyle name="20% - Accent1 6 4" xfId="122"/>
    <cellStyle name="20% - Accent1 6 5" xfId="123"/>
    <cellStyle name="20% - Accent2 2" xfId="124"/>
    <cellStyle name="20% - Accent2 2 2" xfId="125"/>
    <cellStyle name="20% - Accent2 3" xfId="126"/>
    <cellStyle name="20% - Accent2 3 2" xfId="127"/>
    <cellStyle name="20% - Accent2 3 2 2" xfId="128"/>
    <cellStyle name="20% - Accent2 3 2 2 2" xfId="129"/>
    <cellStyle name="20% - Accent2 3 2 2 2 2" xfId="130"/>
    <cellStyle name="20% - Accent2 3 2 2 2 2 2" xfId="131"/>
    <cellStyle name="20% - Accent2 3 2 2 2 2 3" xfId="132"/>
    <cellStyle name="20% - Accent2 3 2 2 2 3" xfId="133"/>
    <cellStyle name="20% - Accent2 3 2 2 2 4" xfId="134"/>
    <cellStyle name="20% - Accent2 3 2 2 3" xfId="135"/>
    <cellStyle name="20% - Accent2 3 2 2 3 2" xfId="136"/>
    <cellStyle name="20% - Accent2 3 2 2 3 3" xfId="137"/>
    <cellStyle name="20% - Accent2 3 2 2 4" xfId="138"/>
    <cellStyle name="20% - Accent2 3 2 2 5" xfId="139"/>
    <cellStyle name="20% - Accent2 3 2 3" xfId="140"/>
    <cellStyle name="20% - Accent2 3 2 3 2" xfId="141"/>
    <cellStyle name="20% - Accent2 3 2 3 2 2" xfId="142"/>
    <cellStyle name="20% - Accent2 3 2 3 2 3" xfId="143"/>
    <cellStyle name="20% - Accent2 3 2 3 3" xfId="144"/>
    <cellStyle name="20% - Accent2 3 2 3 4" xfId="145"/>
    <cellStyle name="20% - Accent2 3 2 4" xfId="146"/>
    <cellStyle name="20% - Accent2 3 2 4 2" xfId="147"/>
    <cellStyle name="20% - Accent2 3 2 4 3" xfId="148"/>
    <cellStyle name="20% - Accent2 3 2 5" xfId="149"/>
    <cellStyle name="20% - Accent2 3 2 6" xfId="150"/>
    <cellStyle name="20% - Accent2 3 3" xfId="151"/>
    <cellStyle name="20% - Accent2 3 3 2" xfId="152"/>
    <cellStyle name="20% - Accent2 3 3 2 2" xfId="153"/>
    <cellStyle name="20% - Accent2 3 3 2 2 2" xfId="154"/>
    <cellStyle name="20% - Accent2 3 3 2 2 3" xfId="155"/>
    <cellStyle name="20% - Accent2 3 3 2 3" xfId="156"/>
    <cellStyle name="20% - Accent2 3 3 2 4" xfId="157"/>
    <cellStyle name="20% - Accent2 3 3 3" xfId="158"/>
    <cellStyle name="20% - Accent2 3 3 3 2" xfId="159"/>
    <cellStyle name="20% - Accent2 3 3 3 3" xfId="160"/>
    <cellStyle name="20% - Accent2 3 3 4" xfId="161"/>
    <cellStyle name="20% - Accent2 3 3 5" xfId="162"/>
    <cellStyle name="20% - Accent2 3 4" xfId="163"/>
    <cellStyle name="20% - Accent2 3 4 2" xfId="164"/>
    <cellStyle name="20% - Accent2 3 4 2 2" xfId="165"/>
    <cellStyle name="20% - Accent2 3 4 2 3" xfId="166"/>
    <cellStyle name="20% - Accent2 3 4 3" xfId="167"/>
    <cellStyle name="20% - Accent2 3 4 4" xfId="168"/>
    <cellStyle name="20% - Accent2 3 5" xfId="169"/>
    <cellStyle name="20% - Accent2 3 5 2" xfId="170"/>
    <cellStyle name="20% - Accent2 3 5 3" xfId="171"/>
    <cellStyle name="20% - Accent2 3 6" xfId="172"/>
    <cellStyle name="20% - Accent2 3 7" xfId="173"/>
    <cellStyle name="20% - Accent2 4" xfId="174"/>
    <cellStyle name="20% - Accent2 4 2" xfId="175"/>
    <cellStyle name="20% - Accent2 4 2 2" xfId="176"/>
    <cellStyle name="20% - Accent2 4 2 2 2" xfId="177"/>
    <cellStyle name="20% - Accent2 4 2 2 2 2" xfId="178"/>
    <cellStyle name="20% - Accent2 4 2 2 2 3" xfId="179"/>
    <cellStyle name="20% - Accent2 4 2 2 3" xfId="180"/>
    <cellStyle name="20% - Accent2 4 2 2 4" xfId="181"/>
    <cellStyle name="20% - Accent2 4 2 3" xfId="182"/>
    <cellStyle name="20% - Accent2 4 2 3 2" xfId="183"/>
    <cellStyle name="20% - Accent2 4 2 3 3" xfId="184"/>
    <cellStyle name="20% - Accent2 4 2 4" xfId="185"/>
    <cellStyle name="20% - Accent2 4 2 5" xfId="186"/>
    <cellStyle name="20% - Accent2 4 3" xfId="187"/>
    <cellStyle name="20% - Accent2 4 3 2" xfId="188"/>
    <cellStyle name="20% - Accent2 4 3 2 2" xfId="189"/>
    <cellStyle name="20% - Accent2 4 3 2 3" xfId="190"/>
    <cellStyle name="20% - Accent2 4 3 3" xfId="191"/>
    <cellStyle name="20% - Accent2 4 3 4" xfId="192"/>
    <cellStyle name="20% - Accent2 4 4" xfId="193"/>
    <cellStyle name="20% - Accent2 4 4 2" xfId="194"/>
    <cellStyle name="20% - Accent2 4 4 3" xfId="195"/>
    <cellStyle name="20% - Accent2 4 5" xfId="196"/>
    <cellStyle name="20% - Accent2 4 6" xfId="197"/>
    <cellStyle name="20% - Accent2 5" xfId="198"/>
    <cellStyle name="20% - Accent2 5 2" xfId="199"/>
    <cellStyle name="20% - Accent2 5 2 2" xfId="200"/>
    <cellStyle name="20% - Accent2 5 2 2 2" xfId="201"/>
    <cellStyle name="20% - Accent2 5 2 2 2 2" xfId="202"/>
    <cellStyle name="20% - Accent2 5 2 2 2 3" xfId="203"/>
    <cellStyle name="20% - Accent2 5 2 2 3" xfId="204"/>
    <cellStyle name="20% - Accent2 5 2 2 4" xfId="205"/>
    <cellStyle name="20% - Accent2 5 2 3" xfId="206"/>
    <cellStyle name="20% - Accent2 5 2 3 2" xfId="207"/>
    <cellStyle name="20% - Accent2 5 2 3 3" xfId="208"/>
    <cellStyle name="20% - Accent2 5 2 4" xfId="209"/>
    <cellStyle name="20% - Accent2 5 2 5" xfId="210"/>
    <cellStyle name="20% - Accent2 5 3" xfId="211"/>
    <cellStyle name="20% - Accent2 5 3 2" xfId="212"/>
    <cellStyle name="20% - Accent2 5 3 2 2" xfId="213"/>
    <cellStyle name="20% - Accent2 5 3 2 3" xfId="214"/>
    <cellStyle name="20% - Accent2 5 3 3" xfId="215"/>
    <cellStyle name="20% - Accent2 5 3 4" xfId="216"/>
    <cellStyle name="20% - Accent2 5 4" xfId="217"/>
    <cellStyle name="20% - Accent2 5 4 2" xfId="218"/>
    <cellStyle name="20% - Accent2 5 4 3" xfId="219"/>
    <cellStyle name="20% - Accent2 5 5" xfId="220"/>
    <cellStyle name="20% - Accent2 5 6" xfId="221"/>
    <cellStyle name="20% - Accent2 6" xfId="222"/>
    <cellStyle name="20% - Accent2 6 2" xfId="223"/>
    <cellStyle name="20% - Accent2 6 2 2" xfId="224"/>
    <cellStyle name="20% - Accent2 6 2 2 2" xfId="225"/>
    <cellStyle name="20% - Accent2 6 2 2 3" xfId="226"/>
    <cellStyle name="20% - Accent2 6 2 3" xfId="227"/>
    <cellStyle name="20% - Accent2 6 2 4" xfId="228"/>
    <cellStyle name="20% - Accent2 6 3" xfId="229"/>
    <cellStyle name="20% - Accent2 6 3 2" xfId="230"/>
    <cellStyle name="20% - Accent2 6 3 3" xfId="231"/>
    <cellStyle name="20% - Accent2 6 4" xfId="232"/>
    <cellStyle name="20% - Accent2 6 5" xfId="233"/>
    <cellStyle name="20% - Accent3 2" xfId="234"/>
    <cellStyle name="20% - Accent3 2 2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2 2" xfId="241"/>
    <cellStyle name="20% - Accent3 3 2 2 2 2 3" xfId="242"/>
    <cellStyle name="20% - Accent3 3 2 2 2 3" xfId="243"/>
    <cellStyle name="20% - Accent3 3 2 2 2 4" xfId="244"/>
    <cellStyle name="20% - Accent3 3 2 2 3" xfId="245"/>
    <cellStyle name="20% - Accent3 3 2 2 3 2" xfId="246"/>
    <cellStyle name="20% - Accent3 3 2 2 3 3" xfId="247"/>
    <cellStyle name="20% - Accent3 3 2 2 4" xfId="248"/>
    <cellStyle name="20% - Accent3 3 2 2 5" xfId="249"/>
    <cellStyle name="20% - Accent3 3 2 3" xfId="250"/>
    <cellStyle name="20% - Accent3 3 2 3 2" xfId="251"/>
    <cellStyle name="20% - Accent3 3 2 3 2 2" xfId="252"/>
    <cellStyle name="20% - Accent3 3 2 3 2 3" xfId="253"/>
    <cellStyle name="20% - Accent3 3 2 3 3" xfId="254"/>
    <cellStyle name="20% - Accent3 3 2 3 4" xfId="255"/>
    <cellStyle name="20% - Accent3 3 2 4" xfId="256"/>
    <cellStyle name="20% - Accent3 3 2 4 2" xfId="257"/>
    <cellStyle name="20% - Accent3 3 2 4 3" xfId="258"/>
    <cellStyle name="20% - Accent3 3 2 5" xfId="259"/>
    <cellStyle name="20% - Accent3 3 2 6" xfId="260"/>
    <cellStyle name="20% - Accent3 3 3" xfId="261"/>
    <cellStyle name="20% - Accent3 3 3 2" xfId="262"/>
    <cellStyle name="20% - Accent3 3 3 2 2" xfId="263"/>
    <cellStyle name="20% - Accent3 3 3 2 2 2" xfId="264"/>
    <cellStyle name="20% - Accent3 3 3 2 2 3" xfId="265"/>
    <cellStyle name="20% - Accent3 3 3 2 3" xfId="266"/>
    <cellStyle name="20% - Accent3 3 3 2 4" xfId="267"/>
    <cellStyle name="20% - Accent3 3 3 3" xfId="268"/>
    <cellStyle name="20% - Accent3 3 3 3 2" xfId="269"/>
    <cellStyle name="20% - Accent3 3 3 3 3" xfId="270"/>
    <cellStyle name="20% - Accent3 3 3 4" xfId="271"/>
    <cellStyle name="20% - Accent3 3 3 5" xfId="272"/>
    <cellStyle name="20% - Accent3 3 4" xfId="273"/>
    <cellStyle name="20% - Accent3 3 4 2" xfId="274"/>
    <cellStyle name="20% - Accent3 3 4 2 2" xfId="275"/>
    <cellStyle name="20% - Accent3 3 4 2 3" xfId="276"/>
    <cellStyle name="20% - Accent3 3 4 3" xfId="277"/>
    <cellStyle name="20% - Accent3 3 4 4" xfId="278"/>
    <cellStyle name="20% - Accent3 3 5" xfId="279"/>
    <cellStyle name="20% - Accent3 3 5 2" xfId="280"/>
    <cellStyle name="20% - Accent3 3 5 3" xfId="281"/>
    <cellStyle name="20% - Accent3 3 6" xfId="282"/>
    <cellStyle name="20% - Accent3 3 7" xfId="283"/>
    <cellStyle name="20% - Accent3 4" xfId="284"/>
    <cellStyle name="20% - Accent3 4 2" xfId="285"/>
    <cellStyle name="20% - Accent3 4 2 2" xfId="286"/>
    <cellStyle name="20% - Accent3 4 2 2 2" xfId="287"/>
    <cellStyle name="20% - Accent3 4 2 2 2 2" xfId="288"/>
    <cellStyle name="20% - Accent3 4 2 2 2 3" xfId="289"/>
    <cellStyle name="20% - Accent3 4 2 2 3" xfId="290"/>
    <cellStyle name="20% - Accent3 4 2 2 4" xfId="291"/>
    <cellStyle name="20% - Accent3 4 2 3" xfId="292"/>
    <cellStyle name="20% - Accent3 4 2 3 2" xfId="293"/>
    <cellStyle name="20% - Accent3 4 2 3 3" xfId="294"/>
    <cellStyle name="20% - Accent3 4 2 4" xfId="295"/>
    <cellStyle name="20% - Accent3 4 2 5" xfId="296"/>
    <cellStyle name="20% - Accent3 4 3" xfId="297"/>
    <cellStyle name="20% - Accent3 4 3 2" xfId="298"/>
    <cellStyle name="20% - Accent3 4 3 2 2" xfId="299"/>
    <cellStyle name="20% - Accent3 4 3 2 3" xfId="300"/>
    <cellStyle name="20% - Accent3 4 3 3" xfId="301"/>
    <cellStyle name="20% - Accent3 4 3 4" xfId="302"/>
    <cellStyle name="20% - Accent3 4 4" xfId="303"/>
    <cellStyle name="20% - Accent3 4 4 2" xfId="304"/>
    <cellStyle name="20% - Accent3 4 4 3" xfId="305"/>
    <cellStyle name="20% - Accent3 4 5" xfId="306"/>
    <cellStyle name="20% - Accent3 4 6" xfId="307"/>
    <cellStyle name="20% - Accent3 5" xfId="308"/>
    <cellStyle name="20% - Accent3 5 2" xfId="309"/>
    <cellStyle name="20% - Accent3 5 2 2" xfId="310"/>
    <cellStyle name="20% - Accent3 5 2 2 2" xfId="311"/>
    <cellStyle name="20% - Accent3 5 2 2 2 2" xfId="312"/>
    <cellStyle name="20% - Accent3 5 2 2 2 3" xfId="313"/>
    <cellStyle name="20% - Accent3 5 2 2 3" xfId="314"/>
    <cellStyle name="20% - Accent3 5 2 2 4" xfId="315"/>
    <cellStyle name="20% - Accent3 5 2 3" xfId="316"/>
    <cellStyle name="20% - Accent3 5 2 3 2" xfId="317"/>
    <cellStyle name="20% - Accent3 5 2 3 3" xfId="318"/>
    <cellStyle name="20% - Accent3 5 2 4" xfId="319"/>
    <cellStyle name="20% - Accent3 5 2 5" xfId="320"/>
    <cellStyle name="20% - Accent3 5 3" xfId="321"/>
    <cellStyle name="20% - Accent3 5 3 2" xfId="322"/>
    <cellStyle name="20% - Accent3 5 3 2 2" xfId="323"/>
    <cellStyle name="20% - Accent3 5 3 2 3" xfId="324"/>
    <cellStyle name="20% - Accent3 5 3 3" xfId="325"/>
    <cellStyle name="20% - Accent3 5 3 4" xfId="326"/>
    <cellStyle name="20% - Accent3 5 4" xfId="327"/>
    <cellStyle name="20% - Accent3 5 4 2" xfId="328"/>
    <cellStyle name="20% - Accent3 5 4 3" xfId="329"/>
    <cellStyle name="20% - Accent3 5 5" xfId="330"/>
    <cellStyle name="20% - Accent3 5 6" xfId="331"/>
    <cellStyle name="20% - Accent3 6" xfId="332"/>
    <cellStyle name="20% - Accent3 6 2" xfId="333"/>
    <cellStyle name="20% - Accent3 6 2 2" xfId="334"/>
    <cellStyle name="20% - Accent3 6 2 2 2" xfId="335"/>
    <cellStyle name="20% - Accent3 6 2 2 3" xfId="336"/>
    <cellStyle name="20% - Accent3 6 2 3" xfId="337"/>
    <cellStyle name="20% - Accent3 6 2 4" xfId="338"/>
    <cellStyle name="20% - Accent3 6 3" xfId="339"/>
    <cellStyle name="20% - Accent3 6 3 2" xfId="340"/>
    <cellStyle name="20% - Accent3 6 3 3" xfId="341"/>
    <cellStyle name="20% - Accent3 6 4" xfId="342"/>
    <cellStyle name="20% - Accent3 6 5" xfId="343"/>
    <cellStyle name="20% - Accent4 2" xfId="344"/>
    <cellStyle name="20% - Accent4 2 2" xfId="345"/>
    <cellStyle name="20% - Accent4 3" xfId="346"/>
    <cellStyle name="20% - Accent4 3 2" xfId="347"/>
    <cellStyle name="20% - Accent4 3 2 2" xfId="348"/>
    <cellStyle name="20% - Accent4 3 2 2 2" xfId="349"/>
    <cellStyle name="20% - Accent4 3 2 2 2 2" xfId="350"/>
    <cellStyle name="20% - Accent4 3 2 2 2 2 2" xfId="351"/>
    <cellStyle name="20% - Accent4 3 2 2 2 2 3" xfId="352"/>
    <cellStyle name="20% - Accent4 3 2 2 2 3" xfId="353"/>
    <cellStyle name="20% - Accent4 3 2 2 2 4" xfId="354"/>
    <cellStyle name="20% - Accent4 3 2 2 3" xfId="355"/>
    <cellStyle name="20% - Accent4 3 2 2 3 2" xfId="356"/>
    <cellStyle name="20% - Accent4 3 2 2 3 3" xfId="357"/>
    <cellStyle name="20% - Accent4 3 2 2 4" xfId="358"/>
    <cellStyle name="20% - Accent4 3 2 2 5" xfId="359"/>
    <cellStyle name="20% - Accent4 3 2 3" xfId="360"/>
    <cellStyle name="20% - Accent4 3 2 3 2" xfId="361"/>
    <cellStyle name="20% - Accent4 3 2 3 2 2" xfId="362"/>
    <cellStyle name="20% - Accent4 3 2 3 2 3" xfId="363"/>
    <cellStyle name="20% - Accent4 3 2 3 3" xfId="364"/>
    <cellStyle name="20% - Accent4 3 2 3 4" xfId="365"/>
    <cellStyle name="20% - Accent4 3 2 4" xfId="366"/>
    <cellStyle name="20% - Accent4 3 2 4 2" xfId="367"/>
    <cellStyle name="20% - Accent4 3 2 4 3" xfId="368"/>
    <cellStyle name="20% - Accent4 3 2 5" xfId="369"/>
    <cellStyle name="20% - Accent4 3 2 6" xfId="370"/>
    <cellStyle name="20% - Accent4 3 3" xfId="371"/>
    <cellStyle name="20% - Accent4 3 3 2" xfId="372"/>
    <cellStyle name="20% - Accent4 3 3 2 2" xfId="373"/>
    <cellStyle name="20% - Accent4 3 3 2 2 2" xfId="374"/>
    <cellStyle name="20% - Accent4 3 3 2 2 3" xfId="375"/>
    <cellStyle name="20% - Accent4 3 3 2 3" xfId="376"/>
    <cellStyle name="20% - Accent4 3 3 2 4" xfId="377"/>
    <cellStyle name="20% - Accent4 3 3 3" xfId="378"/>
    <cellStyle name="20% - Accent4 3 3 3 2" xfId="379"/>
    <cellStyle name="20% - Accent4 3 3 3 3" xfId="380"/>
    <cellStyle name="20% - Accent4 3 3 4" xfId="381"/>
    <cellStyle name="20% - Accent4 3 3 5" xfId="382"/>
    <cellStyle name="20% - Accent4 3 4" xfId="383"/>
    <cellStyle name="20% - Accent4 3 4 2" xfId="384"/>
    <cellStyle name="20% - Accent4 3 4 2 2" xfId="385"/>
    <cellStyle name="20% - Accent4 3 4 2 3" xfId="386"/>
    <cellStyle name="20% - Accent4 3 4 3" xfId="387"/>
    <cellStyle name="20% - Accent4 3 4 4" xfId="388"/>
    <cellStyle name="20% - Accent4 3 5" xfId="389"/>
    <cellStyle name="20% - Accent4 3 5 2" xfId="390"/>
    <cellStyle name="20% - Accent4 3 5 3" xfId="391"/>
    <cellStyle name="20% - Accent4 3 6" xfId="392"/>
    <cellStyle name="20% - Accent4 3 7" xfId="393"/>
    <cellStyle name="20% - Accent4 4" xfId="394"/>
    <cellStyle name="20% - Accent4 4 2" xfId="395"/>
    <cellStyle name="20% - Accent4 4 2 2" xfId="396"/>
    <cellStyle name="20% - Accent4 4 2 2 2" xfId="397"/>
    <cellStyle name="20% - Accent4 4 2 2 2 2" xfId="398"/>
    <cellStyle name="20% - Accent4 4 2 2 2 3" xfId="399"/>
    <cellStyle name="20% - Accent4 4 2 2 3" xfId="400"/>
    <cellStyle name="20% - Accent4 4 2 2 4" xfId="401"/>
    <cellStyle name="20% - Accent4 4 2 3" xfId="402"/>
    <cellStyle name="20% - Accent4 4 2 3 2" xfId="403"/>
    <cellStyle name="20% - Accent4 4 2 3 3" xfId="404"/>
    <cellStyle name="20% - Accent4 4 2 4" xfId="405"/>
    <cellStyle name="20% - Accent4 4 2 5" xfId="406"/>
    <cellStyle name="20% - Accent4 4 3" xfId="407"/>
    <cellStyle name="20% - Accent4 4 3 2" xfId="408"/>
    <cellStyle name="20% - Accent4 4 3 2 2" xfId="409"/>
    <cellStyle name="20% - Accent4 4 3 2 3" xfId="410"/>
    <cellStyle name="20% - Accent4 4 3 3" xfId="411"/>
    <cellStyle name="20% - Accent4 4 3 4" xfId="412"/>
    <cellStyle name="20% - Accent4 4 4" xfId="413"/>
    <cellStyle name="20% - Accent4 4 4 2" xfId="414"/>
    <cellStyle name="20% - Accent4 4 4 3" xfId="415"/>
    <cellStyle name="20% - Accent4 4 5" xfId="416"/>
    <cellStyle name="20% - Accent4 4 6" xfId="417"/>
    <cellStyle name="20% - Accent4 5" xfId="418"/>
    <cellStyle name="20% - Accent4 5 2" xfId="419"/>
    <cellStyle name="20% - Accent4 5 2 2" xfId="420"/>
    <cellStyle name="20% - Accent4 5 2 2 2" xfId="421"/>
    <cellStyle name="20% - Accent4 5 2 2 2 2" xfId="422"/>
    <cellStyle name="20% - Accent4 5 2 2 2 3" xfId="423"/>
    <cellStyle name="20% - Accent4 5 2 2 3" xfId="424"/>
    <cellStyle name="20% - Accent4 5 2 2 4" xfId="425"/>
    <cellStyle name="20% - Accent4 5 2 3" xfId="426"/>
    <cellStyle name="20% - Accent4 5 2 3 2" xfId="427"/>
    <cellStyle name="20% - Accent4 5 2 3 3" xfId="428"/>
    <cellStyle name="20% - Accent4 5 2 4" xfId="429"/>
    <cellStyle name="20% - Accent4 5 2 5" xfId="430"/>
    <cellStyle name="20% - Accent4 5 3" xfId="431"/>
    <cellStyle name="20% - Accent4 5 3 2" xfId="432"/>
    <cellStyle name="20% - Accent4 5 3 2 2" xfId="433"/>
    <cellStyle name="20% - Accent4 5 3 2 3" xfId="434"/>
    <cellStyle name="20% - Accent4 5 3 3" xfId="435"/>
    <cellStyle name="20% - Accent4 5 3 4" xfId="436"/>
    <cellStyle name="20% - Accent4 5 4" xfId="437"/>
    <cellStyle name="20% - Accent4 5 4 2" xfId="438"/>
    <cellStyle name="20% - Accent4 5 4 3" xfId="439"/>
    <cellStyle name="20% - Accent4 5 5" xfId="440"/>
    <cellStyle name="20% - Accent4 5 6" xfId="441"/>
    <cellStyle name="20% - Accent4 6" xfId="442"/>
    <cellStyle name="20% - Accent4 6 2" xfId="443"/>
    <cellStyle name="20% - Accent4 6 2 2" xfId="444"/>
    <cellStyle name="20% - Accent4 6 2 2 2" xfId="445"/>
    <cellStyle name="20% - Accent4 6 2 2 3" xfId="446"/>
    <cellStyle name="20% - Accent4 6 2 3" xfId="447"/>
    <cellStyle name="20% - Accent4 6 2 4" xfId="448"/>
    <cellStyle name="20% - Accent4 6 3" xfId="449"/>
    <cellStyle name="20% - Accent4 6 3 2" xfId="450"/>
    <cellStyle name="20% - Accent4 6 3 3" xfId="451"/>
    <cellStyle name="20% - Accent4 6 4" xfId="452"/>
    <cellStyle name="20% - Accent4 6 5" xfId="453"/>
    <cellStyle name="20% - Accent5 2" xfId="454"/>
    <cellStyle name="20% - Accent5 2 2" xfId="455"/>
    <cellStyle name="20% - Accent5 3" xfId="456"/>
    <cellStyle name="20% - Accent5 3 2" xfId="457"/>
    <cellStyle name="20% - Accent5 3 2 2" xfId="458"/>
    <cellStyle name="20% - Accent5 3 2 2 2" xfId="459"/>
    <cellStyle name="20% - Accent5 3 2 2 2 2" xfId="460"/>
    <cellStyle name="20% - Accent5 3 2 2 2 2 2" xfId="461"/>
    <cellStyle name="20% - Accent5 3 2 2 2 2 3" xfId="462"/>
    <cellStyle name="20% - Accent5 3 2 2 2 3" xfId="463"/>
    <cellStyle name="20% - Accent5 3 2 2 2 4" xfId="464"/>
    <cellStyle name="20% - Accent5 3 2 2 3" xfId="465"/>
    <cellStyle name="20% - Accent5 3 2 2 3 2" xfId="466"/>
    <cellStyle name="20% - Accent5 3 2 2 3 3" xfId="467"/>
    <cellStyle name="20% - Accent5 3 2 2 4" xfId="468"/>
    <cellStyle name="20% - Accent5 3 2 2 5" xfId="469"/>
    <cellStyle name="20% - Accent5 3 2 3" xfId="470"/>
    <cellStyle name="20% - Accent5 3 2 3 2" xfId="471"/>
    <cellStyle name="20% - Accent5 3 2 3 2 2" xfId="472"/>
    <cellStyle name="20% - Accent5 3 2 3 2 3" xfId="473"/>
    <cellStyle name="20% - Accent5 3 2 3 3" xfId="474"/>
    <cellStyle name="20% - Accent5 3 2 3 4" xfId="475"/>
    <cellStyle name="20% - Accent5 3 2 4" xfId="476"/>
    <cellStyle name="20% - Accent5 3 2 4 2" xfId="477"/>
    <cellStyle name="20% - Accent5 3 2 4 3" xfId="478"/>
    <cellStyle name="20% - Accent5 3 2 5" xfId="479"/>
    <cellStyle name="20% - Accent5 3 2 6" xfId="480"/>
    <cellStyle name="20% - Accent5 3 3" xfId="481"/>
    <cellStyle name="20% - Accent5 3 3 2" xfId="482"/>
    <cellStyle name="20% - Accent5 3 3 2 2" xfId="483"/>
    <cellStyle name="20% - Accent5 3 3 2 2 2" xfId="484"/>
    <cellStyle name="20% - Accent5 3 3 2 2 3" xfId="485"/>
    <cellStyle name="20% - Accent5 3 3 2 3" xfId="486"/>
    <cellStyle name="20% - Accent5 3 3 2 4" xfId="487"/>
    <cellStyle name="20% - Accent5 3 3 3" xfId="488"/>
    <cellStyle name="20% - Accent5 3 3 3 2" xfId="489"/>
    <cellStyle name="20% - Accent5 3 3 3 3" xfId="490"/>
    <cellStyle name="20% - Accent5 3 3 4" xfId="491"/>
    <cellStyle name="20% - Accent5 3 3 5" xfId="492"/>
    <cellStyle name="20% - Accent5 3 4" xfId="493"/>
    <cellStyle name="20% - Accent5 3 4 2" xfId="494"/>
    <cellStyle name="20% - Accent5 3 4 2 2" xfId="495"/>
    <cellStyle name="20% - Accent5 3 4 2 3" xfId="496"/>
    <cellStyle name="20% - Accent5 3 4 3" xfId="497"/>
    <cellStyle name="20% - Accent5 3 4 4" xfId="498"/>
    <cellStyle name="20% - Accent5 3 5" xfId="499"/>
    <cellStyle name="20% - Accent5 3 5 2" xfId="500"/>
    <cellStyle name="20% - Accent5 3 5 3" xfId="501"/>
    <cellStyle name="20% - Accent5 3 6" xfId="502"/>
    <cellStyle name="20% - Accent5 3 7" xfId="503"/>
    <cellStyle name="20% - Accent5 4" xfId="504"/>
    <cellStyle name="20% - Accent5 4 2" xfId="505"/>
    <cellStyle name="20% - Accent5 4 2 2" xfId="506"/>
    <cellStyle name="20% - Accent5 4 2 2 2" xfId="507"/>
    <cellStyle name="20% - Accent5 4 2 2 2 2" xfId="508"/>
    <cellStyle name="20% - Accent5 4 2 2 2 3" xfId="509"/>
    <cellStyle name="20% - Accent5 4 2 2 3" xfId="510"/>
    <cellStyle name="20% - Accent5 4 2 2 4" xfId="511"/>
    <cellStyle name="20% - Accent5 4 2 3" xfId="512"/>
    <cellStyle name="20% - Accent5 4 2 3 2" xfId="513"/>
    <cellStyle name="20% - Accent5 4 2 3 3" xfId="514"/>
    <cellStyle name="20% - Accent5 4 2 4" xfId="515"/>
    <cellStyle name="20% - Accent5 4 2 5" xfId="516"/>
    <cellStyle name="20% - Accent5 4 3" xfId="517"/>
    <cellStyle name="20% - Accent5 4 3 2" xfId="518"/>
    <cellStyle name="20% - Accent5 4 3 2 2" xfId="519"/>
    <cellStyle name="20% - Accent5 4 3 2 3" xfId="520"/>
    <cellStyle name="20% - Accent5 4 3 3" xfId="521"/>
    <cellStyle name="20% - Accent5 4 3 4" xfId="522"/>
    <cellStyle name="20% - Accent5 4 4" xfId="523"/>
    <cellStyle name="20% - Accent5 4 4 2" xfId="524"/>
    <cellStyle name="20% - Accent5 4 4 3" xfId="525"/>
    <cellStyle name="20% - Accent5 4 5" xfId="526"/>
    <cellStyle name="20% - Accent5 4 6" xfId="527"/>
    <cellStyle name="20% - Accent5 5" xfId="528"/>
    <cellStyle name="20% - Accent5 5 2" xfId="529"/>
    <cellStyle name="20% - Accent5 5 2 2" xfId="530"/>
    <cellStyle name="20% - Accent5 5 2 2 2" xfId="531"/>
    <cellStyle name="20% - Accent5 5 2 2 2 2" xfId="532"/>
    <cellStyle name="20% - Accent5 5 2 2 2 3" xfId="533"/>
    <cellStyle name="20% - Accent5 5 2 2 3" xfId="534"/>
    <cellStyle name="20% - Accent5 5 2 2 4" xfId="535"/>
    <cellStyle name="20% - Accent5 5 2 3" xfId="536"/>
    <cellStyle name="20% - Accent5 5 2 3 2" xfId="537"/>
    <cellStyle name="20% - Accent5 5 2 3 3" xfId="538"/>
    <cellStyle name="20% - Accent5 5 2 4" xfId="539"/>
    <cellStyle name="20% - Accent5 5 2 5" xfId="540"/>
    <cellStyle name="20% - Accent5 5 3" xfId="541"/>
    <cellStyle name="20% - Accent5 5 3 2" xfId="542"/>
    <cellStyle name="20% - Accent5 5 3 2 2" xfId="543"/>
    <cellStyle name="20% - Accent5 5 3 2 3" xfId="544"/>
    <cellStyle name="20% - Accent5 5 3 3" xfId="545"/>
    <cellStyle name="20% - Accent5 5 3 4" xfId="546"/>
    <cellStyle name="20% - Accent5 5 4" xfId="547"/>
    <cellStyle name="20% - Accent5 5 4 2" xfId="548"/>
    <cellStyle name="20% - Accent5 5 4 3" xfId="549"/>
    <cellStyle name="20% - Accent5 5 5" xfId="550"/>
    <cellStyle name="20% - Accent5 5 6" xfId="551"/>
    <cellStyle name="20% - Accent5 6" xfId="552"/>
    <cellStyle name="20% - Accent5 6 2" xfId="553"/>
    <cellStyle name="20% - Accent5 6 2 2" xfId="554"/>
    <cellStyle name="20% - Accent5 6 2 2 2" xfId="555"/>
    <cellStyle name="20% - Accent5 6 2 2 3" xfId="556"/>
    <cellStyle name="20% - Accent5 6 2 3" xfId="557"/>
    <cellStyle name="20% - Accent5 6 2 4" xfId="558"/>
    <cellStyle name="20% - Accent5 6 3" xfId="559"/>
    <cellStyle name="20% - Accent5 6 3 2" xfId="560"/>
    <cellStyle name="20% - Accent5 6 3 3" xfId="561"/>
    <cellStyle name="20% - Accent5 6 4" xfId="562"/>
    <cellStyle name="20% - Accent5 6 5" xfId="563"/>
    <cellStyle name="20% - Accent6 2" xfId="564"/>
    <cellStyle name="20% - Accent6 2 2" xfId="565"/>
    <cellStyle name="20% - Accent6 3" xfId="566"/>
    <cellStyle name="20% - Accent6 3 2" xfId="567"/>
    <cellStyle name="20% - Accent6 3 2 2" xfId="568"/>
    <cellStyle name="20% - Accent6 3 2 2 2" xfId="569"/>
    <cellStyle name="20% - Accent6 3 2 2 2 2" xfId="570"/>
    <cellStyle name="20% - Accent6 3 2 2 2 2 2" xfId="571"/>
    <cellStyle name="20% - Accent6 3 2 2 2 2 3" xfId="572"/>
    <cellStyle name="20% - Accent6 3 2 2 2 3" xfId="573"/>
    <cellStyle name="20% - Accent6 3 2 2 2 4" xfId="574"/>
    <cellStyle name="20% - Accent6 3 2 2 3" xfId="575"/>
    <cellStyle name="20% - Accent6 3 2 2 3 2" xfId="576"/>
    <cellStyle name="20% - Accent6 3 2 2 3 3" xfId="577"/>
    <cellStyle name="20% - Accent6 3 2 2 4" xfId="578"/>
    <cellStyle name="20% - Accent6 3 2 2 5" xfId="579"/>
    <cellStyle name="20% - Accent6 3 2 3" xfId="580"/>
    <cellStyle name="20% - Accent6 3 2 3 2" xfId="581"/>
    <cellStyle name="20% - Accent6 3 2 3 2 2" xfId="582"/>
    <cellStyle name="20% - Accent6 3 2 3 2 3" xfId="583"/>
    <cellStyle name="20% - Accent6 3 2 3 3" xfId="584"/>
    <cellStyle name="20% - Accent6 3 2 3 4" xfId="585"/>
    <cellStyle name="20% - Accent6 3 2 4" xfId="586"/>
    <cellStyle name="20% - Accent6 3 2 4 2" xfId="587"/>
    <cellStyle name="20% - Accent6 3 2 4 3" xfId="588"/>
    <cellStyle name="20% - Accent6 3 2 5" xfId="589"/>
    <cellStyle name="20% - Accent6 3 2 6" xfId="590"/>
    <cellStyle name="20% - Accent6 3 3" xfId="591"/>
    <cellStyle name="20% - Accent6 3 3 2" xfId="592"/>
    <cellStyle name="20% - Accent6 3 3 2 2" xfId="593"/>
    <cellStyle name="20% - Accent6 3 3 2 2 2" xfId="594"/>
    <cellStyle name="20% - Accent6 3 3 2 2 3" xfId="595"/>
    <cellStyle name="20% - Accent6 3 3 2 3" xfId="596"/>
    <cellStyle name="20% - Accent6 3 3 2 4" xfId="597"/>
    <cellStyle name="20% - Accent6 3 3 3" xfId="598"/>
    <cellStyle name="20% - Accent6 3 3 3 2" xfId="599"/>
    <cellStyle name="20% - Accent6 3 3 3 3" xfId="600"/>
    <cellStyle name="20% - Accent6 3 3 4" xfId="601"/>
    <cellStyle name="20% - Accent6 3 3 5" xfId="602"/>
    <cellStyle name="20% - Accent6 3 4" xfId="603"/>
    <cellStyle name="20% - Accent6 3 4 2" xfId="604"/>
    <cellStyle name="20% - Accent6 3 4 2 2" xfId="605"/>
    <cellStyle name="20% - Accent6 3 4 2 3" xfId="606"/>
    <cellStyle name="20% - Accent6 3 4 3" xfId="607"/>
    <cellStyle name="20% - Accent6 3 4 4" xfId="608"/>
    <cellStyle name="20% - Accent6 3 5" xfId="609"/>
    <cellStyle name="20% - Accent6 3 5 2" xfId="610"/>
    <cellStyle name="20% - Accent6 3 5 3" xfId="611"/>
    <cellStyle name="20% - Accent6 3 6" xfId="612"/>
    <cellStyle name="20% - Accent6 3 7" xfId="613"/>
    <cellStyle name="20% - Accent6 4" xfId="614"/>
    <cellStyle name="20% - Accent6 4 2" xfId="615"/>
    <cellStyle name="20% - Accent6 4 2 2" xfId="616"/>
    <cellStyle name="20% - Accent6 4 2 2 2" xfId="617"/>
    <cellStyle name="20% - Accent6 4 2 2 2 2" xfId="618"/>
    <cellStyle name="20% - Accent6 4 2 2 2 3" xfId="619"/>
    <cellStyle name="20% - Accent6 4 2 2 3" xfId="620"/>
    <cellStyle name="20% - Accent6 4 2 2 4" xfId="621"/>
    <cellStyle name="20% - Accent6 4 2 3" xfId="622"/>
    <cellStyle name="20% - Accent6 4 2 3 2" xfId="623"/>
    <cellStyle name="20% - Accent6 4 2 3 3" xfId="624"/>
    <cellStyle name="20% - Accent6 4 2 4" xfId="625"/>
    <cellStyle name="20% - Accent6 4 2 5" xfId="626"/>
    <cellStyle name="20% - Accent6 4 3" xfId="627"/>
    <cellStyle name="20% - Accent6 4 3 2" xfId="628"/>
    <cellStyle name="20% - Accent6 4 3 2 2" xfId="629"/>
    <cellStyle name="20% - Accent6 4 3 2 3" xfId="630"/>
    <cellStyle name="20% - Accent6 4 3 3" xfId="631"/>
    <cellStyle name="20% - Accent6 4 3 4" xfId="632"/>
    <cellStyle name="20% - Accent6 4 4" xfId="633"/>
    <cellStyle name="20% - Accent6 4 4 2" xfId="634"/>
    <cellStyle name="20% - Accent6 4 4 3" xfId="635"/>
    <cellStyle name="20% - Accent6 4 5" xfId="636"/>
    <cellStyle name="20% - Accent6 4 6" xfId="637"/>
    <cellStyle name="20% - Accent6 5" xfId="638"/>
    <cellStyle name="20% - Accent6 5 2" xfId="639"/>
    <cellStyle name="20% - Accent6 5 2 2" xfId="640"/>
    <cellStyle name="20% - Accent6 5 2 2 2" xfId="641"/>
    <cellStyle name="20% - Accent6 5 2 2 2 2" xfId="642"/>
    <cellStyle name="20% - Accent6 5 2 2 2 3" xfId="643"/>
    <cellStyle name="20% - Accent6 5 2 2 3" xfId="644"/>
    <cellStyle name="20% - Accent6 5 2 2 4" xfId="645"/>
    <cellStyle name="20% - Accent6 5 2 3" xfId="646"/>
    <cellStyle name="20% - Accent6 5 2 3 2" xfId="647"/>
    <cellStyle name="20% - Accent6 5 2 3 3" xfId="648"/>
    <cellStyle name="20% - Accent6 5 2 4" xfId="649"/>
    <cellStyle name="20% - Accent6 5 2 5" xfId="650"/>
    <cellStyle name="20% - Accent6 5 3" xfId="651"/>
    <cellStyle name="20% - Accent6 5 3 2" xfId="652"/>
    <cellStyle name="20% - Accent6 5 3 2 2" xfId="653"/>
    <cellStyle name="20% - Accent6 5 3 2 3" xfId="654"/>
    <cellStyle name="20% - Accent6 5 3 3" xfId="655"/>
    <cellStyle name="20% - Accent6 5 3 4" xfId="656"/>
    <cellStyle name="20% - Accent6 5 4" xfId="657"/>
    <cellStyle name="20% - Accent6 5 4 2" xfId="658"/>
    <cellStyle name="20% - Accent6 5 4 3" xfId="659"/>
    <cellStyle name="20% - Accent6 5 5" xfId="660"/>
    <cellStyle name="20% - Accent6 5 6" xfId="661"/>
    <cellStyle name="20% - Accent6 6" xfId="662"/>
    <cellStyle name="20% - Accent6 6 2" xfId="663"/>
    <cellStyle name="20% - Accent6 6 2 2" xfId="664"/>
    <cellStyle name="20% - Accent6 6 2 2 2" xfId="665"/>
    <cellStyle name="20% - Accent6 6 2 2 3" xfId="666"/>
    <cellStyle name="20% - Accent6 6 2 3" xfId="667"/>
    <cellStyle name="20% - Accent6 6 2 4" xfId="668"/>
    <cellStyle name="20% - Accent6 6 3" xfId="669"/>
    <cellStyle name="20% - Accent6 6 3 2" xfId="670"/>
    <cellStyle name="20% - Accent6 6 3 3" xfId="671"/>
    <cellStyle name="20% - Accent6 6 4" xfId="672"/>
    <cellStyle name="20% - Accent6 6 5" xfId="673"/>
    <cellStyle name="3 indents" xfId="674"/>
    <cellStyle name="4 indents" xfId="675"/>
    <cellStyle name="40% - Accent1 2" xfId="676"/>
    <cellStyle name="40% - Accent1 2 2" xfId="677"/>
    <cellStyle name="40% - Accent1 3" xfId="678"/>
    <cellStyle name="40% - Accent1 3 2" xfId="679"/>
    <cellStyle name="40% - Accent1 3 2 2" xfId="680"/>
    <cellStyle name="40% - Accent1 3 2 2 2" xfId="681"/>
    <cellStyle name="40% - Accent1 3 2 2 2 2" xfId="682"/>
    <cellStyle name="40% - Accent1 3 2 2 2 2 2" xfId="683"/>
    <cellStyle name="40% - Accent1 3 2 2 2 2 3" xfId="684"/>
    <cellStyle name="40% - Accent1 3 2 2 2 3" xfId="685"/>
    <cellStyle name="40% - Accent1 3 2 2 2 4" xfId="686"/>
    <cellStyle name="40% - Accent1 3 2 2 3" xfId="687"/>
    <cellStyle name="40% - Accent1 3 2 2 3 2" xfId="688"/>
    <cellStyle name="40% - Accent1 3 2 2 3 3" xfId="689"/>
    <cellStyle name="40% - Accent1 3 2 2 4" xfId="690"/>
    <cellStyle name="40% - Accent1 3 2 2 5" xfId="691"/>
    <cellStyle name="40% - Accent1 3 2 3" xfId="692"/>
    <cellStyle name="40% - Accent1 3 2 3 2" xfId="693"/>
    <cellStyle name="40% - Accent1 3 2 3 2 2" xfId="694"/>
    <cellStyle name="40% - Accent1 3 2 3 2 3" xfId="695"/>
    <cellStyle name="40% - Accent1 3 2 3 3" xfId="696"/>
    <cellStyle name="40% - Accent1 3 2 3 4" xfId="697"/>
    <cellStyle name="40% - Accent1 3 2 4" xfId="698"/>
    <cellStyle name="40% - Accent1 3 2 4 2" xfId="699"/>
    <cellStyle name="40% - Accent1 3 2 4 3" xfId="700"/>
    <cellStyle name="40% - Accent1 3 2 5" xfId="701"/>
    <cellStyle name="40% - Accent1 3 2 6" xfId="702"/>
    <cellStyle name="40% - Accent1 3 3" xfId="703"/>
    <cellStyle name="40% - Accent1 3 3 2" xfId="704"/>
    <cellStyle name="40% - Accent1 3 3 2 2" xfId="705"/>
    <cellStyle name="40% - Accent1 3 3 2 2 2" xfId="706"/>
    <cellStyle name="40% - Accent1 3 3 2 2 3" xfId="707"/>
    <cellStyle name="40% - Accent1 3 3 2 3" xfId="708"/>
    <cellStyle name="40% - Accent1 3 3 2 4" xfId="709"/>
    <cellStyle name="40% - Accent1 3 3 3" xfId="710"/>
    <cellStyle name="40% - Accent1 3 3 3 2" xfId="711"/>
    <cellStyle name="40% - Accent1 3 3 3 3" xfId="712"/>
    <cellStyle name="40% - Accent1 3 3 4" xfId="713"/>
    <cellStyle name="40% - Accent1 3 3 5" xfId="714"/>
    <cellStyle name="40% - Accent1 3 4" xfId="715"/>
    <cellStyle name="40% - Accent1 3 4 2" xfId="716"/>
    <cellStyle name="40% - Accent1 3 4 2 2" xfId="717"/>
    <cellStyle name="40% - Accent1 3 4 2 3" xfId="718"/>
    <cellStyle name="40% - Accent1 3 4 3" xfId="719"/>
    <cellStyle name="40% - Accent1 3 4 4" xfId="720"/>
    <cellStyle name="40% - Accent1 3 5" xfId="721"/>
    <cellStyle name="40% - Accent1 3 5 2" xfId="722"/>
    <cellStyle name="40% - Accent1 3 5 3" xfId="723"/>
    <cellStyle name="40% - Accent1 3 6" xfId="724"/>
    <cellStyle name="40% - Accent1 3 7" xfId="725"/>
    <cellStyle name="40% - Accent1 4" xfId="726"/>
    <cellStyle name="40% - Accent1 4 2" xfId="727"/>
    <cellStyle name="40% - Accent1 4 2 2" xfId="728"/>
    <cellStyle name="40% - Accent1 4 2 2 2" xfId="729"/>
    <cellStyle name="40% - Accent1 4 2 2 2 2" xfId="730"/>
    <cellStyle name="40% - Accent1 4 2 2 2 3" xfId="731"/>
    <cellStyle name="40% - Accent1 4 2 2 3" xfId="732"/>
    <cellStyle name="40% - Accent1 4 2 2 4" xfId="733"/>
    <cellStyle name="40% - Accent1 4 2 3" xfId="734"/>
    <cellStyle name="40% - Accent1 4 2 3 2" xfId="735"/>
    <cellStyle name="40% - Accent1 4 2 3 3" xfId="736"/>
    <cellStyle name="40% - Accent1 4 2 4" xfId="737"/>
    <cellStyle name="40% - Accent1 4 2 5" xfId="738"/>
    <cellStyle name="40% - Accent1 4 3" xfId="739"/>
    <cellStyle name="40% - Accent1 4 3 2" xfId="740"/>
    <cellStyle name="40% - Accent1 4 3 2 2" xfId="741"/>
    <cellStyle name="40% - Accent1 4 3 2 3" xfId="742"/>
    <cellStyle name="40% - Accent1 4 3 3" xfId="743"/>
    <cellStyle name="40% - Accent1 4 3 4" xfId="744"/>
    <cellStyle name="40% - Accent1 4 4" xfId="745"/>
    <cellStyle name="40% - Accent1 4 4 2" xfId="746"/>
    <cellStyle name="40% - Accent1 4 4 3" xfId="747"/>
    <cellStyle name="40% - Accent1 4 5" xfId="748"/>
    <cellStyle name="40% - Accent1 4 6" xfId="749"/>
    <cellStyle name="40% - Accent1 5" xfId="750"/>
    <cellStyle name="40% - Accent1 5 2" xfId="751"/>
    <cellStyle name="40% - Accent1 5 2 2" xfId="752"/>
    <cellStyle name="40% - Accent1 5 2 2 2" xfId="753"/>
    <cellStyle name="40% - Accent1 5 2 2 2 2" xfId="754"/>
    <cellStyle name="40% - Accent1 5 2 2 2 3" xfId="755"/>
    <cellStyle name="40% - Accent1 5 2 2 3" xfId="756"/>
    <cellStyle name="40% - Accent1 5 2 2 4" xfId="757"/>
    <cellStyle name="40% - Accent1 5 2 3" xfId="758"/>
    <cellStyle name="40% - Accent1 5 2 3 2" xfId="759"/>
    <cellStyle name="40% - Accent1 5 2 3 3" xfId="760"/>
    <cellStyle name="40% - Accent1 5 2 4" xfId="761"/>
    <cellStyle name="40% - Accent1 5 2 5" xfId="762"/>
    <cellStyle name="40% - Accent1 5 3" xfId="763"/>
    <cellStyle name="40% - Accent1 5 3 2" xfId="764"/>
    <cellStyle name="40% - Accent1 5 3 2 2" xfId="765"/>
    <cellStyle name="40% - Accent1 5 3 2 3" xfId="766"/>
    <cellStyle name="40% - Accent1 5 3 3" xfId="767"/>
    <cellStyle name="40% - Accent1 5 3 4" xfId="768"/>
    <cellStyle name="40% - Accent1 5 4" xfId="769"/>
    <cellStyle name="40% - Accent1 5 4 2" xfId="770"/>
    <cellStyle name="40% - Accent1 5 4 3" xfId="771"/>
    <cellStyle name="40% - Accent1 5 5" xfId="772"/>
    <cellStyle name="40% - Accent1 5 6" xfId="773"/>
    <cellStyle name="40% - Accent1 6" xfId="774"/>
    <cellStyle name="40% - Accent1 6 2" xfId="775"/>
    <cellStyle name="40% - Accent1 6 2 2" xfId="776"/>
    <cellStyle name="40% - Accent1 6 2 2 2" xfId="777"/>
    <cellStyle name="40% - Accent1 6 2 2 3" xfId="778"/>
    <cellStyle name="40% - Accent1 6 2 3" xfId="779"/>
    <cellStyle name="40% - Accent1 6 2 4" xfId="780"/>
    <cellStyle name="40% - Accent1 6 3" xfId="781"/>
    <cellStyle name="40% - Accent1 6 3 2" xfId="782"/>
    <cellStyle name="40% - Accent1 6 3 3" xfId="783"/>
    <cellStyle name="40% - Accent1 6 4" xfId="784"/>
    <cellStyle name="40% - Accent1 6 5" xfId="785"/>
    <cellStyle name="40% - Accent2 2" xfId="786"/>
    <cellStyle name="40% - Accent2 2 2" xfId="787"/>
    <cellStyle name="40% - Accent2 3" xfId="788"/>
    <cellStyle name="40% - Accent2 3 2" xfId="789"/>
    <cellStyle name="40% - Accent2 3 2 2" xfId="790"/>
    <cellStyle name="40% - Accent2 3 2 2 2" xfId="791"/>
    <cellStyle name="40% - Accent2 3 2 2 2 2" xfId="792"/>
    <cellStyle name="40% - Accent2 3 2 2 2 2 2" xfId="793"/>
    <cellStyle name="40% - Accent2 3 2 2 2 2 3" xfId="794"/>
    <cellStyle name="40% - Accent2 3 2 2 2 3" xfId="795"/>
    <cellStyle name="40% - Accent2 3 2 2 2 4" xfId="796"/>
    <cellStyle name="40% - Accent2 3 2 2 3" xfId="797"/>
    <cellStyle name="40% - Accent2 3 2 2 3 2" xfId="798"/>
    <cellStyle name="40% - Accent2 3 2 2 3 3" xfId="799"/>
    <cellStyle name="40% - Accent2 3 2 2 4" xfId="800"/>
    <cellStyle name="40% - Accent2 3 2 2 5" xfId="801"/>
    <cellStyle name="40% - Accent2 3 2 3" xfId="802"/>
    <cellStyle name="40% - Accent2 3 2 3 2" xfId="803"/>
    <cellStyle name="40% - Accent2 3 2 3 2 2" xfId="804"/>
    <cellStyle name="40% - Accent2 3 2 3 2 3" xfId="805"/>
    <cellStyle name="40% - Accent2 3 2 3 3" xfId="806"/>
    <cellStyle name="40% - Accent2 3 2 3 4" xfId="807"/>
    <cellStyle name="40% - Accent2 3 2 4" xfId="808"/>
    <cellStyle name="40% - Accent2 3 2 4 2" xfId="809"/>
    <cellStyle name="40% - Accent2 3 2 4 3" xfId="810"/>
    <cellStyle name="40% - Accent2 3 2 5" xfId="811"/>
    <cellStyle name="40% - Accent2 3 2 6" xfId="812"/>
    <cellStyle name="40% - Accent2 3 3" xfId="813"/>
    <cellStyle name="40% - Accent2 3 3 2" xfId="814"/>
    <cellStyle name="40% - Accent2 3 3 2 2" xfId="815"/>
    <cellStyle name="40% - Accent2 3 3 2 2 2" xfId="816"/>
    <cellStyle name="40% - Accent2 3 3 2 2 3" xfId="817"/>
    <cellStyle name="40% - Accent2 3 3 2 3" xfId="818"/>
    <cellStyle name="40% - Accent2 3 3 2 4" xfId="819"/>
    <cellStyle name="40% - Accent2 3 3 3" xfId="820"/>
    <cellStyle name="40% - Accent2 3 3 3 2" xfId="821"/>
    <cellStyle name="40% - Accent2 3 3 3 3" xfId="822"/>
    <cellStyle name="40% - Accent2 3 3 4" xfId="823"/>
    <cellStyle name="40% - Accent2 3 3 5" xfId="824"/>
    <cellStyle name="40% - Accent2 3 4" xfId="825"/>
    <cellStyle name="40% - Accent2 3 4 2" xfId="826"/>
    <cellStyle name="40% - Accent2 3 4 2 2" xfId="827"/>
    <cellStyle name="40% - Accent2 3 4 2 3" xfId="828"/>
    <cellStyle name="40% - Accent2 3 4 3" xfId="829"/>
    <cellStyle name="40% - Accent2 3 4 4" xfId="830"/>
    <cellStyle name="40% - Accent2 3 5" xfId="831"/>
    <cellStyle name="40% - Accent2 3 5 2" xfId="832"/>
    <cellStyle name="40% - Accent2 3 5 3" xfId="833"/>
    <cellStyle name="40% - Accent2 3 6" xfId="834"/>
    <cellStyle name="40% - Accent2 3 7" xfId="835"/>
    <cellStyle name="40% - Accent2 4" xfId="836"/>
    <cellStyle name="40% - Accent2 4 2" xfId="837"/>
    <cellStyle name="40% - Accent2 4 2 2" xfId="838"/>
    <cellStyle name="40% - Accent2 4 2 2 2" xfId="839"/>
    <cellStyle name="40% - Accent2 4 2 2 2 2" xfId="840"/>
    <cellStyle name="40% - Accent2 4 2 2 2 3" xfId="841"/>
    <cellStyle name="40% - Accent2 4 2 2 3" xfId="842"/>
    <cellStyle name="40% - Accent2 4 2 2 4" xfId="843"/>
    <cellStyle name="40% - Accent2 4 2 3" xfId="844"/>
    <cellStyle name="40% - Accent2 4 2 3 2" xfId="845"/>
    <cellStyle name="40% - Accent2 4 2 3 3" xfId="846"/>
    <cellStyle name="40% - Accent2 4 2 4" xfId="847"/>
    <cellStyle name="40% - Accent2 4 2 5" xfId="848"/>
    <cellStyle name="40% - Accent2 4 3" xfId="849"/>
    <cellStyle name="40% - Accent2 4 3 2" xfId="850"/>
    <cellStyle name="40% - Accent2 4 3 2 2" xfId="851"/>
    <cellStyle name="40% - Accent2 4 3 2 3" xfId="852"/>
    <cellStyle name="40% - Accent2 4 3 3" xfId="853"/>
    <cellStyle name="40% - Accent2 4 3 4" xfId="854"/>
    <cellStyle name="40% - Accent2 4 4" xfId="855"/>
    <cellStyle name="40% - Accent2 4 4 2" xfId="856"/>
    <cellStyle name="40% - Accent2 4 4 3" xfId="857"/>
    <cellStyle name="40% - Accent2 4 5" xfId="858"/>
    <cellStyle name="40% - Accent2 4 6" xfId="859"/>
    <cellStyle name="40% - Accent2 5" xfId="860"/>
    <cellStyle name="40% - Accent2 5 2" xfId="861"/>
    <cellStyle name="40% - Accent2 5 2 2" xfId="862"/>
    <cellStyle name="40% - Accent2 5 2 2 2" xfId="863"/>
    <cellStyle name="40% - Accent2 5 2 2 2 2" xfId="864"/>
    <cellStyle name="40% - Accent2 5 2 2 2 3" xfId="865"/>
    <cellStyle name="40% - Accent2 5 2 2 3" xfId="866"/>
    <cellStyle name="40% - Accent2 5 2 2 4" xfId="867"/>
    <cellStyle name="40% - Accent2 5 2 3" xfId="868"/>
    <cellStyle name="40% - Accent2 5 2 3 2" xfId="869"/>
    <cellStyle name="40% - Accent2 5 2 3 3" xfId="870"/>
    <cellStyle name="40% - Accent2 5 2 4" xfId="871"/>
    <cellStyle name="40% - Accent2 5 2 5" xfId="872"/>
    <cellStyle name="40% - Accent2 5 3" xfId="873"/>
    <cellStyle name="40% - Accent2 5 3 2" xfId="874"/>
    <cellStyle name="40% - Accent2 5 3 2 2" xfId="875"/>
    <cellStyle name="40% - Accent2 5 3 2 3" xfId="876"/>
    <cellStyle name="40% - Accent2 5 3 3" xfId="877"/>
    <cellStyle name="40% - Accent2 5 3 4" xfId="878"/>
    <cellStyle name="40% - Accent2 5 4" xfId="879"/>
    <cellStyle name="40% - Accent2 5 4 2" xfId="880"/>
    <cellStyle name="40% - Accent2 5 4 3" xfId="881"/>
    <cellStyle name="40% - Accent2 5 5" xfId="882"/>
    <cellStyle name="40% - Accent2 5 6" xfId="883"/>
    <cellStyle name="40% - Accent2 6" xfId="884"/>
    <cellStyle name="40% - Accent2 6 2" xfId="885"/>
    <cellStyle name="40% - Accent2 6 2 2" xfId="886"/>
    <cellStyle name="40% - Accent2 6 2 2 2" xfId="887"/>
    <cellStyle name="40% - Accent2 6 2 2 3" xfId="888"/>
    <cellStyle name="40% - Accent2 6 2 3" xfId="889"/>
    <cellStyle name="40% - Accent2 6 2 4" xfId="890"/>
    <cellStyle name="40% - Accent2 6 3" xfId="891"/>
    <cellStyle name="40% - Accent2 6 3 2" xfId="892"/>
    <cellStyle name="40% - Accent2 6 3 3" xfId="893"/>
    <cellStyle name="40% - Accent2 6 4" xfId="894"/>
    <cellStyle name="40% - Accent2 6 5" xfId="895"/>
    <cellStyle name="40% - Accent3 2" xfId="896"/>
    <cellStyle name="40% - Accent3 2 2" xfId="897"/>
    <cellStyle name="40% - Accent3 3" xfId="898"/>
    <cellStyle name="40% - Accent3 3 2" xfId="899"/>
    <cellStyle name="40% - Accent3 3 2 2" xfId="900"/>
    <cellStyle name="40% - Accent3 3 2 2 2" xfId="901"/>
    <cellStyle name="40% - Accent3 3 2 2 2 2" xfId="902"/>
    <cellStyle name="40% - Accent3 3 2 2 2 2 2" xfId="903"/>
    <cellStyle name="40% - Accent3 3 2 2 2 2 3" xfId="904"/>
    <cellStyle name="40% - Accent3 3 2 2 2 3" xfId="905"/>
    <cellStyle name="40% - Accent3 3 2 2 2 4" xfId="906"/>
    <cellStyle name="40% - Accent3 3 2 2 3" xfId="907"/>
    <cellStyle name="40% - Accent3 3 2 2 3 2" xfId="908"/>
    <cellStyle name="40% - Accent3 3 2 2 3 3" xfId="909"/>
    <cellStyle name="40% - Accent3 3 2 2 4" xfId="910"/>
    <cellStyle name="40% - Accent3 3 2 2 5" xfId="911"/>
    <cellStyle name="40% - Accent3 3 2 3" xfId="912"/>
    <cellStyle name="40% - Accent3 3 2 3 2" xfId="913"/>
    <cellStyle name="40% - Accent3 3 2 3 2 2" xfId="914"/>
    <cellStyle name="40% - Accent3 3 2 3 2 3" xfId="915"/>
    <cellStyle name="40% - Accent3 3 2 3 3" xfId="916"/>
    <cellStyle name="40% - Accent3 3 2 3 4" xfId="917"/>
    <cellStyle name="40% - Accent3 3 2 4" xfId="918"/>
    <cellStyle name="40% - Accent3 3 2 4 2" xfId="919"/>
    <cellStyle name="40% - Accent3 3 2 4 3" xfId="920"/>
    <cellStyle name="40% - Accent3 3 2 5" xfId="921"/>
    <cellStyle name="40% - Accent3 3 2 6" xfId="922"/>
    <cellStyle name="40% - Accent3 3 3" xfId="923"/>
    <cellStyle name="40% - Accent3 3 3 2" xfId="924"/>
    <cellStyle name="40% - Accent3 3 3 2 2" xfId="925"/>
    <cellStyle name="40% - Accent3 3 3 2 2 2" xfId="926"/>
    <cellStyle name="40% - Accent3 3 3 2 2 3" xfId="927"/>
    <cellStyle name="40% - Accent3 3 3 2 3" xfId="928"/>
    <cellStyle name="40% - Accent3 3 3 2 4" xfId="929"/>
    <cellStyle name="40% - Accent3 3 3 3" xfId="930"/>
    <cellStyle name="40% - Accent3 3 3 3 2" xfId="931"/>
    <cellStyle name="40% - Accent3 3 3 3 3" xfId="932"/>
    <cellStyle name="40% - Accent3 3 3 4" xfId="933"/>
    <cellStyle name="40% - Accent3 3 3 5" xfId="934"/>
    <cellStyle name="40% - Accent3 3 4" xfId="935"/>
    <cellStyle name="40% - Accent3 3 4 2" xfId="936"/>
    <cellStyle name="40% - Accent3 3 4 2 2" xfId="937"/>
    <cellStyle name="40% - Accent3 3 4 2 3" xfId="938"/>
    <cellStyle name="40% - Accent3 3 4 3" xfId="939"/>
    <cellStyle name="40% - Accent3 3 4 4" xfId="940"/>
    <cellStyle name="40% - Accent3 3 5" xfId="941"/>
    <cellStyle name="40% - Accent3 3 5 2" xfId="942"/>
    <cellStyle name="40% - Accent3 3 5 3" xfId="943"/>
    <cellStyle name="40% - Accent3 3 6" xfId="944"/>
    <cellStyle name="40% - Accent3 3 7" xfId="945"/>
    <cellStyle name="40% - Accent3 4" xfId="946"/>
    <cellStyle name="40% - Accent3 4 2" xfId="947"/>
    <cellStyle name="40% - Accent3 4 2 2" xfId="948"/>
    <cellStyle name="40% - Accent3 4 2 2 2" xfId="949"/>
    <cellStyle name="40% - Accent3 4 2 2 2 2" xfId="950"/>
    <cellStyle name="40% - Accent3 4 2 2 2 3" xfId="951"/>
    <cellStyle name="40% - Accent3 4 2 2 3" xfId="952"/>
    <cellStyle name="40% - Accent3 4 2 2 4" xfId="953"/>
    <cellStyle name="40% - Accent3 4 2 3" xfId="954"/>
    <cellStyle name="40% - Accent3 4 2 3 2" xfId="955"/>
    <cellStyle name="40% - Accent3 4 2 3 3" xfId="956"/>
    <cellStyle name="40% - Accent3 4 2 4" xfId="957"/>
    <cellStyle name="40% - Accent3 4 2 5" xfId="958"/>
    <cellStyle name="40% - Accent3 4 3" xfId="959"/>
    <cellStyle name="40% - Accent3 4 3 2" xfId="960"/>
    <cellStyle name="40% - Accent3 4 3 2 2" xfId="961"/>
    <cellStyle name="40% - Accent3 4 3 2 3" xfId="962"/>
    <cellStyle name="40% - Accent3 4 3 3" xfId="963"/>
    <cellStyle name="40% - Accent3 4 3 4" xfId="964"/>
    <cellStyle name="40% - Accent3 4 4" xfId="965"/>
    <cellStyle name="40% - Accent3 4 4 2" xfId="966"/>
    <cellStyle name="40% - Accent3 4 4 3" xfId="967"/>
    <cellStyle name="40% - Accent3 4 5" xfId="968"/>
    <cellStyle name="40% - Accent3 4 6" xfId="969"/>
    <cellStyle name="40% - Accent3 5" xfId="970"/>
    <cellStyle name="40% - Accent3 5 2" xfId="971"/>
    <cellStyle name="40% - Accent3 5 2 2" xfId="972"/>
    <cellStyle name="40% - Accent3 5 2 2 2" xfId="973"/>
    <cellStyle name="40% - Accent3 5 2 2 2 2" xfId="974"/>
    <cellStyle name="40% - Accent3 5 2 2 2 3" xfId="975"/>
    <cellStyle name="40% - Accent3 5 2 2 3" xfId="976"/>
    <cellStyle name="40% - Accent3 5 2 2 4" xfId="977"/>
    <cellStyle name="40% - Accent3 5 2 3" xfId="978"/>
    <cellStyle name="40% - Accent3 5 2 3 2" xfId="979"/>
    <cellStyle name="40% - Accent3 5 2 3 3" xfId="980"/>
    <cellStyle name="40% - Accent3 5 2 4" xfId="981"/>
    <cellStyle name="40% - Accent3 5 2 5" xfId="982"/>
    <cellStyle name="40% - Accent3 5 3" xfId="983"/>
    <cellStyle name="40% - Accent3 5 3 2" xfId="984"/>
    <cellStyle name="40% - Accent3 5 3 2 2" xfId="985"/>
    <cellStyle name="40% - Accent3 5 3 2 3" xfId="986"/>
    <cellStyle name="40% - Accent3 5 3 3" xfId="987"/>
    <cellStyle name="40% - Accent3 5 3 4" xfId="988"/>
    <cellStyle name="40% - Accent3 5 4" xfId="989"/>
    <cellStyle name="40% - Accent3 5 4 2" xfId="990"/>
    <cellStyle name="40% - Accent3 5 4 3" xfId="991"/>
    <cellStyle name="40% - Accent3 5 5" xfId="992"/>
    <cellStyle name="40% - Accent3 5 6" xfId="993"/>
    <cellStyle name="40% - Accent3 6" xfId="994"/>
    <cellStyle name="40% - Accent3 6 2" xfId="995"/>
    <cellStyle name="40% - Accent3 6 2 2" xfId="996"/>
    <cellStyle name="40% - Accent3 6 2 2 2" xfId="997"/>
    <cellStyle name="40% - Accent3 6 2 2 3" xfId="998"/>
    <cellStyle name="40% - Accent3 6 2 3" xfId="999"/>
    <cellStyle name="40% - Accent3 6 2 4" xfId="1000"/>
    <cellStyle name="40% - Accent3 6 3" xfId="1001"/>
    <cellStyle name="40% - Accent3 6 3 2" xfId="1002"/>
    <cellStyle name="40% - Accent3 6 3 3" xfId="1003"/>
    <cellStyle name="40% - Accent3 6 4" xfId="1004"/>
    <cellStyle name="40% - Accent3 6 5" xfId="1005"/>
    <cellStyle name="40% - Accent4 2" xfId="1006"/>
    <cellStyle name="40% - Accent4 2 2" xfId="1007"/>
    <cellStyle name="40% - Accent4 3" xfId="1008"/>
    <cellStyle name="40% - Accent4 3 2" xfId="1009"/>
    <cellStyle name="40% - Accent4 3 2 2" xfId="1010"/>
    <cellStyle name="40% - Accent4 3 2 2 2" xfId="1011"/>
    <cellStyle name="40% - Accent4 3 2 2 2 2" xfId="1012"/>
    <cellStyle name="40% - Accent4 3 2 2 2 2 2" xfId="1013"/>
    <cellStyle name="40% - Accent4 3 2 2 2 2 3" xfId="1014"/>
    <cellStyle name="40% - Accent4 3 2 2 2 3" xfId="1015"/>
    <cellStyle name="40% - Accent4 3 2 2 2 4" xfId="1016"/>
    <cellStyle name="40% - Accent4 3 2 2 3" xfId="1017"/>
    <cellStyle name="40% - Accent4 3 2 2 3 2" xfId="1018"/>
    <cellStyle name="40% - Accent4 3 2 2 3 3" xfId="1019"/>
    <cellStyle name="40% - Accent4 3 2 2 4" xfId="1020"/>
    <cellStyle name="40% - Accent4 3 2 2 5" xfId="1021"/>
    <cellStyle name="40% - Accent4 3 2 3" xfId="1022"/>
    <cellStyle name="40% - Accent4 3 2 3 2" xfId="1023"/>
    <cellStyle name="40% - Accent4 3 2 3 2 2" xfId="1024"/>
    <cellStyle name="40% - Accent4 3 2 3 2 3" xfId="1025"/>
    <cellStyle name="40% - Accent4 3 2 3 3" xfId="1026"/>
    <cellStyle name="40% - Accent4 3 2 3 4" xfId="1027"/>
    <cellStyle name="40% - Accent4 3 2 4" xfId="1028"/>
    <cellStyle name="40% - Accent4 3 2 4 2" xfId="1029"/>
    <cellStyle name="40% - Accent4 3 2 4 3" xfId="1030"/>
    <cellStyle name="40% - Accent4 3 2 5" xfId="1031"/>
    <cellStyle name="40% - Accent4 3 2 6" xfId="1032"/>
    <cellStyle name="40% - Accent4 3 3" xfId="1033"/>
    <cellStyle name="40% - Accent4 3 3 2" xfId="1034"/>
    <cellStyle name="40% - Accent4 3 3 2 2" xfId="1035"/>
    <cellStyle name="40% - Accent4 3 3 2 2 2" xfId="1036"/>
    <cellStyle name="40% - Accent4 3 3 2 2 3" xfId="1037"/>
    <cellStyle name="40% - Accent4 3 3 2 3" xfId="1038"/>
    <cellStyle name="40% - Accent4 3 3 2 4" xfId="1039"/>
    <cellStyle name="40% - Accent4 3 3 3" xfId="1040"/>
    <cellStyle name="40% - Accent4 3 3 3 2" xfId="1041"/>
    <cellStyle name="40% - Accent4 3 3 3 3" xfId="1042"/>
    <cellStyle name="40% - Accent4 3 3 4" xfId="1043"/>
    <cellStyle name="40% - Accent4 3 3 5" xfId="1044"/>
    <cellStyle name="40% - Accent4 3 4" xfId="1045"/>
    <cellStyle name="40% - Accent4 3 4 2" xfId="1046"/>
    <cellStyle name="40% - Accent4 3 4 2 2" xfId="1047"/>
    <cellStyle name="40% - Accent4 3 4 2 3" xfId="1048"/>
    <cellStyle name="40% - Accent4 3 4 3" xfId="1049"/>
    <cellStyle name="40% - Accent4 3 4 4" xfId="1050"/>
    <cellStyle name="40% - Accent4 3 5" xfId="1051"/>
    <cellStyle name="40% - Accent4 3 5 2" xfId="1052"/>
    <cellStyle name="40% - Accent4 3 5 3" xfId="1053"/>
    <cellStyle name="40% - Accent4 3 6" xfId="1054"/>
    <cellStyle name="40% - Accent4 3 7" xfId="1055"/>
    <cellStyle name="40% - Accent4 4" xfId="1056"/>
    <cellStyle name="40% - Accent4 4 2" xfId="1057"/>
    <cellStyle name="40% - Accent4 4 2 2" xfId="1058"/>
    <cellStyle name="40% - Accent4 4 2 2 2" xfId="1059"/>
    <cellStyle name="40% - Accent4 4 2 2 2 2" xfId="1060"/>
    <cellStyle name="40% - Accent4 4 2 2 2 3" xfId="1061"/>
    <cellStyle name="40% - Accent4 4 2 2 3" xfId="1062"/>
    <cellStyle name="40% - Accent4 4 2 2 4" xfId="1063"/>
    <cellStyle name="40% - Accent4 4 2 3" xfId="1064"/>
    <cellStyle name="40% - Accent4 4 2 3 2" xfId="1065"/>
    <cellStyle name="40% - Accent4 4 2 3 3" xfId="1066"/>
    <cellStyle name="40% - Accent4 4 2 4" xfId="1067"/>
    <cellStyle name="40% - Accent4 4 2 5" xfId="1068"/>
    <cellStyle name="40% - Accent4 4 3" xfId="1069"/>
    <cellStyle name="40% - Accent4 4 3 2" xfId="1070"/>
    <cellStyle name="40% - Accent4 4 3 2 2" xfId="1071"/>
    <cellStyle name="40% - Accent4 4 3 2 3" xfId="1072"/>
    <cellStyle name="40% - Accent4 4 3 3" xfId="1073"/>
    <cellStyle name="40% - Accent4 4 3 4" xfId="1074"/>
    <cellStyle name="40% - Accent4 4 4" xfId="1075"/>
    <cellStyle name="40% - Accent4 4 4 2" xfId="1076"/>
    <cellStyle name="40% - Accent4 4 4 3" xfId="1077"/>
    <cellStyle name="40% - Accent4 4 5" xfId="1078"/>
    <cellStyle name="40% - Accent4 4 6" xfId="1079"/>
    <cellStyle name="40% - Accent4 5" xfId="1080"/>
    <cellStyle name="40% - Accent4 5 2" xfId="1081"/>
    <cellStyle name="40% - Accent4 5 2 2" xfId="1082"/>
    <cellStyle name="40% - Accent4 5 2 2 2" xfId="1083"/>
    <cellStyle name="40% - Accent4 5 2 2 2 2" xfId="1084"/>
    <cellStyle name="40% - Accent4 5 2 2 2 3" xfId="1085"/>
    <cellStyle name="40% - Accent4 5 2 2 3" xfId="1086"/>
    <cellStyle name="40% - Accent4 5 2 2 4" xfId="1087"/>
    <cellStyle name="40% - Accent4 5 2 3" xfId="1088"/>
    <cellStyle name="40% - Accent4 5 2 3 2" xfId="1089"/>
    <cellStyle name="40% - Accent4 5 2 3 3" xfId="1090"/>
    <cellStyle name="40% - Accent4 5 2 4" xfId="1091"/>
    <cellStyle name="40% - Accent4 5 2 5" xfId="1092"/>
    <cellStyle name="40% - Accent4 5 3" xfId="1093"/>
    <cellStyle name="40% - Accent4 5 3 2" xfId="1094"/>
    <cellStyle name="40% - Accent4 5 3 2 2" xfId="1095"/>
    <cellStyle name="40% - Accent4 5 3 2 3" xfId="1096"/>
    <cellStyle name="40% - Accent4 5 3 3" xfId="1097"/>
    <cellStyle name="40% - Accent4 5 3 4" xfId="1098"/>
    <cellStyle name="40% - Accent4 5 4" xfId="1099"/>
    <cellStyle name="40% - Accent4 5 4 2" xfId="1100"/>
    <cellStyle name="40% - Accent4 5 4 3" xfId="1101"/>
    <cellStyle name="40% - Accent4 5 5" xfId="1102"/>
    <cellStyle name="40% - Accent4 5 6" xfId="1103"/>
    <cellStyle name="40% - Accent4 6" xfId="1104"/>
    <cellStyle name="40% - Accent4 6 2" xfId="1105"/>
    <cellStyle name="40% - Accent4 6 2 2" xfId="1106"/>
    <cellStyle name="40% - Accent4 6 2 2 2" xfId="1107"/>
    <cellStyle name="40% - Accent4 6 2 2 3" xfId="1108"/>
    <cellStyle name="40% - Accent4 6 2 3" xfId="1109"/>
    <cellStyle name="40% - Accent4 6 2 4" xfId="1110"/>
    <cellStyle name="40% - Accent4 6 3" xfId="1111"/>
    <cellStyle name="40% - Accent4 6 3 2" xfId="1112"/>
    <cellStyle name="40% - Accent4 6 3 3" xfId="1113"/>
    <cellStyle name="40% - Accent4 6 4" xfId="1114"/>
    <cellStyle name="40% - Accent4 6 5" xfId="1115"/>
    <cellStyle name="40% - Accent5 2" xfId="1116"/>
    <cellStyle name="40% - Accent5 2 2" xfId="1117"/>
    <cellStyle name="40% - Accent5 3" xfId="1118"/>
    <cellStyle name="40% - Accent5 3 2" xfId="1119"/>
    <cellStyle name="40% - Accent5 3 2 2" xfId="1120"/>
    <cellStyle name="40% - Accent5 3 2 2 2" xfId="1121"/>
    <cellStyle name="40% - Accent5 3 2 2 2 2" xfId="1122"/>
    <cellStyle name="40% - Accent5 3 2 2 2 2 2" xfId="1123"/>
    <cellStyle name="40% - Accent5 3 2 2 2 2 3" xfId="1124"/>
    <cellStyle name="40% - Accent5 3 2 2 2 3" xfId="1125"/>
    <cellStyle name="40% - Accent5 3 2 2 2 4" xfId="1126"/>
    <cellStyle name="40% - Accent5 3 2 2 3" xfId="1127"/>
    <cellStyle name="40% - Accent5 3 2 2 3 2" xfId="1128"/>
    <cellStyle name="40% - Accent5 3 2 2 3 3" xfId="1129"/>
    <cellStyle name="40% - Accent5 3 2 2 4" xfId="1130"/>
    <cellStyle name="40% - Accent5 3 2 2 5" xfId="1131"/>
    <cellStyle name="40% - Accent5 3 2 3" xfId="1132"/>
    <cellStyle name="40% - Accent5 3 2 3 2" xfId="1133"/>
    <cellStyle name="40% - Accent5 3 2 3 2 2" xfId="1134"/>
    <cellStyle name="40% - Accent5 3 2 3 2 3" xfId="1135"/>
    <cellStyle name="40% - Accent5 3 2 3 3" xfId="1136"/>
    <cellStyle name="40% - Accent5 3 2 3 4" xfId="1137"/>
    <cellStyle name="40% - Accent5 3 2 4" xfId="1138"/>
    <cellStyle name="40% - Accent5 3 2 4 2" xfId="1139"/>
    <cellStyle name="40% - Accent5 3 2 4 3" xfId="1140"/>
    <cellStyle name="40% - Accent5 3 2 5" xfId="1141"/>
    <cellStyle name="40% - Accent5 3 2 6" xfId="1142"/>
    <cellStyle name="40% - Accent5 3 3" xfId="1143"/>
    <cellStyle name="40% - Accent5 3 3 2" xfId="1144"/>
    <cellStyle name="40% - Accent5 3 3 2 2" xfId="1145"/>
    <cellStyle name="40% - Accent5 3 3 2 2 2" xfId="1146"/>
    <cellStyle name="40% - Accent5 3 3 2 2 3" xfId="1147"/>
    <cellStyle name="40% - Accent5 3 3 2 3" xfId="1148"/>
    <cellStyle name="40% - Accent5 3 3 2 4" xfId="1149"/>
    <cellStyle name="40% - Accent5 3 3 3" xfId="1150"/>
    <cellStyle name="40% - Accent5 3 3 3 2" xfId="1151"/>
    <cellStyle name="40% - Accent5 3 3 3 3" xfId="1152"/>
    <cellStyle name="40% - Accent5 3 3 4" xfId="1153"/>
    <cellStyle name="40% - Accent5 3 3 5" xfId="1154"/>
    <cellStyle name="40% - Accent5 3 4" xfId="1155"/>
    <cellStyle name="40% - Accent5 3 4 2" xfId="1156"/>
    <cellStyle name="40% - Accent5 3 4 2 2" xfId="1157"/>
    <cellStyle name="40% - Accent5 3 4 2 3" xfId="1158"/>
    <cellStyle name="40% - Accent5 3 4 3" xfId="1159"/>
    <cellStyle name="40% - Accent5 3 4 4" xfId="1160"/>
    <cellStyle name="40% - Accent5 3 5" xfId="1161"/>
    <cellStyle name="40% - Accent5 3 5 2" xfId="1162"/>
    <cellStyle name="40% - Accent5 3 5 3" xfId="1163"/>
    <cellStyle name="40% - Accent5 3 6" xfId="1164"/>
    <cellStyle name="40% - Accent5 3 7" xfId="1165"/>
    <cellStyle name="40% - Accent5 4" xfId="1166"/>
    <cellStyle name="40% - Accent5 4 2" xfId="1167"/>
    <cellStyle name="40% - Accent5 4 2 2" xfId="1168"/>
    <cellStyle name="40% - Accent5 4 2 2 2" xfId="1169"/>
    <cellStyle name="40% - Accent5 4 2 2 2 2" xfId="1170"/>
    <cellStyle name="40% - Accent5 4 2 2 2 3" xfId="1171"/>
    <cellStyle name="40% - Accent5 4 2 2 3" xfId="1172"/>
    <cellStyle name="40% - Accent5 4 2 2 4" xfId="1173"/>
    <cellStyle name="40% - Accent5 4 2 3" xfId="1174"/>
    <cellStyle name="40% - Accent5 4 2 3 2" xfId="1175"/>
    <cellStyle name="40% - Accent5 4 2 3 3" xfId="1176"/>
    <cellStyle name="40% - Accent5 4 2 4" xfId="1177"/>
    <cellStyle name="40% - Accent5 4 2 5" xfId="1178"/>
    <cellStyle name="40% - Accent5 4 3" xfId="1179"/>
    <cellStyle name="40% - Accent5 4 3 2" xfId="1180"/>
    <cellStyle name="40% - Accent5 4 3 2 2" xfId="1181"/>
    <cellStyle name="40% - Accent5 4 3 2 3" xfId="1182"/>
    <cellStyle name="40% - Accent5 4 3 3" xfId="1183"/>
    <cellStyle name="40% - Accent5 4 3 4" xfId="1184"/>
    <cellStyle name="40% - Accent5 4 4" xfId="1185"/>
    <cellStyle name="40% - Accent5 4 4 2" xfId="1186"/>
    <cellStyle name="40% - Accent5 4 4 3" xfId="1187"/>
    <cellStyle name="40% - Accent5 4 5" xfId="1188"/>
    <cellStyle name="40% - Accent5 4 6" xfId="1189"/>
    <cellStyle name="40% - Accent5 5" xfId="1190"/>
    <cellStyle name="40% - Accent5 5 2" xfId="1191"/>
    <cellStyle name="40% - Accent5 5 2 2" xfId="1192"/>
    <cellStyle name="40% - Accent5 5 2 2 2" xfId="1193"/>
    <cellStyle name="40% - Accent5 5 2 2 2 2" xfId="1194"/>
    <cellStyle name="40% - Accent5 5 2 2 2 3" xfId="1195"/>
    <cellStyle name="40% - Accent5 5 2 2 3" xfId="1196"/>
    <cellStyle name="40% - Accent5 5 2 2 4" xfId="1197"/>
    <cellStyle name="40% - Accent5 5 2 3" xfId="1198"/>
    <cellStyle name="40% - Accent5 5 2 3 2" xfId="1199"/>
    <cellStyle name="40% - Accent5 5 2 3 3" xfId="1200"/>
    <cellStyle name="40% - Accent5 5 2 4" xfId="1201"/>
    <cellStyle name="40% - Accent5 5 2 5" xfId="1202"/>
    <cellStyle name="40% - Accent5 5 3" xfId="1203"/>
    <cellStyle name="40% - Accent5 5 3 2" xfId="1204"/>
    <cellStyle name="40% - Accent5 5 3 2 2" xfId="1205"/>
    <cellStyle name="40% - Accent5 5 3 2 3" xfId="1206"/>
    <cellStyle name="40% - Accent5 5 3 3" xfId="1207"/>
    <cellStyle name="40% - Accent5 5 3 4" xfId="1208"/>
    <cellStyle name="40% - Accent5 5 4" xfId="1209"/>
    <cellStyle name="40% - Accent5 5 4 2" xfId="1210"/>
    <cellStyle name="40% - Accent5 5 4 3" xfId="1211"/>
    <cellStyle name="40% - Accent5 5 5" xfId="1212"/>
    <cellStyle name="40% - Accent5 5 6" xfId="1213"/>
    <cellStyle name="40% - Accent5 6" xfId="1214"/>
    <cellStyle name="40% - Accent5 6 2" xfId="1215"/>
    <cellStyle name="40% - Accent5 6 2 2" xfId="1216"/>
    <cellStyle name="40% - Accent5 6 2 2 2" xfId="1217"/>
    <cellStyle name="40% - Accent5 6 2 2 3" xfId="1218"/>
    <cellStyle name="40% - Accent5 6 2 3" xfId="1219"/>
    <cellStyle name="40% - Accent5 6 2 4" xfId="1220"/>
    <cellStyle name="40% - Accent5 6 3" xfId="1221"/>
    <cellStyle name="40% - Accent5 6 3 2" xfId="1222"/>
    <cellStyle name="40% - Accent5 6 3 3" xfId="1223"/>
    <cellStyle name="40% - Accent5 6 4" xfId="1224"/>
    <cellStyle name="40% - Accent5 6 5" xfId="1225"/>
    <cellStyle name="40% - Accent6 2" xfId="1226"/>
    <cellStyle name="40% - Accent6 2 2" xfId="1227"/>
    <cellStyle name="40% - Accent6 3" xfId="1228"/>
    <cellStyle name="40% - Accent6 3 2" xfId="1229"/>
    <cellStyle name="40% - Accent6 3 2 2" xfId="1230"/>
    <cellStyle name="40% - Accent6 3 2 2 2" xfId="1231"/>
    <cellStyle name="40% - Accent6 3 2 2 2 2" xfId="1232"/>
    <cellStyle name="40% - Accent6 3 2 2 2 2 2" xfId="1233"/>
    <cellStyle name="40% - Accent6 3 2 2 2 2 3" xfId="1234"/>
    <cellStyle name="40% - Accent6 3 2 2 2 3" xfId="1235"/>
    <cellStyle name="40% - Accent6 3 2 2 2 4" xfId="1236"/>
    <cellStyle name="40% - Accent6 3 2 2 3" xfId="1237"/>
    <cellStyle name="40% - Accent6 3 2 2 3 2" xfId="1238"/>
    <cellStyle name="40% - Accent6 3 2 2 3 3" xfId="1239"/>
    <cellStyle name="40% - Accent6 3 2 2 4" xfId="1240"/>
    <cellStyle name="40% - Accent6 3 2 2 5" xfId="1241"/>
    <cellStyle name="40% - Accent6 3 2 3" xfId="1242"/>
    <cellStyle name="40% - Accent6 3 2 3 2" xfId="1243"/>
    <cellStyle name="40% - Accent6 3 2 3 2 2" xfId="1244"/>
    <cellStyle name="40% - Accent6 3 2 3 2 3" xfId="1245"/>
    <cellStyle name="40% - Accent6 3 2 3 3" xfId="1246"/>
    <cellStyle name="40% - Accent6 3 2 3 4" xfId="1247"/>
    <cellStyle name="40% - Accent6 3 2 4" xfId="1248"/>
    <cellStyle name="40% - Accent6 3 2 4 2" xfId="1249"/>
    <cellStyle name="40% - Accent6 3 2 4 3" xfId="1250"/>
    <cellStyle name="40% - Accent6 3 2 5" xfId="1251"/>
    <cellStyle name="40% - Accent6 3 2 6" xfId="1252"/>
    <cellStyle name="40% - Accent6 3 3" xfId="1253"/>
    <cellStyle name="40% - Accent6 3 3 2" xfId="1254"/>
    <cellStyle name="40% - Accent6 3 3 2 2" xfId="1255"/>
    <cellStyle name="40% - Accent6 3 3 2 2 2" xfId="1256"/>
    <cellStyle name="40% - Accent6 3 3 2 2 3" xfId="1257"/>
    <cellStyle name="40% - Accent6 3 3 2 3" xfId="1258"/>
    <cellStyle name="40% - Accent6 3 3 2 4" xfId="1259"/>
    <cellStyle name="40% - Accent6 3 3 3" xfId="1260"/>
    <cellStyle name="40% - Accent6 3 3 3 2" xfId="1261"/>
    <cellStyle name="40% - Accent6 3 3 3 3" xfId="1262"/>
    <cellStyle name="40% - Accent6 3 3 4" xfId="1263"/>
    <cellStyle name="40% - Accent6 3 3 5" xfId="1264"/>
    <cellStyle name="40% - Accent6 3 4" xfId="1265"/>
    <cellStyle name="40% - Accent6 3 4 2" xfId="1266"/>
    <cellStyle name="40% - Accent6 3 4 2 2" xfId="1267"/>
    <cellStyle name="40% - Accent6 3 4 2 3" xfId="1268"/>
    <cellStyle name="40% - Accent6 3 4 3" xfId="1269"/>
    <cellStyle name="40% - Accent6 3 4 4" xfId="1270"/>
    <cellStyle name="40% - Accent6 3 5" xfId="1271"/>
    <cellStyle name="40% - Accent6 3 5 2" xfId="1272"/>
    <cellStyle name="40% - Accent6 3 5 3" xfId="1273"/>
    <cellStyle name="40% - Accent6 3 6" xfId="1274"/>
    <cellStyle name="40% - Accent6 3 7" xfId="1275"/>
    <cellStyle name="40% - Accent6 4" xfId="1276"/>
    <cellStyle name="40% - Accent6 4 2" xfId="1277"/>
    <cellStyle name="40% - Accent6 4 2 2" xfId="1278"/>
    <cellStyle name="40% - Accent6 4 2 2 2" xfId="1279"/>
    <cellStyle name="40% - Accent6 4 2 2 2 2" xfId="1280"/>
    <cellStyle name="40% - Accent6 4 2 2 2 3" xfId="1281"/>
    <cellStyle name="40% - Accent6 4 2 2 3" xfId="1282"/>
    <cellStyle name="40% - Accent6 4 2 2 4" xfId="1283"/>
    <cellStyle name="40% - Accent6 4 2 3" xfId="1284"/>
    <cellStyle name="40% - Accent6 4 2 3 2" xfId="1285"/>
    <cellStyle name="40% - Accent6 4 2 3 3" xfId="1286"/>
    <cellStyle name="40% - Accent6 4 2 4" xfId="1287"/>
    <cellStyle name="40% - Accent6 4 2 5" xfId="1288"/>
    <cellStyle name="40% - Accent6 4 3" xfId="1289"/>
    <cellStyle name="40% - Accent6 4 3 2" xfId="1290"/>
    <cellStyle name="40% - Accent6 4 3 2 2" xfId="1291"/>
    <cellStyle name="40% - Accent6 4 3 2 3" xfId="1292"/>
    <cellStyle name="40% - Accent6 4 3 3" xfId="1293"/>
    <cellStyle name="40% - Accent6 4 3 4" xfId="1294"/>
    <cellStyle name="40% - Accent6 4 4" xfId="1295"/>
    <cellStyle name="40% - Accent6 4 4 2" xfId="1296"/>
    <cellStyle name="40% - Accent6 4 4 3" xfId="1297"/>
    <cellStyle name="40% - Accent6 4 5" xfId="1298"/>
    <cellStyle name="40% - Accent6 4 6" xfId="1299"/>
    <cellStyle name="40% - Accent6 5" xfId="1300"/>
    <cellStyle name="40% - Accent6 5 2" xfId="1301"/>
    <cellStyle name="40% - Accent6 5 2 2" xfId="1302"/>
    <cellStyle name="40% - Accent6 5 2 2 2" xfId="1303"/>
    <cellStyle name="40% - Accent6 5 2 2 2 2" xfId="1304"/>
    <cellStyle name="40% - Accent6 5 2 2 2 3" xfId="1305"/>
    <cellStyle name="40% - Accent6 5 2 2 3" xfId="1306"/>
    <cellStyle name="40% - Accent6 5 2 2 4" xfId="1307"/>
    <cellStyle name="40% - Accent6 5 2 3" xfId="1308"/>
    <cellStyle name="40% - Accent6 5 2 3 2" xfId="1309"/>
    <cellStyle name="40% - Accent6 5 2 3 3" xfId="1310"/>
    <cellStyle name="40% - Accent6 5 2 4" xfId="1311"/>
    <cellStyle name="40% - Accent6 5 2 5" xfId="1312"/>
    <cellStyle name="40% - Accent6 5 3" xfId="1313"/>
    <cellStyle name="40% - Accent6 5 3 2" xfId="1314"/>
    <cellStyle name="40% - Accent6 5 3 2 2" xfId="1315"/>
    <cellStyle name="40% - Accent6 5 3 2 3" xfId="1316"/>
    <cellStyle name="40% - Accent6 5 3 3" xfId="1317"/>
    <cellStyle name="40% - Accent6 5 3 4" xfId="1318"/>
    <cellStyle name="40% - Accent6 5 4" xfId="1319"/>
    <cellStyle name="40% - Accent6 5 4 2" xfId="1320"/>
    <cellStyle name="40% - Accent6 5 4 3" xfId="1321"/>
    <cellStyle name="40% - Accent6 5 5" xfId="1322"/>
    <cellStyle name="40% - Accent6 5 6" xfId="1323"/>
    <cellStyle name="40% - Accent6 6" xfId="1324"/>
    <cellStyle name="40% - Accent6 6 2" xfId="1325"/>
    <cellStyle name="40% - Accent6 6 2 2" xfId="1326"/>
    <cellStyle name="40% - Accent6 6 2 2 2" xfId="1327"/>
    <cellStyle name="40% - Accent6 6 2 2 3" xfId="1328"/>
    <cellStyle name="40% - Accent6 6 2 3" xfId="1329"/>
    <cellStyle name="40% - Accent6 6 2 4" xfId="1330"/>
    <cellStyle name="40% - Accent6 6 3" xfId="1331"/>
    <cellStyle name="40% - Accent6 6 3 2" xfId="1332"/>
    <cellStyle name="40% - Accent6 6 3 3" xfId="1333"/>
    <cellStyle name="40% - Accent6 6 4" xfId="1334"/>
    <cellStyle name="40% - Accent6 6 5" xfId="1335"/>
    <cellStyle name="5 indents" xfId="1336"/>
    <cellStyle name="60% - Accent1 2" xfId="1337"/>
    <cellStyle name="60% - Accent2 2" xfId="1338"/>
    <cellStyle name="60% - Accent3 2" xfId="1339"/>
    <cellStyle name="60% - Accent4 2" xfId="1340"/>
    <cellStyle name="60% - Accent5 2" xfId="1341"/>
    <cellStyle name="60% - Accent6 2" xfId="1342"/>
    <cellStyle name="Accent1 2" xfId="1343"/>
    <cellStyle name="Accent2 2" xfId="1344"/>
    <cellStyle name="Accent3 2" xfId="1345"/>
    <cellStyle name="Accent4 2" xfId="1346"/>
    <cellStyle name="Accent5 2" xfId="1347"/>
    <cellStyle name="Accent6 2" xfId="1348"/>
    <cellStyle name="Bad 2" xfId="1349"/>
    <cellStyle name="Calculation 2" xfId="1350"/>
    <cellStyle name="Calculation 2 2" xfId="1351"/>
    <cellStyle name="Calculation 2 2 2" xfId="1352"/>
    <cellStyle name="Calculation 2 3" xfId="1353"/>
    <cellStyle name="Calculation 2 3 2" xfId="1354"/>
    <cellStyle name="Calculation 2 4" xfId="1355"/>
    <cellStyle name="Check Cell 2" xfId="1356"/>
    <cellStyle name="Comma 2" xfId="1357"/>
    <cellStyle name="Comma 2 2" xfId="1358"/>
    <cellStyle name="Comma 2 2 2" xfId="4154"/>
    <cellStyle name="Comma 2 3" xfId="1359"/>
    <cellStyle name="Comma 2 3 2" xfId="1360"/>
    <cellStyle name="Comma 2 3 2 2" xfId="1361"/>
    <cellStyle name="Comma 2 3 2 3" xfId="1362"/>
    <cellStyle name="Comma 2 3 3" xfId="1363"/>
    <cellStyle name="Comma 2 3 4" xfId="1364"/>
    <cellStyle name="Comma 2 4" xfId="1365"/>
    <cellStyle name="Comma 2 4 2" xfId="1366"/>
    <cellStyle name="Comma 2 4 2 2" xfId="1367"/>
    <cellStyle name="Comma 2 4 2 3" xfId="1368"/>
    <cellStyle name="Comma 2 4 3" xfId="1369"/>
    <cellStyle name="Comma 2 4 4" xfId="1370"/>
    <cellStyle name="Comma 2 5" xfId="1371"/>
    <cellStyle name="Comma 2 5 2" xfId="1372"/>
    <cellStyle name="Comma 2 5 2 2" xfId="1373"/>
    <cellStyle name="Comma 2 5 2 3" xfId="1374"/>
    <cellStyle name="Comma 2 5 3" xfId="1375"/>
    <cellStyle name="Comma 2 5 4" xfId="1376"/>
    <cellStyle name="Comma 2 6" xfId="1377"/>
    <cellStyle name="Comma 2 6 2" xfId="4155"/>
    <cellStyle name="Comma 2 7" xfId="4153"/>
    <cellStyle name="Comma 3" xfId="1378"/>
    <cellStyle name="Comma 3 2" xfId="1379"/>
    <cellStyle name="Comma 3 2 2" xfId="1380"/>
    <cellStyle name="Comma 3 2 2 2" xfId="1381"/>
    <cellStyle name="Comma 3 2 2 3" xfId="1382"/>
    <cellStyle name="Comma 3 2 3" xfId="1383"/>
    <cellStyle name="Comma 3 2 4" xfId="1384"/>
    <cellStyle name="Comma 3 3" xfId="1385"/>
    <cellStyle name="Comma 3 3 2" xfId="1386"/>
    <cellStyle name="Comma 3 3 2 2" xfId="1387"/>
    <cellStyle name="Comma 3 3 2 3" xfId="1388"/>
    <cellStyle name="Comma 3 3 3" xfId="1389"/>
    <cellStyle name="Comma 3 3 4" xfId="1390"/>
    <cellStyle name="Comma 3 4" xfId="1391"/>
    <cellStyle name="Comma 3 4 2" xfId="1392"/>
    <cellStyle name="Comma 3 4 3" xfId="1393"/>
    <cellStyle name="Comma 3 5" xfId="1394"/>
    <cellStyle name="Comma 3 6" xfId="1395"/>
    <cellStyle name="Comma 4" xfId="1396"/>
    <cellStyle name="Comma 4 2" xfId="4156"/>
    <cellStyle name="Comma 5" xfId="1397"/>
    <cellStyle name="Comma 5 2" xfId="1398"/>
    <cellStyle name="Comma 5 2 2" xfId="1399"/>
    <cellStyle name="Comma 5 2 3" xfId="1400"/>
    <cellStyle name="Comma 5 3" xfId="1401"/>
    <cellStyle name="Comma 5 4" xfId="1402"/>
    <cellStyle name="Comma 6" xfId="1403"/>
    <cellStyle name="Comma 6 2" xfId="1404"/>
    <cellStyle name="Comma 6 2 2" xfId="1405"/>
    <cellStyle name="Comma 6 2 3" xfId="1406"/>
    <cellStyle name="Comma 6 3" xfId="1407"/>
    <cellStyle name="Comma 6 4" xfId="1408"/>
    <cellStyle name="Comma 7" xfId="1409"/>
    <cellStyle name="Comma 7 2" xfId="1410"/>
    <cellStyle name="Comma 7 2 2" xfId="1411"/>
    <cellStyle name="Comma 7 2 3" xfId="1412"/>
    <cellStyle name="Comma 7 3" xfId="1413"/>
    <cellStyle name="Comma 7 4" xfId="1414"/>
    <cellStyle name="Comma 8" xfId="4149"/>
    <cellStyle name="Comma(3)" xfId="1415"/>
    <cellStyle name="Currency 2" xfId="1416"/>
    <cellStyle name="Currency 3" xfId="1417"/>
    <cellStyle name="Explanatory Text 2" xfId="1418"/>
    <cellStyle name="Good 2" xfId="1419"/>
    <cellStyle name="Heading 1 2" xfId="1420"/>
    <cellStyle name="Heading 1 2 2" xfId="1421"/>
    <cellStyle name="Heading 1 2 2 2" xfId="1422"/>
    <cellStyle name="Heading 1 2 2 2 2" xfId="1423"/>
    <cellStyle name="Heading 1 2 2 2 2 2" xfId="1424"/>
    <cellStyle name="Heading 1 2 2 2 3" xfId="1425"/>
    <cellStyle name="Heading 1 2 2 3" xfId="1426"/>
    <cellStyle name="Heading 1 2 2 3 2" xfId="1427"/>
    <cellStyle name="Heading 1 2 2 3 2 2" xfId="1428"/>
    <cellStyle name="Heading 1 2 2 3 3" xfId="1429"/>
    <cellStyle name="Heading 1 2 2 4" xfId="1430"/>
    <cellStyle name="Heading 1 2 2 4 2" xfId="1431"/>
    <cellStyle name="Heading 1 2 3" xfId="1432"/>
    <cellStyle name="Heading 1 2 3 2" xfId="1433"/>
    <cellStyle name="Heading 1 2 3 2 2" xfId="1434"/>
    <cellStyle name="Heading 1 2 3 3" xfId="1435"/>
    <cellStyle name="Heading 1 2 4" xfId="1436"/>
    <cellStyle name="Heading 1 2 4 2" xfId="1437"/>
    <cellStyle name="Heading 1 2 4 2 2" xfId="1438"/>
    <cellStyle name="Heading 1 2 4 3" xfId="1439"/>
    <cellStyle name="Heading 1 2 5" xfId="1440"/>
    <cellStyle name="Heading 1 2 5 2" xfId="1441"/>
    <cellStyle name="Heading 2 2" xfId="1442"/>
    <cellStyle name="Heading 2 2 2" xfId="1443"/>
    <cellStyle name="Heading 2 2 2 2" xfId="1444"/>
    <cellStyle name="Heading 2 2 2 2 2" xfId="1445"/>
    <cellStyle name="Heading 2 2 2 2 2 2" xfId="1446"/>
    <cellStyle name="Heading 2 2 2 2 2 2 2" xfId="1447"/>
    <cellStyle name="Heading 2 2 2 2 3" xfId="1448"/>
    <cellStyle name="Heading 2 2 2 2 3 2" xfId="1449"/>
    <cellStyle name="Heading 2 2 2 3" xfId="1450"/>
    <cellStyle name="Heading 2 2 2 3 2" xfId="1451"/>
    <cellStyle name="Heading 2 2 2 3 2 2" xfId="1452"/>
    <cellStyle name="Heading 2 2 2 3 2 2 2" xfId="1453"/>
    <cellStyle name="Heading 2 2 2 3 3" xfId="1454"/>
    <cellStyle name="Heading 2 2 2 3 3 2" xfId="1455"/>
    <cellStyle name="Heading 2 2 2 4" xfId="1456"/>
    <cellStyle name="Heading 2 2 2 4 2" xfId="1457"/>
    <cellStyle name="Heading 2 2 2 4 2 2" xfId="1458"/>
    <cellStyle name="Heading 2 2 2 4 2 2 2" xfId="1459"/>
    <cellStyle name="Heading 2 2 2 4 3" xfId="1460"/>
    <cellStyle name="Heading 2 2 2 4 3 2" xfId="1461"/>
    <cellStyle name="Heading 2 2 3" xfId="1462"/>
    <cellStyle name="Heading 2 2 3 2" xfId="1463"/>
    <cellStyle name="Heading 2 2 3 2 2" xfId="1464"/>
    <cellStyle name="Heading 2 2 3 2 2 2" xfId="1465"/>
    <cellStyle name="Heading 2 2 3 3" xfId="1466"/>
    <cellStyle name="Heading 2 2 3 3 2" xfId="1467"/>
    <cellStyle name="Heading 2 2 4" xfId="1468"/>
    <cellStyle name="Heading 2 2 4 2" xfId="1469"/>
    <cellStyle name="Heading 2 2 4 2 2" xfId="1470"/>
    <cellStyle name="Heading 2 2 4 2 2 2" xfId="1471"/>
    <cellStyle name="Heading 2 2 4 3" xfId="1472"/>
    <cellStyle name="Heading 2 2 4 3 2" xfId="1473"/>
    <cellStyle name="Heading 2 2 5" xfId="1474"/>
    <cellStyle name="Heading 2 2 5 2" xfId="1475"/>
    <cellStyle name="Heading 2 2 5 2 2" xfId="1476"/>
    <cellStyle name="Heading 2 2 5 2 2 2" xfId="1477"/>
    <cellStyle name="Heading 2 2 5 3" xfId="1478"/>
    <cellStyle name="Heading 2 2 5 3 2" xfId="1479"/>
    <cellStyle name="Heading 3 2" xfId="1480"/>
    <cellStyle name="Heading 4 2" xfId="1481"/>
    <cellStyle name="imf-one decimal" xfId="1482"/>
    <cellStyle name="imf-zero decimal" xfId="1483"/>
    <cellStyle name="Input 2" xfId="1484"/>
    <cellStyle name="Input 2 2" xfId="1485"/>
    <cellStyle name="Input 2 2 2" xfId="1486"/>
    <cellStyle name="Input 2 3" xfId="1487"/>
    <cellStyle name="Input 2 3 2" xfId="1488"/>
    <cellStyle name="Input 2 4" xfId="1489"/>
    <cellStyle name="Linked Cell 2" xfId="1490"/>
    <cellStyle name="Neutral 2" xfId="1491"/>
    <cellStyle name="Normal" xfId="0" builtinId="0"/>
    <cellStyle name="Normal 10" xfId="1492"/>
    <cellStyle name="Normal 10 2" xfId="1493"/>
    <cellStyle name="Normal 10 2 2" xfId="1494"/>
    <cellStyle name="Normal 10 2 2 2" xfId="1495"/>
    <cellStyle name="Normal 10 2 2 3" xfId="1496"/>
    <cellStyle name="Normal 10 2 3" xfId="1497"/>
    <cellStyle name="Normal 10 2 4" xfId="1498"/>
    <cellStyle name="Normal 10 3" xfId="1499"/>
    <cellStyle name="Normal 10 3 2" xfId="1500"/>
    <cellStyle name="Normal 10 3 2 2" xfId="1501"/>
    <cellStyle name="Normal 10 3 2 3" xfId="1502"/>
    <cellStyle name="Normal 10 3 3" xfId="1503"/>
    <cellStyle name="Normal 10 3 4" xfId="1504"/>
    <cellStyle name="Normal 10 4" xfId="1505"/>
    <cellStyle name="Normal 10 4 2" xfId="1506"/>
    <cellStyle name="Normal 10 4 3" xfId="1507"/>
    <cellStyle name="Normal 10 5" xfId="1508"/>
    <cellStyle name="Normal 10 6" xfId="1509"/>
    <cellStyle name="Normal 11" xfId="1510"/>
    <cellStyle name="Normal 11 2" xfId="1511"/>
    <cellStyle name="Normal 11 2 2" xfId="1512"/>
    <cellStyle name="Normal 11 2 2 2" xfId="1513"/>
    <cellStyle name="Normal 11 2 2 3" xfId="1514"/>
    <cellStyle name="Normal 11 2 3" xfId="1515"/>
    <cellStyle name="Normal 11 2 4" xfId="1516"/>
    <cellStyle name="Normal 11 3" xfId="1517"/>
    <cellStyle name="Normal 11 3 2" xfId="1518"/>
    <cellStyle name="Normal 11 3 2 2" xfId="1519"/>
    <cellStyle name="Normal 11 3 2 3" xfId="1520"/>
    <cellStyle name="Normal 11 3 3" xfId="1521"/>
    <cellStyle name="Normal 11 3 4" xfId="1522"/>
    <cellStyle name="Normal 11 4" xfId="1523"/>
    <cellStyle name="Normal 11 4 2" xfId="1524"/>
    <cellStyle name="Normal 11 4 3" xfId="1525"/>
    <cellStyle name="Normal 11 5" xfId="1526"/>
    <cellStyle name="Normal 11 6" xfId="1527"/>
    <cellStyle name="Normal 12" xfId="1528"/>
    <cellStyle name="Normal 12 2" xfId="1529"/>
    <cellStyle name="Normal 12 2 2" xfId="1530"/>
    <cellStyle name="Normal 12 2 2 2" xfId="1531"/>
    <cellStyle name="Normal 12 2 2 3" xfId="1532"/>
    <cellStyle name="Normal 12 2 3" xfId="1533"/>
    <cellStyle name="Normal 12 2 4" xfId="1534"/>
    <cellStyle name="Normal 12 3" xfId="1535"/>
    <cellStyle name="Normal 12 3 2" xfId="1536"/>
    <cellStyle name="Normal 12 3 2 2" xfId="1537"/>
    <cellStyle name="Normal 12 3 2 3" xfId="1538"/>
    <cellStyle name="Normal 12 3 3" xfId="1539"/>
    <cellStyle name="Normal 12 3 4" xfId="1540"/>
    <cellStyle name="Normal 12 4" xfId="1541"/>
    <cellStyle name="Normal 12 4 2" xfId="1542"/>
    <cellStyle name="Normal 12 4 3" xfId="1543"/>
    <cellStyle name="Normal 12 5" xfId="1544"/>
    <cellStyle name="Normal 12 6" xfId="1545"/>
    <cellStyle name="Normal 13" xfId="1546"/>
    <cellStyle name="Normal 13 2" xfId="1547"/>
    <cellStyle name="Normal 13 2 2" xfId="1548"/>
    <cellStyle name="Normal 13 2 2 2" xfId="1549"/>
    <cellStyle name="Normal 13 2 2 3" xfId="1550"/>
    <cellStyle name="Normal 13 2 3" xfId="1551"/>
    <cellStyle name="Normal 13 2 4" xfId="1552"/>
    <cellStyle name="Normal 13 3" xfId="1553"/>
    <cellStyle name="Normal 13 3 2" xfId="1554"/>
    <cellStyle name="Normal 13 3 2 2" xfId="1555"/>
    <cellStyle name="Normal 13 3 2 3" xfId="1556"/>
    <cellStyle name="Normal 13 3 3" xfId="1557"/>
    <cellStyle name="Normal 13 3 4" xfId="1558"/>
    <cellStyle name="Normal 13 4" xfId="1559"/>
    <cellStyle name="Normal 13 4 2" xfId="1560"/>
    <cellStyle name="Normal 13 4 3" xfId="1561"/>
    <cellStyle name="Normal 13 5" xfId="1562"/>
    <cellStyle name="Normal 13 6" xfId="1563"/>
    <cellStyle name="Normal 14" xfId="1564"/>
    <cellStyle name="Normal 14 2" xfId="1565"/>
    <cellStyle name="Normal 14 2 2" xfId="1566"/>
    <cellStyle name="Normal 14 2 2 2" xfId="1567"/>
    <cellStyle name="Normal 14 2 2 3" xfId="1568"/>
    <cellStyle name="Normal 14 2 3" xfId="1569"/>
    <cellStyle name="Normal 14 2 4" xfId="1570"/>
    <cellStyle name="Normal 14 3" xfId="1571"/>
    <cellStyle name="Normal 14 3 2" xfId="1572"/>
    <cellStyle name="Normal 14 3 2 2" xfId="1573"/>
    <cellStyle name="Normal 14 3 2 3" xfId="1574"/>
    <cellStyle name="Normal 14 3 3" xfId="1575"/>
    <cellStyle name="Normal 14 3 4" xfId="1576"/>
    <cellStyle name="Normal 14 4" xfId="1577"/>
    <cellStyle name="Normal 14 4 2" xfId="1578"/>
    <cellStyle name="Normal 14 4 3" xfId="1579"/>
    <cellStyle name="Normal 14 5" xfId="1580"/>
    <cellStyle name="Normal 14 6" xfId="1581"/>
    <cellStyle name="Normal 15" xfId="1582"/>
    <cellStyle name="Normal 15 2" xfId="3"/>
    <cellStyle name="Normal 15 3" xfId="1583"/>
    <cellStyle name="Normal 16" xfId="1584"/>
    <cellStyle name="Normal 16 2" xfId="1585"/>
    <cellStyle name="Normal 16 2 2" xfId="1586"/>
    <cellStyle name="Normal 16 2 3" xfId="1587"/>
    <cellStyle name="Normal 16 3" xfId="1588"/>
    <cellStyle name="Normal 16 4" xfId="1589"/>
    <cellStyle name="Normal 17" xfId="1590"/>
    <cellStyle name="Normal 17 2" xfId="1591"/>
    <cellStyle name="Normal 17 2 2" xfId="1592"/>
    <cellStyle name="Normal 17 2 3" xfId="1593"/>
    <cellStyle name="Normal 17 3" xfId="1594"/>
    <cellStyle name="Normal 17 4" xfId="1595"/>
    <cellStyle name="Normal 18" xfId="1596"/>
    <cellStyle name="Normal 18 2" xfId="1597"/>
    <cellStyle name="Normal 18 2 2" xfId="1598"/>
    <cellStyle name="Normal 18 2 3" xfId="1599"/>
    <cellStyle name="Normal 18 3" xfId="1600"/>
    <cellStyle name="Normal 18 4" xfId="1601"/>
    <cellStyle name="Normal 19" xfId="1602"/>
    <cellStyle name="Normal 19 2" xfId="1603"/>
    <cellStyle name="Normal 19 3" xfId="1604"/>
    <cellStyle name="Normal 2" xfId="9"/>
    <cellStyle name="Normal 2 2" xfId="11"/>
    <cellStyle name="Normal 2 3" xfId="1605"/>
    <cellStyle name="Normal 2 4" xfId="1606"/>
    <cellStyle name="Normal 2 4 10" xfId="1607"/>
    <cellStyle name="Normal 2 4 10 2" xfId="1608"/>
    <cellStyle name="Normal 2 4 10 2 2" xfId="1609"/>
    <cellStyle name="Normal 2 4 10 2 2 2" xfId="1610"/>
    <cellStyle name="Normal 2 4 10 2 2 2 2" xfId="1611"/>
    <cellStyle name="Normal 2 4 10 2 2 2 3" xfId="1612"/>
    <cellStyle name="Normal 2 4 10 2 2 3" xfId="1613"/>
    <cellStyle name="Normal 2 4 10 2 2 4" xfId="1614"/>
    <cellStyle name="Normal 2 4 10 2 3" xfId="1615"/>
    <cellStyle name="Normal 2 4 10 2 3 2" xfId="1616"/>
    <cellStyle name="Normal 2 4 10 2 3 3" xfId="1617"/>
    <cellStyle name="Normal 2 4 10 2 4" xfId="1618"/>
    <cellStyle name="Normal 2 4 10 2 5" xfId="1619"/>
    <cellStyle name="Normal 2 4 10 3" xfId="1620"/>
    <cellStyle name="Normal 2 4 10 3 2" xfId="1621"/>
    <cellStyle name="Normal 2 4 10 3 2 2" xfId="1622"/>
    <cellStyle name="Normal 2 4 10 3 2 2 2" xfId="1623"/>
    <cellStyle name="Normal 2 4 10 3 2 2 3" xfId="1624"/>
    <cellStyle name="Normal 2 4 10 3 2 3" xfId="1625"/>
    <cellStyle name="Normal 2 4 10 3 2 4" xfId="1626"/>
    <cellStyle name="Normal 2 4 10 3 3" xfId="1627"/>
    <cellStyle name="Normal 2 4 10 3 3 2" xfId="1628"/>
    <cellStyle name="Normal 2 4 10 3 3 3" xfId="1629"/>
    <cellStyle name="Normal 2 4 10 3 4" xfId="1630"/>
    <cellStyle name="Normal 2 4 10 3 5" xfId="1631"/>
    <cellStyle name="Normal 2 4 10 4" xfId="1632"/>
    <cellStyle name="Normal 2 4 10 4 2" xfId="1633"/>
    <cellStyle name="Normal 2 4 10 4 2 2" xfId="1634"/>
    <cellStyle name="Normal 2 4 10 4 2 3" xfId="1635"/>
    <cellStyle name="Normal 2 4 10 4 3" xfId="1636"/>
    <cellStyle name="Normal 2 4 10 4 4" xfId="1637"/>
    <cellStyle name="Normal 2 4 10 5" xfId="1638"/>
    <cellStyle name="Normal 2 4 10 5 2" xfId="1639"/>
    <cellStyle name="Normal 2 4 10 5 3" xfId="1640"/>
    <cellStyle name="Normal 2 4 10 6" xfId="1641"/>
    <cellStyle name="Normal 2 4 10 7" xfId="1642"/>
    <cellStyle name="Normal 2 4 11" xfId="1643"/>
    <cellStyle name="Normal 2 4 11 2" xfId="1644"/>
    <cellStyle name="Normal 2 4 11 2 2" xfId="1645"/>
    <cellStyle name="Normal 2 4 11 2 2 2" xfId="1646"/>
    <cellStyle name="Normal 2 4 11 2 2 3" xfId="1647"/>
    <cellStyle name="Normal 2 4 11 2 3" xfId="1648"/>
    <cellStyle name="Normal 2 4 11 2 4" xfId="1649"/>
    <cellStyle name="Normal 2 4 11 3" xfId="1650"/>
    <cellStyle name="Normal 2 4 11 3 2" xfId="1651"/>
    <cellStyle name="Normal 2 4 11 3 3" xfId="1652"/>
    <cellStyle name="Normal 2 4 11 4" xfId="1653"/>
    <cellStyle name="Normal 2 4 11 5" xfId="1654"/>
    <cellStyle name="Normal 2 4 12" xfId="1655"/>
    <cellStyle name="Normal 2 4 12 2" xfId="1656"/>
    <cellStyle name="Normal 2 4 12 2 2" xfId="1657"/>
    <cellStyle name="Normal 2 4 12 2 2 2" xfId="1658"/>
    <cellStyle name="Normal 2 4 12 2 2 3" xfId="1659"/>
    <cellStyle name="Normal 2 4 12 2 3" xfId="1660"/>
    <cellStyle name="Normal 2 4 12 2 4" xfId="1661"/>
    <cellStyle name="Normal 2 4 12 3" xfId="1662"/>
    <cellStyle name="Normal 2 4 12 3 2" xfId="1663"/>
    <cellStyle name="Normal 2 4 12 3 3" xfId="1664"/>
    <cellStyle name="Normal 2 4 12 4" xfId="1665"/>
    <cellStyle name="Normal 2 4 12 5" xfId="1666"/>
    <cellStyle name="Normal 2 4 13" xfId="1667"/>
    <cellStyle name="Normal 2 4 13 2" xfId="1668"/>
    <cellStyle name="Normal 2 4 13 2 2" xfId="1669"/>
    <cellStyle name="Normal 2 4 13 2 2 2" xfId="1670"/>
    <cellStyle name="Normal 2 4 13 2 2 3" xfId="1671"/>
    <cellStyle name="Normal 2 4 13 2 3" xfId="1672"/>
    <cellStyle name="Normal 2 4 13 2 4" xfId="1673"/>
    <cellStyle name="Normal 2 4 13 3" xfId="1674"/>
    <cellStyle name="Normal 2 4 13 3 2" xfId="1675"/>
    <cellStyle name="Normal 2 4 13 3 3" xfId="1676"/>
    <cellStyle name="Normal 2 4 13 4" xfId="1677"/>
    <cellStyle name="Normal 2 4 13 5" xfId="1678"/>
    <cellStyle name="Normal 2 4 14" xfId="1679"/>
    <cellStyle name="Normal 2 4 14 2" xfId="1680"/>
    <cellStyle name="Normal 2 4 14 2 2" xfId="1681"/>
    <cellStyle name="Normal 2 4 14 2 2 2" xfId="1682"/>
    <cellStyle name="Normal 2 4 14 2 2 3" xfId="1683"/>
    <cellStyle name="Normal 2 4 14 2 3" xfId="1684"/>
    <cellStyle name="Normal 2 4 14 2 4" xfId="1685"/>
    <cellStyle name="Normal 2 4 14 3" xfId="1686"/>
    <cellStyle name="Normal 2 4 14 3 2" xfId="1687"/>
    <cellStyle name="Normal 2 4 14 3 3" xfId="1688"/>
    <cellStyle name="Normal 2 4 14 4" xfId="1689"/>
    <cellStyle name="Normal 2 4 14 5" xfId="1690"/>
    <cellStyle name="Normal 2 4 15" xfId="1691"/>
    <cellStyle name="Normal 2 4 15 2" xfId="1692"/>
    <cellStyle name="Normal 2 4 15 2 2" xfId="1693"/>
    <cellStyle name="Normal 2 4 15 2 2 2" xfId="1694"/>
    <cellStyle name="Normal 2 4 15 2 2 3" xfId="1695"/>
    <cellStyle name="Normal 2 4 15 2 3" xfId="1696"/>
    <cellStyle name="Normal 2 4 15 2 4" xfId="1697"/>
    <cellStyle name="Normal 2 4 15 3" xfId="1698"/>
    <cellStyle name="Normal 2 4 15 3 2" xfId="1699"/>
    <cellStyle name="Normal 2 4 15 3 3" xfId="1700"/>
    <cellStyle name="Normal 2 4 15 4" xfId="1701"/>
    <cellStyle name="Normal 2 4 15 5" xfId="1702"/>
    <cellStyle name="Normal 2 4 16" xfId="1703"/>
    <cellStyle name="Normal 2 4 16 2" xfId="1704"/>
    <cellStyle name="Normal 2 4 16 2 2" xfId="1705"/>
    <cellStyle name="Normal 2 4 16 2 3" xfId="1706"/>
    <cellStyle name="Normal 2 4 16 3" xfId="1707"/>
    <cellStyle name="Normal 2 4 16 4" xfId="1708"/>
    <cellStyle name="Normal 2 4 17" xfId="1709"/>
    <cellStyle name="Normal 2 4 17 2" xfId="1710"/>
    <cellStyle name="Normal 2 4 17 3" xfId="1711"/>
    <cellStyle name="Normal 2 4 18" xfId="1712"/>
    <cellStyle name="Normal 2 4 18 2" xfId="1713"/>
    <cellStyle name="Normal 2 4 19" xfId="1714"/>
    <cellStyle name="Normal 2 4 2" xfId="1715"/>
    <cellStyle name="Normal 2 4 2 10" xfId="1716"/>
    <cellStyle name="Normal 2 4 2 2" xfId="1717"/>
    <cellStyle name="Normal 2 4 2 2 2" xfId="1718"/>
    <cellStyle name="Normal 2 4 2 2 2 2" xfId="1719"/>
    <cellStyle name="Normal 2 4 2 2 2 2 2" xfId="1720"/>
    <cellStyle name="Normal 2 4 2 2 2 2 2 2" xfId="1721"/>
    <cellStyle name="Normal 2 4 2 2 2 2 2 2 2" xfId="1722"/>
    <cellStyle name="Normal 2 4 2 2 2 2 2 2 3" xfId="1723"/>
    <cellStyle name="Normal 2 4 2 2 2 2 2 3" xfId="1724"/>
    <cellStyle name="Normal 2 4 2 2 2 2 2 4" xfId="1725"/>
    <cellStyle name="Normal 2 4 2 2 2 2 3" xfId="1726"/>
    <cellStyle name="Normal 2 4 2 2 2 2 3 2" xfId="1727"/>
    <cellStyle name="Normal 2 4 2 2 2 2 3 3" xfId="1728"/>
    <cellStyle name="Normal 2 4 2 2 2 2 4" xfId="1729"/>
    <cellStyle name="Normal 2 4 2 2 2 2 5" xfId="1730"/>
    <cellStyle name="Normal 2 4 2 2 2 3" xfId="1731"/>
    <cellStyle name="Normal 2 4 2 2 2 3 2" xfId="1732"/>
    <cellStyle name="Normal 2 4 2 2 2 3 2 2" xfId="1733"/>
    <cellStyle name="Normal 2 4 2 2 2 3 2 2 2" xfId="1734"/>
    <cellStyle name="Normal 2 4 2 2 2 3 2 2 3" xfId="1735"/>
    <cellStyle name="Normal 2 4 2 2 2 3 2 3" xfId="1736"/>
    <cellStyle name="Normal 2 4 2 2 2 3 2 4" xfId="1737"/>
    <cellStyle name="Normal 2 4 2 2 2 3 3" xfId="1738"/>
    <cellStyle name="Normal 2 4 2 2 2 3 3 2" xfId="1739"/>
    <cellStyle name="Normal 2 4 2 2 2 3 3 3" xfId="1740"/>
    <cellStyle name="Normal 2 4 2 2 2 3 4" xfId="1741"/>
    <cellStyle name="Normal 2 4 2 2 2 3 5" xfId="1742"/>
    <cellStyle name="Normal 2 4 2 2 2 4" xfId="1743"/>
    <cellStyle name="Normal 2 4 2 2 2 4 2" xfId="1744"/>
    <cellStyle name="Normal 2 4 2 2 2 4 2 2" xfId="1745"/>
    <cellStyle name="Normal 2 4 2 2 2 4 2 3" xfId="1746"/>
    <cellStyle name="Normal 2 4 2 2 2 4 3" xfId="1747"/>
    <cellStyle name="Normal 2 4 2 2 2 4 4" xfId="1748"/>
    <cellStyle name="Normal 2 4 2 2 2 5" xfId="1749"/>
    <cellStyle name="Normal 2 4 2 2 2 5 2" xfId="1750"/>
    <cellStyle name="Normal 2 4 2 2 2 5 3" xfId="1751"/>
    <cellStyle name="Normal 2 4 2 2 2 6" xfId="1752"/>
    <cellStyle name="Normal 2 4 2 2 2 7" xfId="1753"/>
    <cellStyle name="Normal 2 4 2 2 3" xfId="1754"/>
    <cellStyle name="Normal 2 4 2 2 3 2" xfId="1755"/>
    <cellStyle name="Normal 2 4 2 2 3 2 2" xfId="1756"/>
    <cellStyle name="Normal 2 4 2 2 3 2 2 2" xfId="1757"/>
    <cellStyle name="Normal 2 4 2 2 3 2 2 2 2" xfId="1758"/>
    <cellStyle name="Normal 2 4 2 2 3 2 2 2 3" xfId="1759"/>
    <cellStyle name="Normal 2 4 2 2 3 2 2 3" xfId="1760"/>
    <cellStyle name="Normal 2 4 2 2 3 2 2 4" xfId="1761"/>
    <cellStyle name="Normal 2 4 2 2 3 2 3" xfId="1762"/>
    <cellStyle name="Normal 2 4 2 2 3 2 3 2" xfId="1763"/>
    <cellStyle name="Normal 2 4 2 2 3 2 3 3" xfId="1764"/>
    <cellStyle name="Normal 2 4 2 2 3 2 4" xfId="1765"/>
    <cellStyle name="Normal 2 4 2 2 3 2 5" xfId="1766"/>
    <cellStyle name="Normal 2 4 2 2 3 3" xfId="1767"/>
    <cellStyle name="Normal 2 4 2 2 3 3 2" xfId="1768"/>
    <cellStyle name="Normal 2 4 2 2 3 3 2 2" xfId="1769"/>
    <cellStyle name="Normal 2 4 2 2 3 3 2 2 2" xfId="1770"/>
    <cellStyle name="Normal 2 4 2 2 3 3 2 2 3" xfId="1771"/>
    <cellStyle name="Normal 2 4 2 2 3 3 2 3" xfId="1772"/>
    <cellStyle name="Normal 2 4 2 2 3 3 2 4" xfId="1773"/>
    <cellStyle name="Normal 2 4 2 2 3 3 3" xfId="1774"/>
    <cellStyle name="Normal 2 4 2 2 3 3 3 2" xfId="1775"/>
    <cellStyle name="Normal 2 4 2 2 3 3 3 3" xfId="1776"/>
    <cellStyle name="Normal 2 4 2 2 3 3 4" xfId="1777"/>
    <cellStyle name="Normal 2 4 2 2 3 3 5" xfId="1778"/>
    <cellStyle name="Normal 2 4 2 2 3 4" xfId="1779"/>
    <cellStyle name="Normal 2 4 2 2 3 4 2" xfId="1780"/>
    <cellStyle name="Normal 2 4 2 2 3 4 2 2" xfId="1781"/>
    <cellStyle name="Normal 2 4 2 2 3 4 2 3" xfId="1782"/>
    <cellStyle name="Normal 2 4 2 2 3 4 3" xfId="1783"/>
    <cellStyle name="Normal 2 4 2 2 3 4 4" xfId="1784"/>
    <cellStyle name="Normal 2 4 2 2 3 5" xfId="1785"/>
    <cellStyle name="Normal 2 4 2 2 3 5 2" xfId="1786"/>
    <cellStyle name="Normal 2 4 2 2 3 5 3" xfId="1787"/>
    <cellStyle name="Normal 2 4 2 2 3 6" xfId="1788"/>
    <cellStyle name="Normal 2 4 2 2 3 7" xfId="1789"/>
    <cellStyle name="Normal 2 4 2 2 4" xfId="1790"/>
    <cellStyle name="Normal 2 4 2 2 4 2" xfId="1791"/>
    <cellStyle name="Normal 2 4 2 2 4 2 2" xfId="1792"/>
    <cellStyle name="Normal 2 4 2 2 4 2 2 2" xfId="1793"/>
    <cellStyle name="Normal 2 4 2 2 4 2 2 3" xfId="1794"/>
    <cellStyle name="Normal 2 4 2 2 4 2 3" xfId="1795"/>
    <cellStyle name="Normal 2 4 2 2 4 2 4" xfId="1796"/>
    <cellStyle name="Normal 2 4 2 2 4 3" xfId="1797"/>
    <cellStyle name="Normal 2 4 2 2 4 3 2" xfId="1798"/>
    <cellStyle name="Normal 2 4 2 2 4 3 3" xfId="1799"/>
    <cellStyle name="Normal 2 4 2 2 4 4" xfId="1800"/>
    <cellStyle name="Normal 2 4 2 2 4 5" xfId="1801"/>
    <cellStyle name="Normal 2 4 2 2 5" xfId="1802"/>
    <cellStyle name="Normal 2 4 2 2 5 2" xfId="1803"/>
    <cellStyle name="Normal 2 4 2 2 5 2 2" xfId="1804"/>
    <cellStyle name="Normal 2 4 2 2 5 2 2 2" xfId="1805"/>
    <cellStyle name="Normal 2 4 2 2 5 2 2 3" xfId="1806"/>
    <cellStyle name="Normal 2 4 2 2 5 2 3" xfId="1807"/>
    <cellStyle name="Normal 2 4 2 2 5 2 4" xfId="1808"/>
    <cellStyle name="Normal 2 4 2 2 5 3" xfId="1809"/>
    <cellStyle name="Normal 2 4 2 2 5 3 2" xfId="1810"/>
    <cellStyle name="Normal 2 4 2 2 5 3 3" xfId="1811"/>
    <cellStyle name="Normal 2 4 2 2 5 4" xfId="1812"/>
    <cellStyle name="Normal 2 4 2 2 5 5" xfId="1813"/>
    <cellStyle name="Normal 2 4 2 2 6" xfId="1814"/>
    <cellStyle name="Normal 2 4 2 2 6 2" xfId="1815"/>
    <cellStyle name="Normal 2 4 2 2 6 2 2" xfId="1816"/>
    <cellStyle name="Normal 2 4 2 2 6 2 3" xfId="1817"/>
    <cellStyle name="Normal 2 4 2 2 6 3" xfId="1818"/>
    <cellStyle name="Normal 2 4 2 2 6 4" xfId="1819"/>
    <cellStyle name="Normal 2 4 2 2 7" xfId="1820"/>
    <cellStyle name="Normal 2 4 2 2 7 2" xfId="1821"/>
    <cellStyle name="Normal 2 4 2 2 7 3" xfId="1822"/>
    <cellStyle name="Normal 2 4 2 2 8" xfId="1823"/>
    <cellStyle name="Normal 2 4 2 2 9" xfId="1824"/>
    <cellStyle name="Normal 2 4 2 3" xfId="1825"/>
    <cellStyle name="Normal 2 4 2 3 2" xfId="1826"/>
    <cellStyle name="Normal 2 4 2 3 2 2" xfId="1827"/>
    <cellStyle name="Normal 2 4 2 3 2 2 2" xfId="1828"/>
    <cellStyle name="Normal 2 4 2 3 2 2 2 2" xfId="1829"/>
    <cellStyle name="Normal 2 4 2 3 2 2 2 3" xfId="1830"/>
    <cellStyle name="Normal 2 4 2 3 2 2 3" xfId="1831"/>
    <cellStyle name="Normal 2 4 2 3 2 2 4" xfId="1832"/>
    <cellStyle name="Normal 2 4 2 3 2 3" xfId="1833"/>
    <cellStyle name="Normal 2 4 2 3 2 3 2" xfId="1834"/>
    <cellStyle name="Normal 2 4 2 3 2 3 3" xfId="1835"/>
    <cellStyle name="Normal 2 4 2 3 2 4" xfId="1836"/>
    <cellStyle name="Normal 2 4 2 3 2 5" xfId="1837"/>
    <cellStyle name="Normal 2 4 2 3 3" xfId="1838"/>
    <cellStyle name="Normal 2 4 2 3 3 2" xfId="1839"/>
    <cellStyle name="Normal 2 4 2 3 3 2 2" xfId="1840"/>
    <cellStyle name="Normal 2 4 2 3 3 2 2 2" xfId="1841"/>
    <cellStyle name="Normal 2 4 2 3 3 2 2 3" xfId="1842"/>
    <cellStyle name="Normal 2 4 2 3 3 2 3" xfId="1843"/>
    <cellStyle name="Normal 2 4 2 3 3 2 4" xfId="1844"/>
    <cellStyle name="Normal 2 4 2 3 3 3" xfId="1845"/>
    <cellStyle name="Normal 2 4 2 3 3 3 2" xfId="1846"/>
    <cellStyle name="Normal 2 4 2 3 3 3 3" xfId="1847"/>
    <cellStyle name="Normal 2 4 2 3 3 4" xfId="1848"/>
    <cellStyle name="Normal 2 4 2 3 3 5" xfId="1849"/>
    <cellStyle name="Normal 2 4 2 3 4" xfId="1850"/>
    <cellStyle name="Normal 2 4 2 3 4 2" xfId="1851"/>
    <cellStyle name="Normal 2 4 2 3 4 2 2" xfId="1852"/>
    <cellStyle name="Normal 2 4 2 3 4 2 3" xfId="1853"/>
    <cellStyle name="Normal 2 4 2 3 4 3" xfId="1854"/>
    <cellStyle name="Normal 2 4 2 3 4 4" xfId="1855"/>
    <cellStyle name="Normal 2 4 2 3 5" xfId="1856"/>
    <cellStyle name="Normal 2 4 2 3 5 2" xfId="1857"/>
    <cellStyle name="Normal 2 4 2 3 5 3" xfId="1858"/>
    <cellStyle name="Normal 2 4 2 3 6" xfId="1859"/>
    <cellStyle name="Normal 2 4 2 3 7" xfId="1860"/>
    <cellStyle name="Normal 2 4 2 4" xfId="1861"/>
    <cellStyle name="Normal 2 4 2 4 2" xfId="1862"/>
    <cellStyle name="Normal 2 4 2 4 2 2" xfId="1863"/>
    <cellStyle name="Normal 2 4 2 4 2 2 2" xfId="1864"/>
    <cellStyle name="Normal 2 4 2 4 2 2 2 2" xfId="1865"/>
    <cellStyle name="Normal 2 4 2 4 2 2 2 3" xfId="1866"/>
    <cellStyle name="Normal 2 4 2 4 2 2 3" xfId="1867"/>
    <cellStyle name="Normal 2 4 2 4 2 2 4" xfId="1868"/>
    <cellStyle name="Normal 2 4 2 4 2 3" xfId="1869"/>
    <cellStyle name="Normal 2 4 2 4 2 3 2" xfId="1870"/>
    <cellStyle name="Normal 2 4 2 4 2 3 3" xfId="1871"/>
    <cellStyle name="Normal 2 4 2 4 2 4" xfId="1872"/>
    <cellStyle name="Normal 2 4 2 4 2 5" xfId="1873"/>
    <cellStyle name="Normal 2 4 2 4 3" xfId="1874"/>
    <cellStyle name="Normal 2 4 2 4 3 2" xfId="1875"/>
    <cellStyle name="Normal 2 4 2 4 3 2 2" xfId="1876"/>
    <cellStyle name="Normal 2 4 2 4 3 2 2 2" xfId="1877"/>
    <cellStyle name="Normal 2 4 2 4 3 2 2 3" xfId="1878"/>
    <cellStyle name="Normal 2 4 2 4 3 2 3" xfId="1879"/>
    <cellStyle name="Normal 2 4 2 4 3 2 4" xfId="1880"/>
    <cellStyle name="Normal 2 4 2 4 3 3" xfId="1881"/>
    <cellStyle name="Normal 2 4 2 4 3 3 2" xfId="1882"/>
    <cellStyle name="Normal 2 4 2 4 3 3 3" xfId="1883"/>
    <cellStyle name="Normal 2 4 2 4 3 4" xfId="1884"/>
    <cellStyle name="Normal 2 4 2 4 3 5" xfId="1885"/>
    <cellStyle name="Normal 2 4 2 4 4" xfId="1886"/>
    <cellStyle name="Normal 2 4 2 4 4 2" xfId="1887"/>
    <cellStyle name="Normal 2 4 2 4 4 2 2" xfId="1888"/>
    <cellStyle name="Normal 2 4 2 4 4 2 3" xfId="1889"/>
    <cellStyle name="Normal 2 4 2 4 4 3" xfId="1890"/>
    <cellStyle name="Normal 2 4 2 4 4 4" xfId="1891"/>
    <cellStyle name="Normal 2 4 2 4 5" xfId="1892"/>
    <cellStyle name="Normal 2 4 2 4 5 2" xfId="1893"/>
    <cellStyle name="Normal 2 4 2 4 5 3" xfId="1894"/>
    <cellStyle name="Normal 2 4 2 4 6" xfId="1895"/>
    <cellStyle name="Normal 2 4 2 4 7" xfId="1896"/>
    <cellStyle name="Normal 2 4 2 5" xfId="1897"/>
    <cellStyle name="Normal 2 4 2 5 2" xfId="1898"/>
    <cellStyle name="Normal 2 4 2 5 2 2" xfId="1899"/>
    <cellStyle name="Normal 2 4 2 5 2 2 2" xfId="1900"/>
    <cellStyle name="Normal 2 4 2 5 2 2 3" xfId="1901"/>
    <cellStyle name="Normal 2 4 2 5 2 3" xfId="1902"/>
    <cellStyle name="Normal 2 4 2 5 2 4" xfId="1903"/>
    <cellStyle name="Normal 2 4 2 5 3" xfId="1904"/>
    <cellStyle name="Normal 2 4 2 5 3 2" xfId="1905"/>
    <cellStyle name="Normal 2 4 2 5 3 3" xfId="1906"/>
    <cellStyle name="Normal 2 4 2 5 4" xfId="1907"/>
    <cellStyle name="Normal 2 4 2 5 5" xfId="1908"/>
    <cellStyle name="Normal 2 4 2 6" xfId="1909"/>
    <cellStyle name="Normal 2 4 2 6 2" xfId="1910"/>
    <cellStyle name="Normal 2 4 2 6 2 2" xfId="1911"/>
    <cellStyle name="Normal 2 4 2 6 2 2 2" xfId="1912"/>
    <cellStyle name="Normal 2 4 2 6 2 2 3" xfId="1913"/>
    <cellStyle name="Normal 2 4 2 6 2 3" xfId="1914"/>
    <cellStyle name="Normal 2 4 2 6 2 4" xfId="1915"/>
    <cellStyle name="Normal 2 4 2 6 3" xfId="1916"/>
    <cellStyle name="Normal 2 4 2 6 3 2" xfId="1917"/>
    <cellStyle name="Normal 2 4 2 6 3 3" xfId="1918"/>
    <cellStyle name="Normal 2 4 2 6 4" xfId="1919"/>
    <cellStyle name="Normal 2 4 2 6 5" xfId="1920"/>
    <cellStyle name="Normal 2 4 2 7" xfId="1921"/>
    <cellStyle name="Normal 2 4 2 7 2" xfId="1922"/>
    <cellStyle name="Normal 2 4 2 7 2 2" xfId="1923"/>
    <cellStyle name="Normal 2 4 2 7 2 3" xfId="1924"/>
    <cellStyle name="Normal 2 4 2 7 3" xfId="1925"/>
    <cellStyle name="Normal 2 4 2 7 4" xfId="1926"/>
    <cellStyle name="Normal 2 4 2 8" xfId="1927"/>
    <cellStyle name="Normal 2 4 2 8 2" xfId="1928"/>
    <cellStyle name="Normal 2 4 2 8 3" xfId="1929"/>
    <cellStyle name="Normal 2 4 2 9" xfId="1930"/>
    <cellStyle name="Normal 2 4 3" xfId="1931"/>
    <cellStyle name="Normal 2 4 3 2" xfId="1932"/>
    <cellStyle name="Normal 2 4 3 2 2" xfId="1933"/>
    <cellStyle name="Normal 2 4 3 2 2 2" xfId="1934"/>
    <cellStyle name="Normal 2 4 3 2 2 2 2" xfId="1935"/>
    <cellStyle name="Normal 2 4 3 2 2 2 2 2" xfId="1936"/>
    <cellStyle name="Normal 2 4 3 2 2 2 2 3" xfId="1937"/>
    <cellStyle name="Normal 2 4 3 2 2 2 3" xfId="1938"/>
    <cellStyle name="Normal 2 4 3 2 2 2 4" xfId="1939"/>
    <cellStyle name="Normal 2 4 3 2 2 3" xfId="1940"/>
    <cellStyle name="Normal 2 4 3 2 2 3 2" xfId="1941"/>
    <cellStyle name="Normal 2 4 3 2 2 3 3" xfId="1942"/>
    <cellStyle name="Normal 2 4 3 2 2 4" xfId="1943"/>
    <cellStyle name="Normal 2 4 3 2 2 5" xfId="1944"/>
    <cellStyle name="Normal 2 4 3 2 3" xfId="1945"/>
    <cellStyle name="Normal 2 4 3 2 3 2" xfId="1946"/>
    <cellStyle name="Normal 2 4 3 2 3 2 2" xfId="1947"/>
    <cellStyle name="Normal 2 4 3 2 3 2 2 2" xfId="1948"/>
    <cellStyle name="Normal 2 4 3 2 3 2 2 3" xfId="1949"/>
    <cellStyle name="Normal 2 4 3 2 3 2 3" xfId="1950"/>
    <cellStyle name="Normal 2 4 3 2 3 2 4" xfId="1951"/>
    <cellStyle name="Normal 2 4 3 2 3 3" xfId="1952"/>
    <cellStyle name="Normal 2 4 3 2 3 3 2" xfId="1953"/>
    <cellStyle name="Normal 2 4 3 2 3 3 3" xfId="1954"/>
    <cellStyle name="Normal 2 4 3 2 3 4" xfId="1955"/>
    <cellStyle name="Normal 2 4 3 2 3 5" xfId="1956"/>
    <cellStyle name="Normal 2 4 3 2 4" xfId="1957"/>
    <cellStyle name="Normal 2 4 3 2 4 2" xfId="1958"/>
    <cellStyle name="Normal 2 4 3 2 4 2 2" xfId="1959"/>
    <cellStyle name="Normal 2 4 3 2 4 2 3" xfId="1960"/>
    <cellStyle name="Normal 2 4 3 2 4 3" xfId="1961"/>
    <cellStyle name="Normal 2 4 3 2 4 4" xfId="1962"/>
    <cellStyle name="Normal 2 4 3 2 5" xfId="1963"/>
    <cellStyle name="Normal 2 4 3 2 5 2" xfId="1964"/>
    <cellStyle name="Normal 2 4 3 2 5 3" xfId="1965"/>
    <cellStyle name="Normal 2 4 3 2 6" xfId="1966"/>
    <cellStyle name="Normal 2 4 3 2 7" xfId="1967"/>
    <cellStyle name="Normal 2 4 3 3" xfId="1968"/>
    <cellStyle name="Normal 2 4 3 3 2" xfId="1969"/>
    <cellStyle name="Normal 2 4 3 3 2 2" xfId="1970"/>
    <cellStyle name="Normal 2 4 3 3 2 2 2" xfId="1971"/>
    <cellStyle name="Normal 2 4 3 3 2 2 2 2" xfId="1972"/>
    <cellStyle name="Normal 2 4 3 3 2 2 2 3" xfId="1973"/>
    <cellStyle name="Normal 2 4 3 3 2 2 3" xfId="1974"/>
    <cellStyle name="Normal 2 4 3 3 2 2 4" xfId="1975"/>
    <cellStyle name="Normal 2 4 3 3 2 3" xfId="1976"/>
    <cellStyle name="Normal 2 4 3 3 2 3 2" xfId="1977"/>
    <cellStyle name="Normal 2 4 3 3 2 3 3" xfId="1978"/>
    <cellStyle name="Normal 2 4 3 3 2 4" xfId="1979"/>
    <cellStyle name="Normal 2 4 3 3 2 5" xfId="1980"/>
    <cellStyle name="Normal 2 4 3 3 3" xfId="1981"/>
    <cellStyle name="Normal 2 4 3 3 3 2" xfId="1982"/>
    <cellStyle name="Normal 2 4 3 3 3 2 2" xfId="1983"/>
    <cellStyle name="Normal 2 4 3 3 3 2 2 2" xfId="1984"/>
    <cellStyle name="Normal 2 4 3 3 3 2 2 3" xfId="1985"/>
    <cellStyle name="Normal 2 4 3 3 3 2 3" xfId="1986"/>
    <cellStyle name="Normal 2 4 3 3 3 2 4" xfId="1987"/>
    <cellStyle name="Normal 2 4 3 3 3 3" xfId="1988"/>
    <cellStyle name="Normal 2 4 3 3 3 3 2" xfId="1989"/>
    <cellStyle name="Normal 2 4 3 3 3 3 3" xfId="1990"/>
    <cellStyle name="Normal 2 4 3 3 3 4" xfId="1991"/>
    <cellStyle name="Normal 2 4 3 3 3 5" xfId="1992"/>
    <cellStyle name="Normal 2 4 3 3 4" xfId="1993"/>
    <cellStyle name="Normal 2 4 3 3 4 2" xfId="1994"/>
    <cellStyle name="Normal 2 4 3 3 4 2 2" xfId="1995"/>
    <cellStyle name="Normal 2 4 3 3 4 2 3" xfId="1996"/>
    <cellStyle name="Normal 2 4 3 3 4 3" xfId="1997"/>
    <cellStyle name="Normal 2 4 3 3 4 4" xfId="1998"/>
    <cellStyle name="Normal 2 4 3 3 5" xfId="1999"/>
    <cellStyle name="Normal 2 4 3 3 5 2" xfId="2000"/>
    <cellStyle name="Normal 2 4 3 3 5 3" xfId="2001"/>
    <cellStyle name="Normal 2 4 3 3 6" xfId="2002"/>
    <cellStyle name="Normal 2 4 3 3 7" xfId="2003"/>
    <cellStyle name="Normal 2 4 3 4" xfId="2004"/>
    <cellStyle name="Normal 2 4 3 4 2" xfId="2005"/>
    <cellStyle name="Normal 2 4 3 4 2 2" xfId="2006"/>
    <cellStyle name="Normal 2 4 3 4 2 2 2" xfId="2007"/>
    <cellStyle name="Normal 2 4 3 4 2 2 3" xfId="2008"/>
    <cellStyle name="Normal 2 4 3 4 2 3" xfId="2009"/>
    <cellStyle name="Normal 2 4 3 4 2 4" xfId="2010"/>
    <cellStyle name="Normal 2 4 3 4 3" xfId="2011"/>
    <cellStyle name="Normal 2 4 3 4 3 2" xfId="2012"/>
    <cellStyle name="Normal 2 4 3 4 3 3" xfId="2013"/>
    <cellStyle name="Normal 2 4 3 4 4" xfId="2014"/>
    <cellStyle name="Normal 2 4 3 4 5" xfId="2015"/>
    <cellStyle name="Normal 2 4 3 5" xfId="2016"/>
    <cellStyle name="Normal 2 4 3 5 2" xfId="2017"/>
    <cellStyle name="Normal 2 4 3 5 2 2" xfId="2018"/>
    <cellStyle name="Normal 2 4 3 5 2 2 2" xfId="2019"/>
    <cellStyle name="Normal 2 4 3 5 2 2 3" xfId="2020"/>
    <cellStyle name="Normal 2 4 3 5 2 3" xfId="2021"/>
    <cellStyle name="Normal 2 4 3 5 2 4" xfId="2022"/>
    <cellStyle name="Normal 2 4 3 5 3" xfId="2023"/>
    <cellStyle name="Normal 2 4 3 5 3 2" xfId="2024"/>
    <cellStyle name="Normal 2 4 3 5 3 3" xfId="2025"/>
    <cellStyle name="Normal 2 4 3 5 4" xfId="2026"/>
    <cellStyle name="Normal 2 4 3 5 5" xfId="2027"/>
    <cellStyle name="Normal 2 4 3 6" xfId="2028"/>
    <cellStyle name="Normal 2 4 3 6 2" xfId="2029"/>
    <cellStyle name="Normal 2 4 3 6 2 2" xfId="2030"/>
    <cellStyle name="Normal 2 4 3 6 2 3" xfId="2031"/>
    <cellStyle name="Normal 2 4 3 6 3" xfId="2032"/>
    <cellStyle name="Normal 2 4 3 6 4" xfId="2033"/>
    <cellStyle name="Normal 2 4 3 7" xfId="2034"/>
    <cellStyle name="Normal 2 4 3 7 2" xfId="2035"/>
    <cellStyle name="Normal 2 4 3 7 3" xfId="2036"/>
    <cellStyle name="Normal 2 4 3 8" xfId="2037"/>
    <cellStyle name="Normal 2 4 3 9" xfId="2038"/>
    <cellStyle name="Normal 2 4 4" xfId="2039"/>
    <cellStyle name="Normal 2 4 4 2" xfId="2040"/>
    <cellStyle name="Normal 2 4 4 2 2" xfId="2041"/>
    <cellStyle name="Normal 2 4 4 2 2 2" xfId="2042"/>
    <cellStyle name="Normal 2 4 4 2 2 2 2" xfId="2043"/>
    <cellStyle name="Normal 2 4 4 2 2 2 2 2" xfId="2044"/>
    <cellStyle name="Normal 2 4 4 2 2 2 2 3" xfId="2045"/>
    <cellStyle name="Normal 2 4 4 2 2 2 3" xfId="2046"/>
    <cellStyle name="Normal 2 4 4 2 2 2 4" xfId="2047"/>
    <cellStyle name="Normal 2 4 4 2 2 3" xfId="2048"/>
    <cellStyle name="Normal 2 4 4 2 2 3 2" xfId="2049"/>
    <cellStyle name="Normal 2 4 4 2 2 3 3" xfId="2050"/>
    <cellStyle name="Normal 2 4 4 2 2 4" xfId="2051"/>
    <cellStyle name="Normal 2 4 4 2 2 5" xfId="2052"/>
    <cellStyle name="Normal 2 4 4 2 3" xfId="2053"/>
    <cellStyle name="Normal 2 4 4 2 3 2" xfId="2054"/>
    <cellStyle name="Normal 2 4 4 2 3 2 2" xfId="2055"/>
    <cellStyle name="Normal 2 4 4 2 3 2 2 2" xfId="2056"/>
    <cellStyle name="Normal 2 4 4 2 3 2 2 3" xfId="2057"/>
    <cellStyle name="Normal 2 4 4 2 3 2 3" xfId="2058"/>
    <cellStyle name="Normal 2 4 4 2 3 2 4" xfId="2059"/>
    <cellStyle name="Normal 2 4 4 2 3 3" xfId="2060"/>
    <cellStyle name="Normal 2 4 4 2 3 3 2" xfId="2061"/>
    <cellStyle name="Normal 2 4 4 2 3 3 3" xfId="2062"/>
    <cellStyle name="Normal 2 4 4 2 3 4" xfId="2063"/>
    <cellStyle name="Normal 2 4 4 2 3 5" xfId="2064"/>
    <cellStyle name="Normal 2 4 4 2 4" xfId="2065"/>
    <cellStyle name="Normal 2 4 4 2 4 2" xfId="2066"/>
    <cellStyle name="Normal 2 4 4 2 4 2 2" xfId="2067"/>
    <cellStyle name="Normal 2 4 4 2 4 2 3" xfId="2068"/>
    <cellStyle name="Normal 2 4 4 2 4 3" xfId="2069"/>
    <cellStyle name="Normal 2 4 4 2 4 4" xfId="2070"/>
    <cellStyle name="Normal 2 4 4 2 5" xfId="2071"/>
    <cellStyle name="Normal 2 4 4 2 5 2" xfId="2072"/>
    <cellStyle name="Normal 2 4 4 2 5 3" xfId="2073"/>
    <cellStyle name="Normal 2 4 4 2 6" xfId="2074"/>
    <cellStyle name="Normal 2 4 4 2 7" xfId="2075"/>
    <cellStyle name="Normal 2 4 4 3" xfId="2076"/>
    <cellStyle name="Normal 2 4 4 3 2" xfId="2077"/>
    <cellStyle name="Normal 2 4 4 3 2 2" xfId="2078"/>
    <cellStyle name="Normal 2 4 4 3 2 2 2" xfId="2079"/>
    <cellStyle name="Normal 2 4 4 3 2 2 2 2" xfId="2080"/>
    <cellStyle name="Normal 2 4 4 3 2 2 2 3" xfId="2081"/>
    <cellStyle name="Normal 2 4 4 3 2 2 3" xfId="2082"/>
    <cellStyle name="Normal 2 4 4 3 2 2 4" xfId="2083"/>
    <cellStyle name="Normal 2 4 4 3 2 3" xfId="2084"/>
    <cellStyle name="Normal 2 4 4 3 2 3 2" xfId="2085"/>
    <cellStyle name="Normal 2 4 4 3 2 3 3" xfId="2086"/>
    <cellStyle name="Normal 2 4 4 3 2 4" xfId="2087"/>
    <cellStyle name="Normal 2 4 4 3 2 5" xfId="2088"/>
    <cellStyle name="Normal 2 4 4 3 3" xfId="2089"/>
    <cellStyle name="Normal 2 4 4 3 3 2" xfId="2090"/>
    <cellStyle name="Normal 2 4 4 3 3 2 2" xfId="2091"/>
    <cellStyle name="Normal 2 4 4 3 3 2 2 2" xfId="2092"/>
    <cellStyle name="Normal 2 4 4 3 3 2 2 3" xfId="2093"/>
    <cellStyle name="Normal 2 4 4 3 3 2 3" xfId="2094"/>
    <cellStyle name="Normal 2 4 4 3 3 2 4" xfId="2095"/>
    <cellStyle name="Normal 2 4 4 3 3 3" xfId="2096"/>
    <cellStyle name="Normal 2 4 4 3 3 3 2" xfId="2097"/>
    <cellStyle name="Normal 2 4 4 3 3 3 3" xfId="2098"/>
    <cellStyle name="Normal 2 4 4 3 3 4" xfId="2099"/>
    <cellStyle name="Normal 2 4 4 3 3 5" xfId="2100"/>
    <cellStyle name="Normal 2 4 4 3 4" xfId="2101"/>
    <cellStyle name="Normal 2 4 4 3 4 2" xfId="2102"/>
    <cellStyle name="Normal 2 4 4 3 4 2 2" xfId="2103"/>
    <cellStyle name="Normal 2 4 4 3 4 2 3" xfId="2104"/>
    <cellStyle name="Normal 2 4 4 3 4 3" xfId="2105"/>
    <cellStyle name="Normal 2 4 4 3 4 4" xfId="2106"/>
    <cellStyle name="Normal 2 4 4 3 5" xfId="2107"/>
    <cellStyle name="Normal 2 4 4 3 5 2" xfId="2108"/>
    <cellStyle name="Normal 2 4 4 3 5 3" xfId="2109"/>
    <cellStyle name="Normal 2 4 4 3 6" xfId="2110"/>
    <cellStyle name="Normal 2 4 4 3 7" xfId="2111"/>
    <cellStyle name="Normal 2 4 4 4" xfId="2112"/>
    <cellStyle name="Normal 2 4 4 4 2" xfId="2113"/>
    <cellStyle name="Normal 2 4 4 4 2 2" xfId="2114"/>
    <cellStyle name="Normal 2 4 4 4 2 2 2" xfId="2115"/>
    <cellStyle name="Normal 2 4 4 4 2 2 3" xfId="2116"/>
    <cellStyle name="Normal 2 4 4 4 2 3" xfId="2117"/>
    <cellStyle name="Normal 2 4 4 4 2 4" xfId="2118"/>
    <cellStyle name="Normal 2 4 4 4 3" xfId="2119"/>
    <cellStyle name="Normal 2 4 4 4 3 2" xfId="2120"/>
    <cellStyle name="Normal 2 4 4 4 3 3" xfId="2121"/>
    <cellStyle name="Normal 2 4 4 4 4" xfId="2122"/>
    <cellStyle name="Normal 2 4 4 4 5" xfId="2123"/>
    <cellStyle name="Normal 2 4 4 5" xfId="2124"/>
    <cellStyle name="Normal 2 4 4 5 2" xfId="2125"/>
    <cellStyle name="Normal 2 4 4 5 2 2" xfId="2126"/>
    <cellStyle name="Normal 2 4 4 5 2 2 2" xfId="2127"/>
    <cellStyle name="Normal 2 4 4 5 2 2 3" xfId="2128"/>
    <cellStyle name="Normal 2 4 4 5 2 3" xfId="2129"/>
    <cellStyle name="Normal 2 4 4 5 2 4" xfId="2130"/>
    <cellStyle name="Normal 2 4 4 5 3" xfId="2131"/>
    <cellStyle name="Normal 2 4 4 5 3 2" xfId="2132"/>
    <cellStyle name="Normal 2 4 4 5 3 3" xfId="2133"/>
    <cellStyle name="Normal 2 4 4 5 4" xfId="2134"/>
    <cellStyle name="Normal 2 4 4 5 5" xfId="2135"/>
    <cellStyle name="Normal 2 4 4 6" xfId="2136"/>
    <cellStyle name="Normal 2 4 4 6 2" xfId="2137"/>
    <cellStyle name="Normal 2 4 4 6 2 2" xfId="2138"/>
    <cellStyle name="Normal 2 4 4 6 2 3" xfId="2139"/>
    <cellStyle name="Normal 2 4 4 6 3" xfId="2140"/>
    <cellStyle name="Normal 2 4 4 6 4" xfId="2141"/>
    <cellStyle name="Normal 2 4 4 7" xfId="2142"/>
    <cellStyle name="Normal 2 4 4 7 2" xfId="2143"/>
    <cellStyle name="Normal 2 4 4 7 3" xfId="2144"/>
    <cellStyle name="Normal 2 4 4 8" xfId="2145"/>
    <cellStyle name="Normal 2 4 4 9" xfId="2146"/>
    <cellStyle name="Normal 2 4 5" xfId="2147"/>
    <cellStyle name="Normal 2 4 5 2" xfId="2148"/>
    <cellStyle name="Normal 2 4 5 2 2" xfId="2149"/>
    <cellStyle name="Normal 2 4 5 2 2 2" xfId="2150"/>
    <cellStyle name="Normal 2 4 5 2 2 2 2" xfId="2151"/>
    <cellStyle name="Normal 2 4 5 2 2 2 3" xfId="2152"/>
    <cellStyle name="Normal 2 4 5 2 2 3" xfId="2153"/>
    <cellStyle name="Normal 2 4 5 2 2 4" xfId="2154"/>
    <cellStyle name="Normal 2 4 5 2 3" xfId="2155"/>
    <cellStyle name="Normal 2 4 5 2 3 2" xfId="2156"/>
    <cellStyle name="Normal 2 4 5 2 3 3" xfId="2157"/>
    <cellStyle name="Normal 2 4 5 2 4" xfId="2158"/>
    <cellStyle name="Normal 2 4 5 2 5" xfId="2159"/>
    <cellStyle name="Normal 2 4 5 3" xfId="2160"/>
    <cellStyle name="Normal 2 4 5 3 2" xfId="2161"/>
    <cellStyle name="Normal 2 4 5 3 2 2" xfId="2162"/>
    <cellStyle name="Normal 2 4 5 3 2 2 2" xfId="2163"/>
    <cellStyle name="Normal 2 4 5 3 2 2 3" xfId="2164"/>
    <cellStyle name="Normal 2 4 5 3 2 3" xfId="2165"/>
    <cellStyle name="Normal 2 4 5 3 2 4" xfId="2166"/>
    <cellStyle name="Normal 2 4 5 3 3" xfId="2167"/>
    <cellStyle name="Normal 2 4 5 3 3 2" xfId="2168"/>
    <cellStyle name="Normal 2 4 5 3 3 3" xfId="2169"/>
    <cellStyle name="Normal 2 4 5 3 4" xfId="2170"/>
    <cellStyle name="Normal 2 4 5 3 5" xfId="2171"/>
    <cellStyle name="Normal 2 4 5 4" xfId="2172"/>
    <cellStyle name="Normal 2 4 5 4 2" xfId="2173"/>
    <cellStyle name="Normal 2 4 5 4 2 2" xfId="2174"/>
    <cellStyle name="Normal 2 4 5 4 2 3" xfId="2175"/>
    <cellStyle name="Normal 2 4 5 4 3" xfId="2176"/>
    <cellStyle name="Normal 2 4 5 4 4" xfId="2177"/>
    <cellStyle name="Normal 2 4 5 5" xfId="2178"/>
    <cellStyle name="Normal 2 4 5 5 2" xfId="2179"/>
    <cellStyle name="Normal 2 4 5 5 3" xfId="2180"/>
    <cellStyle name="Normal 2 4 5 6" xfId="2181"/>
    <cellStyle name="Normal 2 4 5 7" xfId="2182"/>
    <cellStyle name="Normal 2 4 6" xfId="2183"/>
    <cellStyle name="Normal 2 4 6 2" xfId="2184"/>
    <cellStyle name="Normal 2 4 6 2 2" xfId="2185"/>
    <cellStyle name="Normal 2 4 6 2 2 2" xfId="2186"/>
    <cellStyle name="Normal 2 4 6 2 2 2 2" xfId="2187"/>
    <cellStyle name="Normal 2 4 6 2 2 2 3" xfId="2188"/>
    <cellStyle name="Normal 2 4 6 2 2 3" xfId="2189"/>
    <cellStyle name="Normal 2 4 6 2 2 4" xfId="2190"/>
    <cellStyle name="Normal 2 4 6 2 3" xfId="2191"/>
    <cellStyle name="Normal 2 4 6 2 3 2" xfId="2192"/>
    <cellStyle name="Normal 2 4 6 2 3 3" xfId="2193"/>
    <cellStyle name="Normal 2 4 6 2 4" xfId="2194"/>
    <cellStyle name="Normal 2 4 6 2 5" xfId="2195"/>
    <cellStyle name="Normal 2 4 6 3" xfId="2196"/>
    <cellStyle name="Normal 2 4 6 3 2" xfId="2197"/>
    <cellStyle name="Normal 2 4 6 3 2 2" xfId="2198"/>
    <cellStyle name="Normal 2 4 6 3 2 2 2" xfId="2199"/>
    <cellStyle name="Normal 2 4 6 3 2 2 3" xfId="2200"/>
    <cellStyle name="Normal 2 4 6 3 2 3" xfId="2201"/>
    <cellStyle name="Normal 2 4 6 3 2 4" xfId="2202"/>
    <cellStyle name="Normal 2 4 6 3 3" xfId="2203"/>
    <cellStyle name="Normal 2 4 6 3 3 2" xfId="2204"/>
    <cellStyle name="Normal 2 4 6 3 3 3" xfId="2205"/>
    <cellStyle name="Normal 2 4 6 3 4" xfId="2206"/>
    <cellStyle name="Normal 2 4 6 3 5" xfId="2207"/>
    <cellStyle name="Normal 2 4 6 4" xfId="2208"/>
    <cellStyle name="Normal 2 4 6 4 2" xfId="2209"/>
    <cellStyle name="Normal 2 4 6 4 2 2" xfId="2210"/>
    <cellStyle name="Normal 2 4 6 4 2 3" xfId="2211"/>
    <cellStyle name="Normal 2 4 6 4 3" xfId="2212"/>
    <cellStyle name="Normal 2 4 6 4 4" xfId="2213"/>
    <cellStyle name="Normal 2 4 6 5" xfId="2214"/>
    <cellStyle name="Normal 2 4 6 5 2" xfId="2215"/>
    <cellStyle name="Normal 2 4 6 5 3" xfId="2216"/>
    <cellStyle name="Normal 2 4 6 6" xfId="2217"/>
    <cellStyle name="Normal 2 4 6 7" xfId="2218"/>
    <cellStyle name="Normal 2 4 7" xfId="2219"/>
    <cellStyle name="Normal 2 4 7 2" xfId="2220"/>
    <cellStyle name="Normal 2 4 7 2 2" xfId="2221"/>
    <cellStyle name="Normal 2 4 7 2 2 2" xfId="2222"/>
    <cellStyle name="Normal 2 4 7 2 2 2 2" xfId="2223"/>
    <cellStyle name="Normal 2 4 7 2 2 2 3" xfId="2224"/>
    <cellStyle name="Normal 2 4 7 2 2 3" xfId="2225"/>
    <cellStyle name="Normal 2 4 7 2 2 4" xfId="2226"/>
    <cellStyle name="Normal 2 4 7 2 3" xfId="2227"/>
    <cellStyle name="Normal 2 4 7 2 3 2" xfId="2228"/>
    <cellStyle name="Normal 2 4 7 2 3 3" xfId="2229"/>
    <cellStyle name="Normal 2 4 7 2 4" xfId="2230"/>
    <cellStyle name="Normal 2 4 7 2 5" xfId="2231"/>
    <cellStyle name="Normal 2 4 7 3" xfId="2232"/>
    <cellStyle name="Normal 2 4 7 3 2" xfId="2233"/>
    <cellStyle name="Normal 2 4 7 3 2 2" xfId="2234"/>
    <cellStyle name="Normal 2 4 7 3 2 2 2" xfId="2235"/>
    <cellStyle name="Normal 2 4 7 3 2 2 3" xfId="2236"/>
    <cellStyle name="Normal 2 4 7 3 2 3" xfId="2237"/>
    <cellStyle name="Normal 2 4 7 3 2 4" xfId="2238"/>
    <cellStyle name="Normal 2 4 7 3 3" xfId="2239"/>
    <cellStyle name="Normal 2 4 7 3 3 2" xfId="2240"/>
    <cellStyle name="Normal 2 4 7 3 3 3" xfId="2241"/>
    <cellStyle name="Normal 2 4 7 3 4" xfId="2242"/>
    <cellStyle name="Normal 2 4 7 3 5" xfId="2243"/>
    <cellStyle name="Normal 2 4 7 4" xfId="2244"/>
    <cellStyle name="Normal 2 4 7 4 2" xfId="2245"/>
    <cellStyle name="Normal 2 4 7 4 2 2" xfId="2246"/>
    <cellStyle name="Normal 2 4 7 4 2 3" xfId="2247"/>
    <cellStyle name="Normal 2 4 7 4 3" xfId="2248"/>
    <cellStyle name="Normal 2 4 7 4 4" xfId="2249"/>
    <cellStyle name="Normal 2 4 7 5" xfId="2250"/>
    <cellStyle name="Normal 2 4 7 5 2" xfId="2251"/>
    <cellStyle name="Normal 2 4 7 5 3" xfId="2252"/>
    <cellStyle name="Normal 2 4 7 6" xfId="2253"/>
    <cellStyle name="Normal 2 4 7 7" xfId="2254"/>
    <cellStyle name="Normal 2 4 8" xfId="2255"/>
    <cellStyle name="Normal 2 4 8 2" xfId="2256"/>
    <cellStyle name="Normal 2 4 8 2 2" xfId="2257"/>
    <cellStyle name="Normal 2 4 8 2 2 2" xfId="2258"/>
    <cellStyle name="Normal 2 4 8 2 2 2 2" xfId="2259"/>
    <cellStyle name="Normal 2 4 8 2 2 2 3" xfId="2260"/>
    <cellStyle name="Normal 2 4 8 2 2 3" xfId="2261"/>
    <cellStyle name="Normal 2 4 8 2 2 4" xfId="2262"/>
    <cellStyle name="Normal 2 4 8 2 3" xfId="2263"/>
    <cellStyle name="Normal 2 4 8 2 3 2" xfId="2264"/>
    <cellStyle name="Normal 2 4 8 2 3 3" xfId="2265"/>
    <cellStyle name="Normal 2 4 8 2 4" xfId="2266"/>
    <cellStyle name="Normal 2 4 8 2 5" xfId="2267"/>
    <cellStyle name="Normal 2 4 8 3" xfId="2268"/>
    <cellStyle name="Normal 2 4 8 3 2" xfId="2269"/>
    <cellStyle name="Normal 2 4 8 3 2 2" xfId="2270"/>
    <cellStyle name="Normal 2 4 8 3 2 2 2" xfId="2271"/>
    <cellStyle name="Normal 2 4 8 3 2 2 3" xfId="2272"/>
    <cellStyle name="Normal 2 4 8 3 2 3" xfId="2273"/>
    <cellStyle name="Normal 2 4 8 3 2 4" xfId="2274"/>
    <cellStyle name="Normal 2 4 8 3 3" xfId="2275"/>
    <cellStyle name="Normal 2 4 8 3 3 2" xfId="2276"/>
    <cellStyle name="Normal 2 4 8 3 3 3" xfId="2277"/>
    <cellStyle name="Normal 2 4 8 3 4" xfId="2278"/>
    <cellStyle name="Normal 2 4 8 3 5" xfId="2279"/>
    <cellStyle name="Normal 2 4 8 4" xfId="2280"/>
    <cellStyle name="Normal 2 4 8 4 2" xfId="2281"/>
    <cellStyle name="Normal 2 4 8 4 2 2" xfId="2282"/>
    <cellStyle name="Normal 2 4 8 4 2 3" xfId="2283"/>
    <cellStyle name="Normal 2 4 8 4 3" xfId="2284"/>
    <cellStyle name="Normal 2 4 8 4 4" xfId="2285"/>
    <cellStyle name="Normal 2 4 8 5" xfId="2286"/>
    <cellStyle name="Normal 2 4 8 5 2" xfId="2287"/>
    <cellStyle name="Normal 2 4 8 5 3" xfId="2288"/>
    <cellStyle name="Normal 2 4 8 6" xfId="2289"/>
    <cellStyle name="Normal 2 4 8 7" xfId="2290"/>
    <cellStyle name="Normal 2 4 9" xfId="2291"/>
    <cellStyle name="Normal 2 4 9 2" xfId="2292"/>
    <cellStyle name="Normal 2 4 9 2 2" xfId="2293"/>
    <cellStyle name="Normal 2 4 9 2 2 2" xfId="2294"/>
    <cellStyle name="Normal 2 4 9 2 2 2 2" xfId="2295"/>
    <cellStyle name="Normal 2 4 9 2 2 2 3" xfId="2296"/>
    <cellStyle name="Normal 2 4 9 2 2 3" xfId="2297"/>
    <cellStyle name="Normal 2 4 9 2 2 4" xfId="2298"/>
    <cellStyle name="Normal 2 4 9 2 3" xfId="2299"/>
    <cellStyle name="Normal 2 4 9 2 3 2" xfId="2300"/>
    <cellStyle name="Normal 2 4 9 2 3 3" xfId="2301"/>
    <cellStyle name="Normal 2 4 9 2 4" xfId="2302"/>
    <cellStyle name="Normal 2 4 9 2 5" xfId="2303"/>
    <cellStyle name="Normal 2 4 9 3" xfId="2304"/>
    <cellStyle name="Normal 2 4 9 3 2" xfId="2305"/>
    <cellStyle name="Normal 2 4 9 3 2 2" xfId="2306"/>
    <cellStyle name="Normal 2 4 9 3 2 2 2" xfId="2307"/>
    <cellStyle name="Normal 2 4 9 3 2 2 3" xfId="2308"/>
    <cellStyle name="Normal 2 4 9 3 2 3" xfId="2309"/>
    <cellStyle name="Normal 2 4 9 3 2 4" xfId="2310"/>
    <cellStyle name="Normal 2 4 9 3 3" xfId="2311"/>
    <cellStyle name="Normal 2 4 9 3 3 2" xfId="2312"/>
    <cellStyle name="Normal 2 4 9 3 3 3" xfId="2313"/>
    <cellStyle name="Normal 2 4 9 3 4" xfId="2314"/>
    <cellStyle name="Normal 2 4 9 3 5" xfId="2315"/>
    <cellStyle name="Normal 2 4 9 4" xfId="2316"/>
    <cellStyle name="Normal 2 4 9 4 2" xfId="2317"/>
    <cellStyle name="Normal 2 4 9 4 2 2" xfId="2318"/>
    <cellStyle name="Normal 2 4 9 4 2 3" xfId="2319"/>
    <cellStyle name="Normal 2 4 9 4 3" xfId="2320"/>
    <cellStyle name="Normal 2 4 9 4 4" xfId="2321"/>
    <cellStyle name="Normal 2 4 9 5" xfId="2322"/>
    <cellStyle name="Normal 2 4 9 5 2" xfId="2323"/>
    <cellStyle name="Normal 2 4 9 5 3" xfId="2324"/>
    <cellStyle name="Normal 2 4 9 6" xfId="2325"/>
    <cellStyle name="Normal 2 4 9 7" xfId="2326"/>
    <cellStyle name="Normal 2 5" xfId="2327"/>
    <cellStyle name="Normal 2 5 2" xfId="2328"/>
    <cellStyle name="Normal 2 5 2 2" xfId="2329"/>
    <cellStyle name="Normal 2 5 2 3" xfId="2330"/>
    <cellStyle name="Normal 2 5 3" xfId="2331"/>
    <cellStyle name="Normal 2 5 4" xfId="2332"/>
    <cellStyle name="Normal 2 6" xfId="2333"/>
    <cellStyle name="Normal 2 6 2" xfId="2334"/>
    <cellStyle name="Normal 2 6 2 2" xfId="2335"/>
    <cellStyle name="Normal 2 6 2 3" xfId="2336"/>
    <cellStyle name="Normal 2 6 3" xfId="2337"/>
    <cellStyle name="Normal 2 6 4" xfId="2338"/>
    <cellStyle name="Normal 2 7" xfId="2339"/>
    <cellStyle name="Normal 2 7 2" xfId="2340"/>
    <cellStyle name="Normal 2 7 2 2" xfId="2341"/>
    <cellStyle name="Normal 2 7 2 3" xfId="2342"/>
    <cellStyle name="Normal 2 7 3" xfId="2343"/>
    <cellStyle name="Normal 2 7 4" xfId="2344"/>
    <cellStyle name="Normal 20" xfId="2345"/>
    <cellStyle name="Normal 20 2" xfId="2346"/>
    <cellStyle name="Normal 20 3" xfId="2347"/>
    <cellStyle name="Normal 21" xfId="2348"/>
    <cellStyle name="Normal 21 2" xfId="2349"/>
    <cellStyle name="Normal 21 3" xfId="2350"/>
    <cellStyle name="Normal 22" xfId="2351"/>
    <cellStyle name="Normal 22 2" xfId="2352"/>
    <cellStyle name="Normal 22 3" xfId="2353"/>
    <cellStyle name="Normal 23" xfId="2354"/>
    <cellStyle name="Normal 24" xfId="2355"/>
    <cellStyle name="Normal 26" xfId="5"/>
    <cellStyle name="Normal 26 2" xfId="4150"/>
    <cellStyle name="Normal 26 2 2 3 2" xfId="7"/>
    <cellStyle name="Normal 26 2 2 3 2 2" xfId="4152"/>
    <cellStyle name="Normal 3" xfId="2356"/>
    <cellStyle name="Normal 3 2" xfId="2357"/>
    <cellStyle name="Normal 3 3" xfId="2358"/>
    <cellStyle name="Normal 3 3 2" xfId="2359"/>
    <cellStyle name="Normal 3 3 2 2" xfId="2360"/>
    <cellStyle name="Normal 3 3 2 3" xfId="2361"/>
    <cellStyle name="Normal 3 3 3" xfId="2362"/>
    <cellStyle name="Normal 3 3 4" xfId="2363"/>
    <cellStyle name="Normal 3 4" xfId="2364"/>
    <cellStyle name="Normal 3 4 2" xfId="2365"/>
    <cellStyle name="Normal 3 4 2 2" xfId="2366"/>
    <cellStyle name="Normal 3 4 2 3" xfId="2367"/>
    <cellStyle name="Normal 3 4 3" xfId="2368"/>
    <cellStyle name="Normal 3 4 4" xfId="2369"/>
    <cellStyle name="Normal 3 5" xfId="2370"/>
    <cellStyle name="Normal 3 5 2" xfId="2371"/>
    <cellStyle name="Normal 3 5 2 2" xfId="2372"/>
    <cellStyle name="Normal 3 5 2 3" xfId="2373"/>
    <cellStyle name="Normal 3 5 3" xfId="2374"/>
    <cellStyle name="Normal 3 5 4" xfId="2375"/>
    <cellStyle name="Normal 32" xfId="8"/>
    <cellStyle name="Normal 33" xfId="6"/>
    <cellStyle name="Normal 33 2" xfId="4151"/>
    <cellStyle name="Normal 34" xfId="4"/>
    <cellStyle name="Normal 4" xfId="2376"/>
    <cellStyle name="Normal 4 2" xfId="2377"/>
    <cellStyle name="Normal 4 2 2" xfId="2378"/>
    <cellStyle name="Normal 4 3" xfId="2379"/>
    <cellStyle name="Normal 4 3 2" xfId="2380"/>
    <cellStyle name="Normal 4 4" xfId="2381"/>
    <cellStyle name="Normal 4 4 2" xfId="2382"/>
    <cellStyle name="Normal 4 4 2 2" xfId="2383"/>
    <cellStyle name="Normal 4 4 2 3" xfId="2384"/>
    <cellStyle name="Normal 4 4 3" xfId="2385"/>
    <cellStyle name="Normal 4 4 4" xfId="2386"/>
    <cellStyle name="Normal 4 5" xfId="2387"/>
    <cellStyle name="Normal 4 5 2" xfId="2388"/>
    <cellStyle name="Normal 4 5 2 2" xfId="2389"/>
    <cellStyle name="Normal 4 5 2 3" xfId="2390"/>
    <cellStyle name="Normal 4 5 3" xfId="2391"/>
    <cellStyle name="Normal 4 5 4" xfId="2392"/>
    <cellStyle name="Normal 4 6" xfId="2393"/>
    <cellStyle name="Normal 4 6 2" xfId="2394"/>
    <cellStyle name="Normal 4 6 2 2" xfId="2395"/>
    <cellStyle name="Normal 4 6 2 3" xfId="2396"/>
    <cellStyle name="Normal 4 6 3" xfId="2397"/>
    <cellStyle name="Normal 4 6 4" xfId="2398"/>
    <cellStyle name="Normal 4 7" xfId="2399"/>
    <cellStyle name="Normal 5" xfId="2400"/>
    <cellStyle name="Normal 5 2" xfId="2401"/>
    <cellStyle name="Normal 5 3" xfId="2402"/>
    <cellStyle name="Normal 5 3 2" xfId="2403"/>
    <cellStyle name="Normal 5 3 2 2" xfId="2404"/>
    <cellStyle name="Normal 5 3 2 3" xfId="2405"/>
    <cellStyle name="Normal 5 3 3" xfId="2406"/>
    <cellStyle name="Normal 5 3 4" xfId="2407"/>
    <cellStyle name="Normal 5 4" xfId="2408"/>
    <cellStyle name="Normal 5 4 2" xfId="2409"/>
    <cellStyle name="Normal 5 4 2 2" xfId="2410"/>
    <cellStyle name="Normal 5 4 2 3" xfId="2411"/>
    <cellStyle name="Normal 5 4 3" xfId="2412"/>
    <cellStyle name="Normal 5 4 4" xfId="2413"/>
    <cellStyle name="Normal 5 5" xfId="2414"/>
    <cellStyle name="Normal 5 5 2" xfId="2415"/>
    <cellStyle name="Normal 5 5 2 2" xfId="2416"/>
    <cellStyle name="Normal 5 5 2 3" xfId="2417"/>
    <cellStyle name="Normal 5 5 3" xfId="2418"/>
    <cellStyle name="Normal 5 5 4" xfId="2419"/>
    <cellStyle name="Normal 5 6" xfId="2420"/>
    <cellStyle name="Normal 6" xfId="2421"/>
    <cellStyle name="Normal 6 2" xfId="2422"/>
    <cellStyle name="Normal 6 3" xfId="2423"/>
    <cellStyle name="Normal 6 3 2" xfId="2424"/>
    <cellStyle name="Normal 6 3 2 2" xfId="2425"/>
    <cellStyle name="Normal 6 3 2 3" xfId="2426"/>
    <cellStyle name="Normal 6 3 3" xfId="2427"/>
    <cellStyle name="Normal 6 3 4" xfId="2428"/>
    <cellStyle name="Normal 6 4" xfId="2429"/>
    <cellStyle name="Normal 6 4 2" xfId="2430"/>
    <cellStyle name="Normal 6 4 2 2" xfId="2431"/>
    <cellStyle name="Normal 6 4 2 3" xfId="2432"/>
    <cellStyle name="Normal 6 4 3" xfId="2433"/>
    <cellStyle name="Normal 6 4 4" xfId="2434"/>
    <cellStyle name="Normal 6 5" xfId="2435"/>
    <cellStyle name="Normal 6 5 2" xfId="2436"/>
    <cellStyle name="Normal 6 5 2 2" xfId="2437"/>
    <cellStyle name="Normal 6 5 2 3" xfId="2438"/>
    <cellStyle name="Normal 6 5 3" xfId="2439"/>
    <cellStyle name="Normal 6 5 4" xfId="2440"/>
    <cellStyle name="Normal 6 6" xfId="2441"/>
    <cellStyle name="Normal 7" xfId="2442"/>
    <cellStyle name="Normal 7 10" xfId="2443"/>
    <cellStyle name="Normal 7 10 2" xfId="2444"/>
    <cellStyle name="Normal 7 10 2 2" xfId="2445"/>
    <cellStyle name="Normal 7 10 2 2 2" xfId="2446"/>
    <cellStyle name="Normal 7 10 2 2 2 2" xfId="2447"/>
    <cellStyle name="Normal 7 10 2 2 2 3" xfId="2448"/>
    <cellStyle name="Normal 7 10 2 2 3" xfId="2449"/>
    <cellStyle name="Normal 7 10 2 2 4" xfId="2450"/>
    <cellStyle name="Normal 7 10 2 3" xfId="2451"/>
    <cellStyle name="Normal 7 10 2 3 2" xfId="2452"/>
    <cellStyle name="Normal 7 10 2 3 3" xfId="2453"/>
    <cellStyle name="Normal 7 10 2 4" xfId="2454"/>
    <cellStyle name="Normal 7 10 2 5" xfId="2455"/>
    <cellStyle name="Normal 7 10 3" xfId="2456"/>
    <cellStyle name="Normal 7 10 3 2" xfId="2457"/>
    <cellStyle name="Normal 7 10 3 2 2" xfId="2458"/>
    <cellStyle name="Normal 7 10 3 2 2 2" xfId="2459"/>
    <cellStyle name="Normal 7 10 3 2 2 3" xfId="2460"/>
    <cellStyle name="Normal 7 10 3 2 3" xfId="2461"/>
    <cellStyle name="Normal 7 10 3 2 4" xfId="2462"/>
    <cellStyle name="Normal 7 10 3 3" xfId="2463"/>
    <cellStyle name="Normal 7 10 3 3 2" xfId="2464"/>
    <cellStyle name="Normal 7 10 3 3 3" xfId="2465"/>
    <cellStyle name="Normal 7 10 3 4" xfId="2466"/>
    <cellStyle name="Normal 7 10 3 5" xfId="2467"/>
    <cellStyle name="Normal 7 10 4" xfId="2468"/>
    <cellStyle name="Normal 7 10 4 2" xfId="2469"/>
    <cellStyle name="Normal 7 10 4 2 2" xfId="2470"/>
    <cellStyle name="Normal 7 10 4 2 3" xfId="2471"/>
    <cellStyle name="Normal 7 10 4 3" xfId="2472"/>
    <cellStyle name="Normal 7 10 4 4" xfId="2473"/>
    <cellStyle name="Normal 7 10 5" xfId="2474"/>
    <cellStyle name="Normal 7 10 5 2" xfId="2475"/>
    <cellStyle name="Normal 7 10 5 3" xfId="2476"/>
    <cellStyle name="Normal 7 10 6" xfId="2477"/>
    <cellStyle name="Normal 7 10 7" xfId="2478"/>
    <cellStyle name="Normal 7 11" xfId="2479"/>
    <cellStyle name="Normal 7 11 2" xfId="2480"/>
    <cellStyle name="Normal 7 11 2 2" xfId="2481"/>
    <cellStyle name="Normal 7 11 2 2 2" xfId="2482"/>
    <cellStyle name="Normal 7 11 2 2 2 2" xfId="2483"/>
    <cellStyle name="Normal 7 11 2 2 2 3" xfId="2484"/>
    <cellStyle name="Normal 7 11 2 2 3" xfId="2485"/>
    <cellStyle name="Normal 7 11 2 2 4" xfId="2486"/>
    <cellStyle name="Normal 7 11 2 3" xfId="2487"/>
    <cellStyle name="Normal 7 11 2 3 2" xfId="2488"/>
    <cellStyle name="Normal 7 11 2 3 3" xfId="2489"/>
    <cellStyle name="Normal 7 11 2 4" xfId="2490"/>
    <cellStyle name="Normal 7 11 2 5" xfId="2491"/>
    <cellStyle name="Normal 7 11 3" xfId="2492"/>
    <cellStyle name="Normal 7 11 3 2" xfId="2493"/>
    <cellStyle name="Normal 7 11 3 2 2" xfId="2494"/>
    <cellStyle name="Normal 7 11 3 2 2 2" xfId="2495"/>
    <cellStyle name="Normal 7 11 3 2 2 3" xfId="2496"/>
    <cellStyle name="Normal 7 11 3 2 3" xfId="2497"/>
    <cellStyle name="Normal 7 11 3 2 4" xfId="2498"/>
    <cellStyle name="Normal 7 11 3 3" xfId="2499"/>
    <cellStyle name="Normal 7 11 3 3 2" xfId="2500"/>
    <cellStyle name="Normal 7 11 3 3 3" xfId="2501"/>
    <cellStyle name="Normal 7 11 3 4" xfId="2502"/>
    <cellStyle name="Normal 7 11 3 5" xfId="2503"/>
    <cellStyle name="Normal 7 11 4" xfId="2504"/>
    <cellStyle name="Normal 7 11 4 2" xfId="2505"/>
    <cellStyle name="Normal 7 11 4 2 2" xfId="2506"/>
    <cellStyle name="Normal 7 11 4 2 3" xfId="2507"/>
    <cellStyle name="Normal 7 11 4 3" xfId="2508"/>
    <cellStyle name="Normal 7 11 4 4" xfId="2509"/>
    <cellStyle name="Normal 7 11 5" xfId="2510"/>
    <cellStyle name="Normal 7 11 5 2" xfId="2511"/>
    <cellStyle name="Normal 7 11 5 3" xfId="2512"/>
    <cellStyle name="Normal 7 11 6" xfId="2513"/>
    <cellStyle name="Normal 7 11 7" xfId="2514"/>
    <cellStyle name="Normal 7 12" xfId="2515"/>
    <cellStyle name="Normal 7 12 2" xfId="2516"/>
    <cellStyle name="Normal 7 12 2 2" xfId="2517"/>
    <cellStyle name="Normal 7 12 2 2 2" xfId="2518"/>
    <cellStyle name="Normal 7 12 2 2 3" xfId="2519"/>
    <cellStyle name="Normal 7 12 2 3" xfId="2520"/>
    <cellStyle name="Normal 7 12 2 4" xfId="2521"/>
    <cellStyle name="Normal 7 12 3" xfId="2522"/>
    <cellStyle name="Normal 7 12 3 2" xfId="2523"/>
    <cellStyle name="Normal 7 12 3 3" xfId="2524"/>
    <cellStyle name="Normal 7 12 4" xfId="2525"/>
    <cellStyle name="Normal 7 12 5" xfId="2526"/>
    <cellStyle name="Normal 7 13" xfId="2527"/>
    <cellStyle name="Normal 7 13 2" xfId="2528"/>
    <cellStyle name="Normal 7 13 2 2" xfId="2529"/>
    <cellStyle name="Normal 7 13 2 2 2" xfId="2530"/>
    <cellStyle name="Normal 7 13 2 2 3" xfId="2531"/>
    <cellStyle name="Normal 7 13 2 3" xfId="2532"/>
    <cellStyle name="Normal 7 13 2 4" xfId="2533"/>
    <cellStyle name="Normal 7 13 3" xfId="2534"/>
    <cellStyle name="Normal 7 13 3 2" xfId="2535"/>
    <cellStyle name="Normal 7 13 3 3" xfId="2536"/>
    <cellStyle name="Normal 7 13 4" xfId="2537"/>
    <cellStyle name="Normal 7 13 5" xfId="2538"/>
    <cellStyle name="Normal 7 14" xfId="2539"/>
    <cellStyle name="Normal 7 14 2" xfId="2540"/>
    <cellStyle name="Normal 7 14 2 2" xfId="2541"/>
    <cellStyle name="Normal 7 14 2 2 2" xfId="2542"/>
    <cellStyle name="Normal 7 14 2 2 3" xfId="2543"/>
    <cellStyle name="Normal 7 14 2 3" xfId="2544"/>
    <cellStyle name="Normal 7 14 2 4" xfId="2545"/>
    <cellStyle name="Normal 7 14 3" xfId="2546"/>
    <cellStyle name="Normal 7 14 3 2" xfId="2547"/>
    <cellStyle name="Normal 7 14 3 3" xfId="2548"/>
    <cellStyle name="Normal 7 14 4" xfId="2549"/>
    <cellStyle name="Normal 7 14 5" xfId="2550"/>
    <cellStyle name="Normal 7 15" xfId="2551"/>
    <cellStyle name="Normal 7 15 2" xfId="2552"/>
    <cellStyle name="Normal 7 15 2 2" xfId="2553"/>
    <cellStyle name="Normal 7 15 2 2 2" xfId="2554"/>
    <cellStyle name="Normal 7 15 2 2 3" xfId="2555"/>
    <cellStyle name="Normal 7 15 2 3" xfId="2556"/>
    <cellStyle name="Normal 7 15 2 4" xfId="2557"/>
    <cellStyle name="Normal 7 15 3" xfId="2558"/>
    <cellStyle name="Normal 7 15 3 2" xfId="2559"/>
    <cellStyle name="Normal 7 15 3 3" xfId="2560"/>
    <cellStyle name="Normal 7 15 4" xfId="2561"/>
    <cellStyle name="Normal 7 15 5" xfId="2562"/>
    <cellStyle name="Normal 7 16" xfId="2563"/>
    <cellStyle name="Normal 7 16 2" xfId="2564"/>
    <cellStyle name="Normal 7 16 2 2" xfId="2565"/>
    <cellStyle name="Normal 7 16 2 2 2" xfId="2566"/>
    <cellStyle name="Normal 7 16 2 2 3" xfId="2567"/>
    <cellStyle name="Normal 7 16 2 3" xfId="2568"/>
    <cellStyle name="Normal 7 16 2 4" xfId="2569"/>
    <cellStyle name="Normal 7 16 3" xfId="2570"/>
    <cellStyle name="Normal 7 16 3 2" xfId="2571"/>
    <cellStyle name="Normal 7 16 3 3" xfId="2572"/>
    <cellStyle name="Normal 7 16 4" xfId="2573"/>
    <cellStyle name="Normal 7 16 5" xfId="2574"/>
    <cellStyle name="Normal 7 17" xfId="2575"/>
    <cellStyle name="Normal 7 17 2" xfId="2576"/>
    <cellStyle name="Normal 7 17 2 2" xfId="2577"/>
    <cellStyle name="Normal 7 17 2 3" xfId="2578"/>
    <cellStyle name="Normal 7 17 3" xfId="2579"/>
    <cellStyle name="Normal 7 17 4" xfId="2580"/>
    <cellStyle name="Normal 7 18" xfId="2581"/>
    <cellStyle name="Normal 7 18 2" xfId="2582"/>
    <cellStyle name="Normal 7 18 2 2" xfId="2583"/>
    <cellStyle name="Normal 7 18 2 3" xfId="2584"/>
    <cellStyle name="Normal 7 18 3" xfId="2585"/>
    <cellStyle name="Normal 7 18 4" xfId="2586"/>
    <cellStyle name="Normal 7 19" xfId="2587"/>
    <cellStyle name="Normal 7 19 2" xfId="2588"/>
    <cellStyle name="Normal 7 19 2 2" xfId="2589"/>
    <cellStyle name="Normal 7 19 2 3" xfId="2590"/>
    <cellStyle name="Normal 7 19 3" xfId="2591"/>
    <cellStyle name="Normal 7 19 4" xfId="2592"/>
    <cellStyle name="Normal 7 2" xfId="2593"/>
    <cellStyle name="Normal 7 2 10" xfId="2594"/>
    <cellStyle name="Normal 7 2 10 2" xfId="2595"/>
    <cellStyle name="Normal 7 2 10 2 2" xfId="2596"/>
    <cellStyle name="Normal 7 2 10 2 2 2" xfId="2597"/>
    <cellStyle name="Normal 7 2 10 2 2 2 2" xfId="2598"/>
    <cellStyle name="Normal 7 2 10 2 2 2 3" xfId="2599"/>
    <cellStyle name="Normal 7 2 10 2 2 3" xfId="2600"/>
    <cellStyle name="Normal 7 2 10 2 2 4" xfId="2601"/>
    <cellStyle name="Normal 7 2 10 2 3" xfId="2602"/>
    <cellStyle name="Normal 7 2 10 2 3 2" xfId="2603"/>
    <cellStyle name="Normal 7 2 10 2 3 3" xfId="2604"/>
    <cellStyle name="Normal 7 2 10 2 4" xfId="2605"/>
    <cellStyle name="Normal 7 2 10 2 5" xfId="2606"/>
    <cellStyle name="Normal 7 2 10 3" xfId="2607"/>
    <cellStyle name="Normal 7 2 10 3 2" xfId="2608"/>
    <cellStyle name="Normal 7 2 10 3 2 2" xfId="2609"/>
    <cellStyle name="Normal 7 2 10 3 2 2 2" xfId="2610"/>
    <cellStyle name="Normal 7 2 10 3 2 2 3" xfId="2611"/>
    <cellStyle name="Normal 7 2 10 3 2 3" xfId="2612"/>
    <cellStyle name="Normal 7 2 10 3 2 4" xfId="2613"/>
    <cellStyle name="Normal 7 2 10 3 3" xfId="2614"/>
    <cellStyle name="Normal 7 2 10 3 3 2" xfId="2615"/>
    <cellStyle name="Normal 7 2 10 3 3 3" xfId="2616"/>
    <cellStyle name="Normal 7 2 10 3 4" xfId="2617"/>
    <cellStyle name="Normal 7 2 10 3 5" xfId="2618"/>
    <cellStyle name="Normal 7 2 10 4" xfId="2619"/>
    <cellStyle name="Normal 7 2 10 4 2" xfId="2620"/>
    <cellStyle name="Normal 7 2 10 4 2 2" xfId="2621"/>
    <cellStyle name="Normal 7 2 10 4 2 3" xfId="2622"/>
    <cellStyle name="Normal 7 2 10 4 3" xfId="2623"/>
    <cellStyle name="Normal 7 2 10 4 4" xfId="2624"/>
    <cellStyle name="Normal 7 2 10 5" xfId="2625"/>
    <cellStyle name="Normal 7 2 10 5 2" xfId="2626"/>
    <cellStyle name="Normal 7 2 10 5 3" xfId="2627"/>
    <cellStyle name="Normal 7 2 10 6" xfId="2628"/>
    <cellStyle name="Normal 7 2 10 7" xfId="2629"/>
    <cellStyle name="Normal 7 2 11" xfId="2630"/>
    <cellStyle name="Normal 7 2 11 2" xfId="2631"/>
    <cellStyle name="Normal 7 2 11 2 2" xfId="2632"/>
    <cellStyle name="Normal 7 2 11 2 2 2" xfId="2633"/>
    <cellStyle name="Normal 7 2 11 2 2 3" xfId="2634"/>
    <cellStyle name="Normal 7 2 11 2 3" xfId="2635"/>
    <cellStyle name="Normal 7 2 11 2 4" xfId="2636"/>
    <cellStyle name="Normal 7 2 11 3" xfId="2637"/>
    <cellStyle name="Normal 7 2 11 3 2" xfId="2638"/>
    <cellStyle name="Normal 7 2 11 3 3" xfId="2639"/>
    <cellStyle name="Normal 7 2 11 4" xfId="2640"/>
    <cellStyle name="Normal 7 2 11 5" xfId="2641"/>
    <cellStyle name="Normal 7 2 12" xfId="2642"/>
    <cellStyle name="Normal 7 2 12 2" xfId="2643"/>
    <cellStyle name="Normal 7 2 12 2 2" xfId="2644"/>
    <cellStyle name="Normal 7 2 12 2 2 2" xfId="2645"/>
    <cellStyle name="Normal 7 2 12 2 2 3" xfId="2646"/>
    <cellStyle name="Normal 7 2 12 2 3" xfId="2647"/>
    <cellStyle name="Normal 7 2 12 2 4" xfId="2648"/>
    <cellStyle name="Normal 7 2 12 3" xfId="2649"/>
    <cellStyle name="Normal 7 2 12 3 2" xfId="2650"/>
    <cellStyle name="Normal 7 2 12 3 3" xfId="2651"/>
    <cellStyle name="Normal 7 2 12 4" xfId="2652"/>
    <cellStyle name="Normal 7 2 12 5" xfId="2653"/>
    <cellStyle name="Normal 7 2 13" xfId="2654"/>
    <cellStyle name="Normal 7 2 13 2" xfId="2655"/>
    <cellStyle name="Normal 7 2 13 2 2" xfId="2656"/>
    <cellStyle name="Normal 7 2 13 2 2 2" xfId="2657"/>
    <cellStyle name="Normal 7 2 13 2 2 3" xfId="2658"/>
    <cellStyle name="Normal 7 2 13 2 3" xfId="2659"/>
    <cellStyle name="Normal 7 2 13 2 4" xfId="2660"/>
    <cellStyle name="Normal 7 2 13 3" xfId="2661"/>
    <cellStyle name="Normal 7 2 13 3 2" xfId="2662"/>
    <cellStyle name="Normal 7 2 13 3 3" xfId="2663"/>
    <cellStyle name="Normal 7 2 13 4" xfId="2664"/>
    <cellStyle name="Normal 7 2 13 5" xfId="2665"/>
    <cellStyle name="Normal 7 2 14" xfId="2666"/>
    <cellStyle name="Normal 7 2 14 2" xfId="2667"/>
    <cellStyle name="Normal 7 2 14 2 2" xfId="2668"/>
    <cellStyle name="Normal 7 2 14 2 2 2" xfId="2669"/>
    <cellStyle name="Normal 7 2 14 2 2 3" xfId="2670"/>
    <cellStyle name="Normal 7 2 14 2 3" xfId="2671"/>
    <cellStyle name="Normal 7 2 14 2 4" xfId="2672"/>
    <cellStyle name="Normal 7 2 14 3" xfId="2673"/>
    <cellStyle name="Normal 7 2 14 3 2" xfId="2674"/>
    <cellStyle name="Normal 7 2 14 3 3" xfId="2675"/>
    <cellStyle name="Normal 7 2 14 4" xfId="2676"/>
    <cellStyle name="Normal 7 2 14 5" xfId="2677"/>
    <cellStyle name="Normal 7 2 15" xfId="2678"/>
    <cellStyle name="Normal 7 2 15 2" xfId="2679"/>
    <cellStyle name="Normal 7 2 15 2 2" xfId="2680"/>
    <cellStyle name="Normal 7 2 15 2 2 2" xfId="2681"/>
    <cellStyle name="Normal 7 2 15 2 2 3" xfId="2682"/>
    <cellStyle name="Normal 7 2 15 2 3" xfId="2683"/>
    <cellStyle name="Normal 7 2 15 2 4" xfId="2684"/>
    <cellStyle name="Normal 7 2 15 3" xfId="2685"/>
    <cellStyle name="Normal 7 2 15 3 2" xfId="2686"/>
    <cellStyle name="Normal 7 2 15 3 3" xfId="2687"/>
    <cellStyle name="Normal 7 2 15 4" xfId="2688"/>
    <cellStyle name="Normal 7 2 15 5" xfId="2689"/>
    <cellStyle name="Normal 7 2 16" xfId="2690"/>
    <cellStyle name="Normal 7 2 16 2" xfId="2691"/>
    <cellStyle name="Normal 7 2 16 2 2" xfId="2692"/>
    <cellStyle name="Normal 7 2 16 2 3" xfId="2693"/>
    <cellStyle name="Normal 7 2 16 3" xfId="2694"/>
    <cellStyle name="Normal 7 2 16 4" xfId="2695"/>
    <cellStyle name="Normal 7 2 17" xfId="2696"/>
    <cellStyle name="Normal 7 2 17 2" xfId="2697"/>
    <cellStyle name="Normal 7 2 17 3" xfId="2698"/>
    <cellStyle name="Normal 7 2 18" xfId="2699"/>
    <cellStyle name="Normal 7 2 18 2" xfId="2700"/>
    <cellStyle name="Normal 7 2 19" xfId="2701"/>
    <cellStyle name="Normal 7 2 2" xfId="2702"/>
    <cellStyle name="Normal 7 2 2 10" xfId="2703"/>
    <cellStyle name="Normal 7 2 2 2" xfId="2704"/>
    <cellStyle name="Normal 7 2 2 2 2" xfId="2705"/>
    <cellStyle name="Normal 7 2 2 2 2 2" xfId="2706"/>
    <cellStyle name="Normal 7 2 2 2 2 2 2" xfId="2707"/>
    <cellStyle name="Normal 7 2 2 2 2 2 2 2" xfId="2708"/>
    <cellStyle name="Normal 7 2 2 2 2 2 2 2 2" xfId="2709"/>
    <cellStyle name="Normal 7 2 2 2 2 2 2 2 3" xfId="2710"/>
    <cellStyle name="Normal 7 2 2 2 2 2 2 3" xfId="2711"/>
    <cellStyle name="Normal 7 2 2 2 2 2 2 4" xfId="2712"/>
    <cellStyle name="Normal 7 2 2 2 2 2 3" xfId="2713"/>
    <cellStyle name="Normal 7 2 2 2 2 2 3 2" xfId="2714"/>
    <cellStyle name="Normal 7 2 2 2 2 2 3 3" xfId="2715"/>
    <cellStyle name="Normal 7 2 2 2 2 2 4" xfId="2716"/>
    <cellStyle name="Normal 7 2 2 2 2 2 5" xfId="2717"/>
    <cellStyle name="Normal 7 2 2 2 2 3" xfId="2718"/>
    <cellStyle name="Normal 7 2 2 2 2 3 2" xfId="2719"/>
    <cellStyle name="Normal 7 2 2 2 2 3 2 2" xfId="2720"/>
    <cellStyle name="Normal 7 2 2 2 2 3 2 2 2" xfId="2721"/>
    <cellStyle name="Normal 7 2 2 2 2 3 2 2 3" xfId="2722"/>
    <cellStyle name="Normal 7 2 2 2 2 3 2 3" xfId="2723"/>
    <cellStyle name="Normal 7 2 2 2 2 3 2 4" xfId="2724"/>
    <cellStyle name="Normal 7 2 2 2 2 3 3" xfId="2725"/>
    <cellStyle name="Normal 7 2 2 2 2 3 3 2" xfId="2726"/>
    <cellStyle name="Normal 7 2 2 2 2 3 3 3" xfId="2727"/>
    <cellStyle name="Normal 7 2 2 2 2 3 4" xfId="2728"/>
    <cellStyle name="Normal 7 2 2 2 2 3 5" xfId="2729"/>
    <cellStyle name="Normal 7 2 2 2 2 4" xfId="2730"/>
    <cellStyle name="Normal 7 2 2 2 2 4 2" xfId="2731"/>
    <cellStyle name="Normal 7 2 2 2 2 4 2 2" xfId="2732"/>
    <cellStyle name="Normal 7 2 2 2 2 4 2 3" xfId="2733"/>
    <cellStyle name="Normal 7 2 2 2 2 4 3" xfId="2734"/>
    <cellStyle name="Normal 7 2 2 2 2 4 4" xfId="2735"/>
    <cellStyle name="Normal 7 2 2 2 2 5" xfId="2736"/>
    <cellStyle name="Normal 7 2 2 2 2 5 2" xfId="2737"/>
    <cellStyle name="Normal 7 2 2 2 2 5 3" xfId="2738"/>
    <cellStyle name="Normal 7 2 2 2 2 6" xfId="2739"/>
    <cellStyle name="Normal 7 2 2 2 2 7" xfId="2740"/>
    <cellStyle name="Normal 7 2 2 2 3" xfId="2741"/>
    <cellStyle name="Normal 7 2 2 2 3 2" xfId="2742"/>
    <cellStyle name="Normal 7 2 2 2 3 2 2" xfId="2743"/>
    <cellStyle name="Normal 7 2 2 2 3 2 2 2" xfId="2744"/>
    <cellStyle name="Normal 7 2 2 2 3 2 2 2 2" xfId="2745"/>
    <cellStyle name="Normal 7 2 2 2 3 2 2 2 3" xfId="2746"/>
    <cellStyle name="Normal 7 2 2 2 3 2 2 3" xfId="2747"/>
    <cellStyle name="Normal 7 2 2 2 3 2 2 4" xfId="2748"/>
    <cellStyle name="Normal 7 2 2 2 3 2 3" xfId="2749"/>
    <cellStyle name="Normal 7 2 2 2 3 2 3 2" xfId="2750"/>
    <cellStyle name="Normal 7 2 2 2 3 2 3 3" xfId="2751"/>
    <cellStyle name="Normal 7 2 2 2 3 2 4" xfId="2752"/>
    <cellStyle name="Normal 7 2 2 2 3 2 5" xfId="2753"/>
    <cellStyle name="Normal 7 2 2 2 3 3" xfId="2754"/>
    <cellStyle name="Normal 7 2 2 2 3 3 2" xfId="2755"/>
    <cellStyle name="Normal 7 2 2 2 3 3 2 2" xfId="2756"/>
    <cellStyle name="Normal 7 2 2 2 3 3 2 2 2" xfId="2757"/>
    <cellStyle name="Normal 7 2 2 2 3 3 2 2 3" xfId="2758"/>
    <cellStyle name="Normal 7 2 2 2 3 3 2 3" xfId="2759"/>
    <cellStyle name="Normal 7 2 2 2 3 3 2 4" xfId="2760"/>
    <cellStyle name="Normal 7 2 2 2 3 3 3" xfId="2761"/>
    <cellStyle name="Normal 7 2 2 2 3 3 3 2" xfId="2762"/>
    <cellStyle name="Normal 7 2 2 2 3 3 3 3" xfId="2763"/>
    <cellStyle name="Normal 7 2 2 2 3 3 4" xfId="2764"/>
    <cellStyle name="Normal 7 2 2 2 3 3 5" xfId="2765"/>
    <cellStyle name="Normal 7 2 2 2 3 4" xfId="2766"/>
    <cellStyle name="Normal 7 2 2 2 3 4 2" xfId="2767"/>
    <cellStyle name="Normal 7 2 2 2 3 4 2 2" xfId="2768"/>
    <cellStyle name="Normal 7 2 2 2 3 4 2 3" xfId="2769"/>
    <cellStyle name="Normal 7 2 2 2 3 4 3" xfId="2770"/>
    <cellStyle name="Normal 7 2 2 2 3 4 4" xfId="2771"/>
    <cellStyle name="Normal 7 2 2 2 3 5" xfId="2772"/>
    <cellStyle name="Normal 7 2 2 2 3 5 2" xfId="2773"/>
    <cellStyle name="Normal 7 2 2 2 3 5 3" xfId="2774"/>
    <cellStyle name="Normal 7 2 2 2 3 6" xfId="2775"/>
    <cellStyle name="Normal 7 2 2 2 3 7" xfId="2776"/>
    <cellStyle name="Normal 7 2 2 2 4" xfId="2777"/>
    <cellStyle name="Normal 7 2 2 2 4 2" xfId="2778"/>
    <cellStyle name="Normal 7 2 2 2 4 2 2" xfId="2779"/>
    <cellStyle name="Normal 7 2 2 2 4 2 2 2" xfId="2780"/>
    <cellStyle name="Normal 7 2 2 2 4 2 2 3" xfId="2781"/>
    <cellStyle name="Normal 7 2 2 2 4 2 3" xfId="2782"/>
    <cellStyle name="Normal 7 2 2 2 4 2 4" xfId="2783"/>
    <cellStyle name="Normal 7 2 2 2 4 3" xfId="2784"/>
    <cellStyle name="Normal 7 2 2 2 4 3 2" xfId="2785"/>
    <cellStyle name="Normal 7 2 2 2 4 3 3" xfId="2786"/>
    <cellStyle name="Normal 7 2 2 2 4 4" xfId="2787"/>
    <cellStyle name="Normal 7 2 2 2 4 5" xfId="2788"/>
    <cellStyle name="Normal 7 2 2 2 5" xfId="2789"/>
    <cellStyle name="Normal 7 2 2 2 5 2" xfId="2790"/>
    <cellStyle name="Normal 7 2 2 2 5 2 2" xfId="2791"/>
    <cellStyle name="Normal 7 2 2 2 5 2 2 2" xfId="2792"/>
    <cellStyle name="Normal 7 2 2 2 5 2 2 3" xfId="2793"/>
    <cellStyle name="Normal 7 2 2 2 5 2 3" xfId="2794"/>
    <cellStyle name="Normal 7 2 2 2 5 2 4" xfId="2795"/>
    <cellStyle name="Normal 7 2 2 2 5 3" xfId="2796"/>
    <cellStyle name="Normal 7 2 2 2 5 3 2" xfId="2797"/>
    <cellStyle name="Normal 7 2 2 2 5 3 3" xfId="2798"/>
    <cellStyle name="Normal 7 2 2 2 5 4" xfId="2799"/>
    <cellStyle name="Normal 7 2 2 2 5 5" xfId="2800"/>
    <cellStyle name="Normal 7 2 2 2 6" xfId="2801"/>
    <cellStyle name="Normal 7 2 2 2 6 2" xfId="2802"/>
    <cellStyle name="Normal 7 2 2 2 6 2 2" xfId="2803"/>
    <cellStyle name="Normal 7 2 2 2 6 2 3" xfId="2804"/>
    <cellStyle name="Normal 7 2 2 2 6 3" xfId="2805"/>
    <cellStyle name="Normal 7 2 2 2 6 4" xfId="2806"/>
    <cellStyle name="Normal 7 2 2 2 7" xfId="2807"/>
    <cellStyle name="Normal 7 2 2 2 7 2" xfId="2808"/>
    <cellStyle name="Normal 7 2 2 2 7 3" xfId="2809"/>
    <cellStyle name="Normal 7 2 2 2 8" xfId="2810"/>
    <cellStyle name="Normal 7 2 2 2 9" xfId="2811"/>
    <cellStyle name="Normal 7 2 2 3" xfId="2812"/>
    <cellStyle name="Normal 7 2 2 3 2" xfId="2813"/>
    <cellStyle name="Normal 7 2 2 3 2 2" xfId="2814"/>
    <cellStyle name="Normal 7 2 2 3 2 2 2" xfId="2815"/>
    <cellStyle name="Normal 7 2 2 3 2 2 2 2" xfId="2816"/>
    <cellStyle name="Normal 7 2 2 3 2 2 2 3" xfId="2817"/>
    <cellStyle name="Normal 7 2 2 3 2 2 3" xfId="2818"/>
    <cellStyle name="Normal 7 2 2 3 2 2 4" xfId="2819"/>
    <cellStyle name="Normal 7 2 2 3 2 3" xfId="2820"/>
    <cellStyle name="Normal 7 2 2 3 2 3 2" xfId="2821"/>
    <cellStyle name="Normal 7 2 2 3 2 3 3" xfId="2822"/>
    <cellStyle name="Normal 7 2 2 3 2 4" xfId="2823"/>
    <cellStyle name="Normal 7 2 2 3 2 5" xfId="2824"/>
    <cellStyle name="Normal 7 2 2 3 3" xfId="2825"/>
    <cellStyle name="Normal 7 2 2 3 3 2" xfId="2826"/>
    <cellStyle name="Normal 7 2 2 3 3 2 2" xfId="2827"/>
    <cellStyle name="Normal 7 2 2 3 3 2 2 2" xfId="2828"/>
    <cellStyle name="Normal 7 2 2 3 3 2 2 3" xfId="2829"/>
    <cellStyle name="Normal 7 2 2 3 3 2 3" xfId="2830"/>
    <cellStyle name="Normal 7 2 2 3 3 2 4" xfId="2831"/>
    <cellStyle name="Normal 7 2 2 3 3 3" xfId="2832"/>
    <cellStyle name="Normal 7 2 2 3 3 3 2" xfId="2833"/>
    <cellStyle name="Normal 7 2 2 3 3 3 3" xfId="2834"/>
    <cellStyle name="Normal 7 2 2 3 3 4" xfId="2835"/>
    <cellStyle name="Normal 7 2 2 3 3 5" xfId="2836"/>
    <cellStyle name="Normal 7 2 2 3 4" xfId="2837"/>
    <cellStyle name="Normal 7 2 2 3 4 2" xfId="2838"/>
    <cellStyle name="Normal 7 2 2 3 4 2 2" xfId="2839"/>
    <cellStyle name="Normal 7 2 2 3 4 2 3" xfId="2840"/>
    <cellStyle name="Normal 7 2 2 3 4 3" xfId="2841"/>
    <cellStyle name="Normal 7 2 2 3 4 4" xfId="2842"/>
    <cellStyle name="Normal 7 2 2 3 5" xfId="2843"/>
    <cellStyle name="Normal 7 2 2 3 5 2" xfId="2844"/>
    <cellStyle name="Normal 7 2 2 3 5 3" xfId="2845"/>
    <cellStyle name="Normal 7 2 2 3 6" xfId="2846"/>
    <cellStyle name="Normal 7 2 2 3 7" xfId="2847"/>
    <cellStyle name="Normal 7 2 2 4" xfId="2848"/>
    <cellStyle name="Normal 7 2 2 4 2" xfId="2849"/>
    <cellStyle name="Normal 7 2 2 4 2 2" xfId="2850"/>
    <cellStyle name="Normal 7 2 2 4 2 2 2" xfId="2851"/>
    <cellStyle name="Normal 7 2 2 4 2 2 2 2" xfId="2852"/>
    <cellStyle name="Normal 7 2 2 4 2 2 2 3" xfId="2853"/>
    <cellStyle name="Normal 7 2 2 4 2 2 3" xfId="2854"/>
    <cellStyle name="Normal 7 2 2 4 2 2 4" xfId="2855"/>
    <cellStyle name="Normal 7 2 2 4 2 3" xfId="2856"/>
    <cellStyle name="Normal 7 2 2 4 2 3 2" xfId="2857"/>
    <cellStyle name="Normal 7 2 2 4 2 3 3" xfId="2858"/>
    <cellStyle name="Normal 7 2 2 4 2 4" xfId="2859"/>
    <cellStyle name="Normal 7 2 2 4 2 5" xfId="2860"/>
    <cellStyle name="Normal 7 2 2 4 3" xfId="2861"/>
    <cellStyle name="Normal 7 2 2 4 3 2" xfId="2862"/>
    <cellStyle name="Normal 7 2 2 4 3 2 2" xfId="2863"/>
    <cellStyle name="Normal 7 2 2 4 3 2 2 2" xfId="2864"/>
    <cellStyle name="Normal 7 2 2 4 3 2 2 3" xfId="2865"/>
    <cellStyle name="Normal 7 2 2 4 3 2 3" xfId="2866"/>
    <cellStyle name="Normal 7 2 2 4 3 2 4" xfId="2867"/>
    <cellStyle name="Normal 7 2 2 4 3 3" xfId="2868"/>
    <cellStyle name="Normal 7 2 2 4 3 3 2" xfId="2869"/>
    <cellStyle name="Normal 7 2 2 4 3 3 3" xfId="2870"/>
    <cellStyle name="Normal 7 2 2 4 3 4" xfId="2871"/>
    <cellStyle name="Normal 7 2 2 4 3 5" xfId="2872"/>
    <cellStyle name="Normal 7 2 2 4 4" xfId="2873"/>
    <cellStyle name="Normal 7 2 2 4 4 2" xfId="2874"/>
    <cellStyle name="Normal 7 2 2 4 4 2 2" xfId="2875"/>
    <cellStyle name="Normal 7 2 2 4 4 2 3" xfId="2876"/>
    <cellStyle name="Normal 7 2 2 4 4 3" xfId="2877"/>
    <cellStyle name="Normal 7 2 2 4 4 4" xfId="2878"/>
    <cellStyle name="Normal 7 2 2 4 5" xfId="2879"/>
    <cellStyle name="Normal 7 2 2 4 5 2" xfId="2880"/>
    <cellStyle name="Normal 7 2 2 4 5 3" xfId="2881"/>
    <cellStyle name="Normal 7 2 2 4 6" xfId="2882"/>
    <cellStyle name="Normal 7 2 2 4 7" xfId="2883"/>
    <cellStyle name="Normal 7 2 2 5" xfId="2884"/>
    <cellStyle name="Normal 7 2 2 5 2" xfId="2885"/>
    <cellStyle name="Normal 7 2 2 5 2 2" xfId="2886"/>
    <cellStyle name="Normal 7 2 2 5 2 2 2" xfId="2887"/>
    <cellStyle name="Normal 7 2 2 5 2 2 3" xfId="2888"/>
    <cellStyle name="Normal 7 2 2 5 2 3" xfId="2889"/>
    <cellStyle name="Normal 7 2 2 5 2 4" xfId="2890"/>
    <cellStyle name="Normal 7 2 2 5 3" xfId="2891"/>
    <cellStyle name="Normal 7 2 2 5 3 2" xfId="2892"/>
    <cellStyle name="Normal 7 2 2 5 3 3" xfId="2893"/>
    <cellStyle name="Normal 7 2 2 5 4" xfId="2894"/>
    <cellStyle name="Normal 7 2 2 5 5" xfId="2895"/>
    <cellStyle name="Normal 7 2 2 6" xfId="2896"/>
    <cellStyle name="Normal 7 2 2 6 2" xfId="2897"/>
    <cellStyle name="Normal 7 2 2 6 2 2" xfId="2898"/>
    <cellStyle name="Normal 7 2 2 6 2 2 2" xfId="2899"/>
    <cellStyle name="Normal 7 2 2 6 2 2 3" xfId="2900"/>
    <cellStyle name="Normal 7 2 2 6 2 3" xfId="2901"/>
    <cellStyle name="Normal 7 2 2 6 2 4" xfId="2902"/>
    <cellStyle name="Normal 7 2 2 6 3" xfId="2903"/>
    <cellStyle name="Normal 7 2 2 6 3 2" xfId="2904"/>
    <cellStyle name="Normal 7 2 2 6 3 3" xfId="2905"/>
    <cellStyle name="Normal 7 2 2 6 4" xfId="2906"/>
    <cellStyle name="Normal 7 2 2 6 5" xfId="2907"/>
    <cellStyle name="Normal 7 2 2 7" xfId="2908"/>
    <cellStyle name="Normal 7 2 2 7 2" xfId="2909"/>
    <cellStyle name="Normal 7 2 2 7 2 2" xfId="2910"/>
    <cellStyle name="Normal 7 2 2 7 2 3" xfId="2911"/>
    <cellStyle name="Normal 7 2 2 7 3" xfId="2912"/>
    <cellStyle name="Normal 7 2 2 7 4" xfId="2913"/>
    <cellStyle name="Normal 7 2 2 8" xfId="2914"/>
    <cellStyle name="Normal 7 2 2 8 2" xfId="2915"/>
    <cellStyle name="Normal 7 2 2 8 3" xfId="2916"/>
    <cellStyle name="Normal 7 2 2 9" xfId="2917"/>
    <cellStyle name="Normal 7 2 3" xfId="2918"/>
    <cellStyle name="Normal 7 2 3 2" xfId="2919"/>
    <cellStyle name="Normal 7 2 3 2 2" xfId="2920"/>
    <cellStyle name="Normal 7 2 3 2 2 2" xfId="2921"/>
    <cellStyle name="Normal 7 2 3 2 2 2 2" xfId="2922"/>
    <cellStyle name="Normal 7 2 3 2 2 2 2 2" xfId="2923"/>
    <cellStyle name="Normal 7 2 3 2 2 2 2 3" xfId="2924"/>
    <cellStyle name="Normal 7 2 3 2 2 2 3" xfId="2925"/>
    <cellStyle name="Normal 7 2 3 2 2 2 4" xfId="2926"/>
    <cellStyle name="Normal 7 2 3 2 2 3" xfId="2927"/>
    <cellStyle name="Normal 7 2 3 2 2 3 2" xfId="2928"/>
    <cellStyle name="Normal 7 2 3 2 2 3 3" xfId="2929"/>
    <cellStyle name="Normal 7 2 3 2 2 4" xfId="2930"/>
    <cellStyle name="Normal 7 2 3 2 2 5" xfId="2931"/>
    <cellStyle name="Normal 7 2 3 2 3" xfId="2932"/>
    <cellStyle name="Normal 7 2 3 2 3 2" xfId="2933"/>
    <cellStyle name="Normal 7 2 3 2 3 2 2" xfId="2934"/>
    <cellStyle name="Normal 7 2 3 2 3 2 2 2" xfId="2935"/>
    <cellStyle name="Normal 7 2 3 2 3 2 2 3" xfId="2936"/>
    <cellStyle name="Normal 7 2 3 2 3 2 3" xfId="2937"/>
    <cellStyle name="Normal 7 2 3 2 3 2 4" xfId="2938"/>
    <cellStyle name="Normal 7 2 3 2 3 3" xfId="2939"/>
    <cellStyle name="Normal 7 2 3 2 3 3 2" xfId="2940"/>
    <cellStyle name="Normal 7 2 3 2 3 3 3" xfId="2941"/>
    <cellStyle name="Normal 7 2 3 2 3 4" xfId="2942"/>
    <cellStyle name="Normal 7 2 3 2 3 5" xfId="2943"/>
    <cellStyle name="Normal 7 2 3 2 4" xfId="2944"/>
    <cellStyle name="Normal 7 2 3 2 4 2" xfId="2945"/>
    <cellStyle name="Normal 7 2 3 2 4 2 2" xfId="2946"/>
    <cellStyle name="Normal 7 2 3 2 4 2 3" xfId="2947"/>
    <cellStyle name="Normal 7 2 3 2 4 3" xfId="2948"/>
    <cellStyle name="Normal 7 2 3 2 4 4" xfId="2949"/>
    <cellStyle name="Normal 7 2 3 2 5" xfId="2950"/>
    <cellStyle name="Normal 7 2 3 2 5 2" xfId="2951"/>
    <cellStyle name="Normal 7 2 3 2 5 3" xfId="2952"/>
    <cellStyle name="Normal 7 2 3 2 6" xfId="2953"/>
    <cellStyle name="Normal 7 2 3 2 7" xfId="2954"/>
    <cellStyle name="Normal 7 2 3 3" xfId="2955"/>
    <cellStyle name="Normal 7 2 3 3 2" xfId="2956"/>
    <cellStyle name="Normal 7 2 3 3 2 2" xfId="2957"/>
    <cellStyle name="Normal 7 2 3 3 2 2 2" xfId="2958"/>
    <cellStyle name="Normal 7 2 3 3 2 2 2 2" xfId="2959"/>
    <cellStyle name="Normal 7 2 3 3 2 2 2 3" xfId="2960"/>
    <cellStyle name="Normal 7 2 3 3 2 2 3" xfId="2961"/>
    <cellStyle name="Normal 7 2 3 3 2 2 4" xfId="2962"/>
    <cellStyle name="Normal 7 2 3 3 2 3" xfId="2963"/>
    <cellStyle name="Normal 7 2 3 3 2 3 2" xfId="2964"/>
    <cellStyle name="Normal 7 2 3 3 2 3 3" xfId="2965"/>
    <cellStyle name="Normal 7 2 3 3 2 4" xfId="2966"/>
    <cellStyle name="Normal 7 2 3 3 2 5" xfId="2967"/>
    <cellStyle name="Normal 7 2 3 3 3" xfId="2968"/>
    <cellStyle name="Normal 7 2 3 3 3 2" xfId="2969"/>
    <cellStyle name="Normal 7 2 3 3 3 2 2" xfId="2970"/>
    <cellStyle name="Normal 7 2 3 3 3 2 2 2" xfId="2971"/>
    <cellStyle name="Normal 7 2 3 3 3 2 2 3" xfId="2972"/>
    <cellStyle name="Normal 7 2 3 3 3 2 3" xfId="2973"/>
    <cellStyle name="Normal 7 2 3 3 3 2 4" xfId="2974"/>
    <cellStyle name="Normal 7 2 3 3 3 3" xfId="2975"/>
    <cellStyle name="Normal 7 2 3 3 3 3 2" xfId="2976"/>
    <cellStyle name="Normal 7 2 3 3 3 3 3" xfId="2977"/>
    <cellStyle name="Normal 7 2 3 3 3 4" xfId="2978"/>
    <cellStyle name="Normal 7 2 3 3 3 5" xfId="2979"/>
    <cellStyle name="Normal 7 2 3 3 4" xfId="2980"/>
    <cellStyle name="Normal 7 2 3 3 4 2" xfId="2981"/>
    <cellStyle name="Normal 7 2 3 3 4 2 2" xfId="2982"/>
    <cellStyle name="Normal 7 2 3 3 4 2 3" xfId="2983"/>
    <cellStyle name="Normal 7 2 3 3 4 3" xfId="2984"/>
    <cellStyle name="Normal 7 2 3 3 4 4" xfId="2985"/>
    <cellStyle name="Normal 7 2 3 3 5" xfId="2986"/>
    <cellStyle name="Normal 7 2 3 3 5 2" xfId="2987"/>
    <cellStyle name="Normal 7 2 3 3 5 3" xfId="2988"/>
    <cellStyle name="Normal 7 2 3 3 6" xfId="2989"/>
    <cellStyle name="Normal 7 2 3 3 7" xfId="2990"/>
    <cellStyle name="Normal 7 2 3 4" xfId="2991"/>
    <cellStyle name="Normal 7 2 3 4 2" xfId="2992"/>
    <cellStyle name="Normal 7 2 3 4 2 2" xfId="2993"/>
    <cellStyle name="Normal 7 2 3 4 2 2 2" xfId="2994"/>
    <cellStyle name="Normal 7 2 3 4 2 2 3" xfId="2995"/>
    <cellStyle name="Normal 7 2 3 4 2 3" xfId="2996"/>
    <cellStyle name="Normal 7 2 3 4 2 4" xfId="2997"/>
    <cellStyle name="Normal 7 2 3 4 3" xfId="2998"/>
    <cellStyle name="Normal 7 2 3 4 3 2" xfId="2999"/>
    <cellStyle name="Normal 7 2 3 4 3 3" xfId="3000"/>
    <cellStyle name="Normal 7 2 3 4 4" xfId="3001"/>
    <cellStyle name="Normal 7 2 3 4 5" xfId="3002"/>
    <cellStyle name="Normal 7 2 3 5" xfId="3003"/>
    <cellStyle name="Normal 7 2 3 5 2" xfId="3004"/>
    <cellStyle name="Normal 7 2 3 5 2 2" xfId="3005"/>
    <cellStyle name="Normal 7 2 3 5 2 2 2" xfId="3006"/>
    <cellStyle name="Normal 7 2 3 5 2 2 3" xfId="3007"/>
    <cellStyle name="Normal 7 2 3 5 2 3" xfId="3008"/>
    <cellStyle name="Normal 7 2 3 5 2 4" xfId="3009"/>
    <cellStyle name="Normal 7 2 3 5 3" xfId="3010"/>
    <cellStyle name="Normal 7 2 3 5 3 2" xfId="3011"/>
    <cellStyle name="Normal 7 2 3 5 3 3" xfId="3012"/>
    <cellStyle name="Normal 7 2 3 5 4" xfId="3013"/>
    <cellStyle name="Normal 7 2 3 5 5" xfId="3014"/>
    <cellStyle name="Normal 7 2 3 6" xfId="3015"/>
    <cellStyle name="Normal 7 2 3 6 2" xfId="3016"/>
    <cellStyle name="Normal 7 2 3 6 2 2" xfId="3017"/>
    <cellStyle name="Normal 7 2 3 6 2 3" xfId="3018"/>
    <cellStyle name="Normal 7 2 3 6 3" xfId="3019"/>
    <cellStyle name="Normal 7 2 3 6 4" xfId="3020"/>
    <cellStyle name="Normal 7 2 3 7" xfId="3021"/>
    <cellStyle name="Normal 7 2 3 7 2" xfId="3022"/>
    <cellStyle name="Normal 7 2 3 7 3" xfId="3023"/>
    <cellStyle name="Normal 7 2 3 8" xfId="3024"/>
    <cellStyle name="Normal 7 2 3 9" xfId="3025"/>
    <cellStyle name="Normal 7 2 4" xfId="3026"/>
    <cellStyle name="Normal 7 2 4 2" xfId="3027"/>
    <cellStyle name="Normal 7 2 4 2 2" xfId="3028"/>
    <cellStyle name="Normal 7 2 4 2 2 2" xfId="3029"/>
    <cellStyle name="Normal 7 2 4 2 2 2 2" xfId="3030"/>
    <cellStyle name="Normal 7 2 4 2 2 2 2 2" xfId="3031"/>
    <cellStyle name="Normal 7 2 4 2 2 2 2 3" xfId="3032"/>
    <cellStyle name="Normal 7 2 4 2 2 2 3" xfId="3033"/>
    <cellStyle name="Normal 7 2 4 2 2 2 4" xfId="3034"/>
    <cellStyle name="Normal 7 2 4 2 2 3" xfId="3035"/>
    <cellStyle name="Normal 7 2 4 2 2 3 2" xfId="3036"/>
    <cellStyle name="Normal 7 2 4 2 2 3 3" xfId="3037"/>
    <cellStyle name="Normal 7 2 4 2 2 4" xfId="3038"/>
    <cellStyle name="Normal 7 2 4 2 2 5" xfId="3039"/>
    <cellStyle name="Normal 7 2 4 2 3" xfId="3040"/>
    <cellStyle name="Normal 7 2 4 2 3 2" xfId="3041"/>
    <cellStyle name="Normal 7 2 4 2 3 2 2" xfId="3042"/>
    <cellStyle name="Normal 7 2 4 2 3 2 2 2" xfId="3043"/>
    <cellStyle name="Normal 7 2 4 2 3 2 2 3" xfId="3044"/>
    <cellStyle name="Normal 7 2 4 2 3 2 3" xfId="3045"/>
    <cellStyle name="Normal 7 2 4 2 3 2 4" xfId="3046"/>
    <cellStyle name="Normal 7 2 4 2 3 3" xfId="3047"/>
    <cellStyle name="Normal 7 2 4 2 3 3 2" xfId="3048"/>
    <cellStyle name="Normal 7 2 4 2 3 3 3" xfId="3049"/>
    <cellStyle name="Normal 7 2 4 2 3 4" xfId="3050"/>
    <cellStyle name="Normal 7 2 4 2 3 5" xfId="3051"/>
    <cellStyle name="Normal 7 2 4 2 4" xfId="3052"/>
    <cellStyle name="Normal 7 2 4 2 4 2" xfId="3053"/>
    <cellStyle name="Normal 7 2 4 2 4 2 2" xfId="3054"/>
    <cellStyle name="Normal 7 2 4 2 4 2 3" xfId="3055"/>
    <cellStyle name="Normal 7 2 4 2 4 3" xfId="3056"/>
    <cellStyle name="Normal 7 2 4 2 4 4" xfId="3057"/>
    <cellStyle name="Normal 7 2 4 2 5" xfId="3058"/>
    <cellStyle name="Normal 7 2 4 2 5 2" xfId="3059"/>
    <cellStyle name="Normal 7 2 4 2 5 3" xfId="3060"/>
    <cellStyle name="Normal 7 2 4 2 6" xfId="3061"/>
    <cellStyle name="Normal 7 2 4 2 7" xfId="3062"/>
    <cellStyle name="Normal 7 2 4 3" xfId="3063"/>
    <cellStyle name="Normal 7 2 4 3 2" xfId="3064"/>
    <cellStyle name="Normal 7 2 4 3 2 2" xfId="3065"/>
    <cellStyle name="Normal 7 2 4 3 2 2 2" xfId="3066"/>
    <cellStyle name="Normal 7 2 4 3 2 2 2 2" xfId="3067"/>
    <cellStyle name="Normal 7 2 4 3 2 2 2 3" xfId="3068"/>
    <cellStyle name="Normal 7 2 4 3 2 2 3" xfId="3069"/>
    <cellStyle name="Normal 7 2 4 3 2 2 4" xfId="3070"/>
    <cellStyle name="Normal 7 2 4 3 2 3" xfId="3071"/>
    <cellStyle name="Normal 7 2 4 3 2 3 2" xfId="3072"/>
    <cellStyle name="Normal 7 2 4 3 2 3 3" xfId="3073"/>
    <cellStyle name="Normal 7 2 4 3 2 4" xfId="3074"/>
    <cellStyle name="Normal 7 2 4 3 2 5" xfId="3075"/>
    <cellStyle name="Normal 7 2 4 3 3" xfId="3076"/>
    <cellStyle name="Normal 7 2 4 3 3 2" xfId="3077"/>
    <cellStyle name="Normal 7 2 4 3 3 2 2" xfId="3078"/>
    <cellStyle name="Normal 7 2 4 3 3 2 2 2" xfId="3079"/>
    <cellStyle name="Normal 7 2 4 3 3 2 2 3" xfId="3080"/>
    <cellStyle name="Normal 7 2 4 3 3 2 3" xfId="3081"/>
    <cellStyle name="Normal 7 2 4 3 3 2 4" xfId="3082"/>
    <cellStyle name="Normal 7 2 4 3 3 3" xfId="3083"/>
    <cellStyle name="Normal 7 2 4 3 3 3 2" xfId="3084"/>
    <cellStyle name="Normal 7 2 4 3 3 3 3" xfId="3085"/>
    <cellStyle name="Normal 7 2 4 3 3 4" xfId="3086"/>
    <cellStyle name="Normal 7 2 4 3 3 5" xfId="3087"/>
    <cellStyle name="Normal 7 2 4 3 4" xfId="3088"/>
    <cellStyle name="Normal 7 2 4 3 4 2" xfId="3089"/>
    <cellStyle name="Normal 7 2 4 3 4 2 2" xfId="3090"/>
    <cellStyle name="Normal 7 2 4 3 4 2 3" xfId="3091"/>
    <cellStyle name="Normal 7 2 4 3 4 3" xfId="3092"/>
    <cellStyle name="Normal 7 2 4 3 4 4" xfId="3093"/>
    <cellStyle name="Normal 7 2 4 3 5" xfId="3094"/>
    <cellStyle name="Normal 7 2 4 3 5 2" xfId="3095"/>
    <cellStyle name="Normal 7 2 4 3 5 3" xfId="3096"/>
    <cellStyle name="Normal 7 2 4 3 6" xfId="3097"/>
    <cellStyle name="Normal 7 2 4 3 7" xfId="3098"/>
    <cellStyle name="Normal 7 2 4 4" xfId="3099"/>
    <cellStyle name="Normal 7 2 4 4 2" xfId="3100"/>
    <cellStyle name="Normal 7 2 4 4 2 2" xfId="3101"/>
    <cellStyle name="Normal 7 2 4 4 2 2 2" xfId="3102"/>
    <cellStyle name="Normal 7 2 4 4 2 2 3" xfId="3103"/>
    <cellStyle name="Normal 7 2 4 4 2 3" xfId="3104"/>
    <cellStyle name="Normal 7 2 4 4 2 4" xfId="3105"/>
    <cellStyle name="Normal 7 2 4 4 3" xfId="3106"/>
    <cellStyle name="Normal 7 2 4 4 3 2" xfId="3107"/>
    <cellStyle name="Normal 7 2 4 4 3 3" xfId="3108"/>
    <cellStyle name="Normal 7 2 4 4 4" xfId="3109"/>
    <cellStyle name="Normal 7 2 4 4 5" xfId="3110"/>
    <cellStyle name="Normal 7 2 4 5" xfId="3111"/>
    <cellStyle name="Normal 7 2 4 5 2" xfId="3112"/>
    <cellStyle name="Normal 7 2 4 5 2 2" xfId="3113"/>
    <cellStyle name="Normal 7 2 4 5 2 2 2" xfId="3114"/>
    <cellStyle name="Normal 7 2 4 5 2 2 3" xfId="3115"/>
    <cellStyle name="Normal 7 2 4 5 2 3" xfId="3116"/>
    <cellStyle name="Normal 7 2 4 5 2 4" xfId="3117"/>
    <cellStyle name="Normal 7 2 4 5 3" xfId="3118"/>
    <cellStyle name="Normal 7 2 4 5 3 2" xfId="3119"/>
    <cellStyle name="Normal 7 2 4 5 3 3" xfId="3120"/>
    <cellStyle name="Normal 7 2 4 5 4" xfId="3121"/>
    <cellStyle name="Normal 7 2 4 5 5" xfId="3122"/>
    <cellStyle name="Normal 7 2 4 6" xfId="3123"/>
    <cellStyle name="Normal 7 2 4 6 2" xfId="3124"/>
    <cellStyle name="Normal 7 2 4 6 2 2" xfId="3125"/>
    <cellStyle name="Normal 7 2 4 6 2 3" xfId="3126"/>
    <cellStyle name="Normal 7 2 4 6 3" xfId="3127"/>
    <cellStyle name="Normal 7 2 4 6 4" xfId="3128"/>
    <cellStyle name="Normal 7 2 4 7" xfId="3129"/>
    <cellStyle name="Normal 7 2 4 7 2" xfId="3130"/>
    <cellStyle name="Normal 7 2 4 7 3" xfId="3131"/>
    <cellStyle name="Normal 7 2 4 8" xfId="3132"/>
    <cellStyle name="Normal 7 2 4 9" xfId="3133"/>
    <cellStyle name="Normal 7 2 5" xfId="3134"/>
    <cellStyle name="Normal 7 2 5 2" xfId="3135"/>
    <cellStyle name="Normal 7 2 5 2 2" xfId="3136"/>
    <cellStyle name="Normal 7 2 5 2 2 2" xfId="3137"/>
    <cellStyle name="Normal 7 2 5 2 2 2 2" xfId="3138"/>
    <cellStyle name="Normal 7 2 5 2 2 2 3" xfId="3139"/>
    <cellStyle name="Normal 7 2 5 2 2 3" xfId="3140"/>
    <cellStyle name="Normal 7 2 5 2 2 4" xfId="3141"/>
    <cellStyle name="Normal 7 2 5 2 3" xfId="3142"/>
    <cellStyle name="Normal 7 2 5 2 3 2" xfId="3143"/>
    <cellStyle name="Normal 7 2 5 2 3 3" xfId="3144"/>
    <cellStyle name="Normal 7 2 5 2 4" xfId="3145"/>
    <cellStyle name="Normal 7 2 5 2 5" xfId="3146"/>
    <cellStyle name="Normal 7 2 5 3" xfId="3147"/>
    <cellStyle name="Normal 7 2 5 3 2" xfId="3148"/>
    <cellStyle name="Normal 7 2 5 3 2 2" xfId="3149"/>
    <cellStyle name="Normal 7 2 5 3 2 2 2" xfId="3150"/>
    <cellStyle name="Normal 7 2 5 3 2 2 3" xfId="3151"/>
    <cellStyle name="Normal 7 2 5 3 2 3" xfId="3152"/>
    <cellStyle name="Normal 7 2 5 3 2 4" xfId="3153"/>
    <cellStyle name="Normal 7 2 5 3 3" xfId="3154"/>
    <cellStyle name="Normal 7 2 5 3 3 2" xfId="3155"/>
    <cellStyle name="Normal 7 2 5 3 3 3" xfId="3156"/>
    <cellStyle name="Normal 7 2 5 3 4" xfId="3157"/>
    <cellStyle name="Normal 7 2 5 3 5" xfId="3158"/>
    <cellStyle name="Normal 7 2 5 4" xfId="3159"/>
    <cellStyle name="Normal 7 2 5 4 2" xfId="3160"/>
    <cellStyle name="Normal 7 2 5 4 2 2" xfId="3161"/>
    <cellStyle name="Normal 7 2 5 4 2 3" xfId="3162"/>
    <cellStyle name="Normal 7 2 5 4 3" xfId="3163"/>
    <cellStyle name="Normal 7 2 5 4 4" xfId="3164"/>
    <cellStyle name="Normal 7 2 5 5" xfId="3165"/>
    <cellStyle name="Normal 7 2 5 5 2" xfId="3166"/>
    <cellStyle name="Normal 7 2 5 5 3" xfId="3167"/>
    <cellStyle name="Normal 7 2 5 6" xfId="3168"/>
    <cellStyle name="Normal 7 2 5 7" xfId="3169"/>
    <cellStyle name="Normal 7 2 6" xfId="3170"/>
    <cellStyle name="Normal 7 2 6 2" xfId="3171"/>
    <cellStyle name="Normal 7 2 6 2 2" xfId="3172"/>
    <cellStyle name="Normal 7 2 6 2 2 2" xfId="3173"/>
    <cellStyle name="Normal 7 2 6 2 2 2 2" xfId="3174"/>
    <cellStyle name="Normal 7 2 6 2 2 2 3" xfId="3175"/>
    <cellStyle name="Normal 7 2 6 2 2 3" xfId="3176"/>
    <cellStyle name="Normal 7 2 6 2 2 4" xfId="3177"/>
    <cellStyle name="Normal 7 2 6 2 3" xfId="3178"/>
    <cellStyle name="Normal 7 2 6 2 3 2" xfId="3179"/>
    <cellStyle name="Normal 7 2 6 2 3 3" xfId="3180"/>
    <cellStyle name="Normal 7 2 6 2 4" xfId="3181"/>
    <cellStyle name="Normal 7 2 6 2 5" xfId="3182"/>
    <cellStyle name="Normal 7 2 6 3" xfId="3183"/>
    <cellStyle name="Normal 7 2 6 3 2" xfId="3184"/>
    <cellStyle name="Normal 7 2 6 3 2 2" xfId="3185"/>
    <cellStyle name="Normal 7 2 6 3 2 2 2" xfId="3186"/>
    <cellStyle name="Normal 7 2 6 3 2 2 3" xfId="3187"/>
    <cellStyle name="Normal 7 2 6 3 2 3" xfId="3188"/>
    <cellStyle name="Normal 7 2 6 3 2 4" xfId="3189"/>
    <cellStyle name="Normal 7 2 6 3 3" xfId="3190"/>
    <cellStyle name="Normal 7 2 6 3 3 2" xfId="3191"/>
    <cellStyle name="Normal 7 2 6 3 3 3" xfId="3192"/>
    <cellStyle name="Normal 7 2 6 3 4" xfId="3193"/>
    <cellStyle name="Normal 7 2 6 3 5" xfId="3194"/>
    <cellStyle name="Normal 7 2 6 4" xfId="3195"/>
    <cellStyle name="Normal 7 2 6 4 2" xfId="3196"/>
    <cellStyle name="Normal 7 2 6 4 2 2" xfId="3197"/>
    <cellStyle name="Normal 7 2 6 4 2 3" xfId="3198"/>
    <cellStyle name="Normal 7 2 6 4 3" xfId="3199"/>
    <cellStyle name="Normal 7 2 6 4 4" xfId="3200"/>
    <cellStyle name="Normal 7 2 6 5" xfId="3201"/>
    <cellStyle name="Normal 7 2 6 5 2" xfId="3202"/>
    <cellStyle name="Normal 7 2 6 5 3" xfId="3203"/>
    <cellStyle name="Normal 7 2 6 6" xfId="3204"/>
    <cellStyle name="Normal 7 2 6 7" xfId="3205"/>
    <cellStyle name="Normal 7 2 7" xfId="3206"/>
    <cellStyle name="Normal 7 2 7 2" xfId="3207"/>
    <cellStyle name="Normal 7 2 7 2 2" xfId="3208"/>
    <cellStyle name="Normal 7 2 7 2 2 2" xfId="3209"/>
    <cellStyle name="Normal 7 2 7 2 2 2 2" xfId="3210"/>
    <cellStyle name="Normal 7 2 7 2 2 2 3" xfId="3211"/>
    <cellStyle name="Normal 7 2 7 2 2 3" xfId="3212"/>
    <cellStyle name="Normal 7 2 7 2 2 4" xfId="3213"/>
    <cellStyle name="Normal 7 2 7 2 3" xfId="3214"/>
    <cellStyle name="Normal 7 2 7 2 3 2" xfId="3215"/>
    <cellStyle name="Normal 7 2 7 2 3 3" xfId="3216"/>
    <cellStyle name="Normal 7 2 7 2 4" xfId="3217"/>
    <cellStyle name="Normal 7 2 7 2 5" xfId="3218"/>
    <cellStyle name="Normal 7 2 7 3" xfId="3219"/>
    <cellStyle name="Normal 7 2 7 3 2" xfId="3220"/>
    <cellStyle name="Normal 7 2 7 3 2 2" xfId="3221"/>
    <cellStyle name="Normal 7 2 7 3 2 2 2" xfId="3222"/>
    <cellStyle name="Normal 7 2 7 3 2 2 3" xfId="3223"/>
    <cellStyle name="Normal 7 2 7 3 2 3" xfId="3224"/>
    <cellStyle name="Normal 7 2 7 3 2 4" xfId="3225"/>
    <cellStyle name="Normal 7 2 7 3 3" xfId="3226"/>
    <cellStyle name="Normal 7 2 7 3 3 2" xfId="3227"/>
    <cellStyle name="Normal 7 2 7 3 3 3" xfId="3228"/>
    <cellStyle name="Normal 7 2 7 3 4" xfId="3229"/>
    <cellStyle name="Normal 7 2 7 3 5" xfId="3230"/>
    <cellStyle name="Normal 7 2 7 4" xfId="3231"/>
    <cellStyle name="Normal 7 2 7 4 2" xfId="3232"/>
    <cellStyle name="Normal 7 2 7 4 2 2" xfId="3233"/>
    <cellStyle name="Normal 7 2 7 4 2 3" xfId="3234"/>
    <cellStyle name="Normal 7 2 7 4 3" xfId="3235"/>
    <cellStyle name="Normal 7 2 7 4 4" xfId="3236"/>
    <cellStyle name="Normal 7 2 7 5" xfId="3237"/>
    <cellStyle name="Normal 7 2 7 5 2" xfId="3238"/>
    <cellStyle name="Normal 7 2 7 5 3" xfId="3239"/>
    <cellStyle name="Normal 7 2 7 6" xfId="3240"/>
    <cellStyle name="Normal 7 2 7 7" xfId="3241"/>
    <cellStyle name="Normal 7 2 8" xfId="3242"/>
    <cellStyle name="Normal 7 2 8 2" xfId="3243"/>
    <cellStyle name="Normal 7 2 8 2 2" xfId="3244"/>
    <cellStyle name="Normal 7 2 8 2 2 2" xfId="3245"/>
    <cellStyle name="Normal 7 2 8 2 2 2 2" xfId="3246"/>
    <cellStyle name="Normal 7 2 8 2 2 2 3" xfId="3247"/>
    <cellStyle name="Normal 7 2 8 2 2 3" xfId="3248"/>
    <cellStyle name="Normal 7 2 8 2 2 4" xfId="3249"/>
    <cellStyle name="Normal 7 2 8 2 3" xfId="3250"/>
    <cellStyle name="Normal 7 2 8 2 3 2" xfId="3251"/>
    <cellStyle name="Normal 7 2 8 2 3 3" xfId="3252"/>
    <cellStyle name="Normal 7 2 8 2 4" xfId="3253"/>
    <cellStyle name="Normal 7 2 8 2 5" xfId="3254"/>
    <cellStyle name="Normal 7 2 8 3" xfId="3255"/>
    <cellStyle name="Normal 7 2 8 3 2" xfId="3256"/>
    <cellStyle name="Normal 7 2 8 3 2 2" xfId="3257"/>
    <cellStyle name="Normal 7 2 8 3 2 2 2" xfId="3258"/>
    <cellStyle name="Normal 7 2 8 3 2 2 3" xfId="3259"/>
    <cellStyle name="Normal 7 2 8 3 2 3" xfId="3260"/>
    <cellStyle name="Normal 7 2 8 3 2 4" xfId="3261"/>
    <cellStyle name="Normal 7 2 8 3 3" xfId="3262"/>
    <cellStyle name="Normal 7 2 8 3 3 2" xfId="3263"/>
    <cellStyle name="Normal 7 2 8 3 3 3" xfId="3264"/>
    <cellStyle name="Normal 7 2 8 3 4" xfId="3265"/>
    <cellStyle name="Normal 7 2 8 3 5" xfId="3266"/>
    <cellStyle name="Normal 7 2 8 4" xfId="3267"/>
    <cellStyle name="Normal 7 2 8 4 2" xfId="3268"/>
    <cellStyle name="Normal 7 2 8 4 2 2" xfId="3269"/>
    <cellStyle name="Normal 7 2 8 4 2 3" xfId="3270"/>
    <cellStyle name="Normal 7 2 8 4 3" xfId="3271"/>
    <cellStyle name="Normal 7 2 8 4 4" xfId="3272"/>
    <cellStyle name="Normal 7 2 8 5" xfId="3273"/>
    <cellStyle name="Normal 7 2 8 5 2" xfId="3274"/>
    <cellStyle name="Normal 7 2 8 5 3" xfId="3275"/>
    <cellStyle name="Normal 7 2 8 6" xfId="3276"/>
    <cellStyle name="Normal 7 2 8 7" xfId="3277"/>
    <cellStyle name="Normal 7 2 9" xfId="3278"/>
    <cellStyle name="Normal 7 2 9 2" xfId="3279"/>
    <cellStyle name="Normal 7 2 9 2 2" xfId="3280"/>
    <cellStyle name="Normal 7 2 9 2 2 2" xfId="3281"/>
    <cellStyle name="Normal 7 2 9 2 2 2 2" xfId="3282"/>
    <cellStyle name="Normal 7 2 9 2 2 2 3" xfId="3283"/>
    <cellStyle name="Normal 7 2 9 2 2 3" xfId="3284"/>
    <cellStyle name="Normal 7 2 9 2 2 4" xfId="3285"/>
    <cellStyle name="Normal 7 2 9 2 3" xfId="3286"/>
    <cellStyle name="Normal 7 2 9 2 3 2" xfId="3287"/>
    <cellStyle name="Normal 7 2 9 2 3 3" xfId="3288"/>
    <cellStyle name="Normal 7 2 9 2 4" xfId="3289"/>
    <cellStyle name="Normal 7 2 9 2 5" xfId="3290"/>
    <cellStyle name="Normal 7 2 9 3" xfId="3291"/>
    <cellStyle name="Normal 7 2 9 3 2" xfId="3292"/>
    <cellStyle name="Normal 7 2 9 3 2 2" xfId="3293"/>
    <cellStyle name="Normal 7 2 9 3 2 2 2" xfId="3294"/>
    <cellStyle name="Normal 7 2 9 3 2 2 3" xfId="3295"/>
    <cellStyle name="Normal 7 2 9 3 2 3" xfId="3296"/>
    <cellStyle name="Normal 7 2 9 3 2 4" xfId="3297"/>
    <cellStyle name="Normal 7 2 9 3 3" xfId="3298"/>
    <cellStyle name="Normal 7 2 9 3 3 2" xfId="3299"/>
    <cellStyle name="Normal 7 2 9 3 3 3" xfId="3300"/>
    <cellStyle name="Normal 7 2 9 3 4" xfId="3301"/>
    <cellStyle name="Normal 7 2 9 3 5" xfId="3302"/>
    <cellStyle name="Normal 7 2 9 4" xfId="3303"/>
    <cellStyle name="Normal 7 2 9 4 2" xfId="3304"/>
    <cellStyle name="Normal 7 2 9 4 2 2" xfId="3305"/>
    <cellStyle name="Normal 7 2 9 4 2 3" xfId="3306"/>
    <cellStyle name="Normal 7 2 9 4 3" xfId="3307"/>
    <cellStyle name="Normal 7 2 9 4 4" xfId="3308"/>
    <cellStyle name="Normal 7 2 9 5" xfId="3309"/>
    <cellStyle name="Normal 7 2 9 5 2" xfId="3310"/>
    <cellStyle name="Normal 7 2 9 5 3" xfId="3311"/>
    <cellStyle name="Normal 7 2 9 6" xfId="3312"/>
    <cellStyle name="Normal 7 2 9 7" xfId="3313"/>
    <cellStyle name="Normal 7 20" xfId="3314"/>
    <cellStyle name="Normal 7 20 2" xfId="3315"/>
    <cellStyle name="Normal 7 20 2 2" xfId="3316"/>
    <cellStyle name="Normal 7 20 2 3" xfId="3317"/>
    <cellStyle name="Normal 7 20 3" xfId="3318"/>
    <cellStyle name="Normal 7 20 4" xfId="3319"/>
    <cellStyle name="Normal 7 21" xfId="3320"/>
    <cellStyle name="Normal 7 21 2" xfId="3321"/>
    <cellStyle name="Normal 7 21 3" xfId="3322"/>
    <cellStyle name="Normal 7 22" xfId="3323"/>
    <cellStyle name="Normal 7 22 2" xfId="3324"/>
    <cellStyle name="Normal 7 22 3" xfId="3325"/>
    <cellStyle name="Normal 7 23" xfId="3326"/>
    <cellStyle name="Normal 7 23 2" xfId="3327"/>
    <cellStyle name="Normal 7 24" xfId="3328"/>
    <cellStyle name="Normal 7 3" xfId="3329"/>
    <cellStyle name="Normal 7 3 10" xfId="3330"/>
    <cellStyle name="Normal 7 3 2" xfId="3331"/>
    <cellStyle name="Normal 7 3 2 2" xfId="3332"/>
    <cellStyle name="Normal 7 3 2 2 2" xfId="3333"/>
    <cellStyle name="Normal 7 3 2 2 2 2" xfId="3334"/>
    <cellStyle name="Normal 7 3 2 2 2 2 2" xfId="3335"/>
    <cellStyle name="Normal 7 3 2 2 2 2 2 2" xfId="3336"/>
    <cellStyle name="Normal 7 3 2 2 2 2 2 3" xfId="3337"/>
    <cellStyle name="Normal 7 3 2 2 2 2 3" xfId="3338"/>
    <cellStyle name="Normal 7 3 2 2 2 2 4" xfId="3339"/>
    <cellStyle name="Normal 7 3 2 2 2 3" xfId="3340"/>
    <cellStyle name="Normal 7 3 2 2 2 3 2" xfId="3341"/>
    <cellStyle name="Normal 7 3 2 2 2 3 3" xfId="3342"/>
    <cellStyle name="Normal 7 3 2 2 2 4" xfId="3343"/>
    <cellStyle name="Normal 7 3 2 2 2 5" xfId="3344"/>
    <cellStyle name="Normal 7 3 2 2 3" xfId="3345"/>
    <cellStyle name="Normal 7 3 2 2 3 2" xfId="3346"/>
    <cellStyle name="Normal 7 3 2 2 3 2 2" xfId="3347"/>
    <cellStyle name="Normal 7 3 2 2 3 2 2 2" xfId="3348"/>
    <cellStyle name="Normal 7 3 2 2 3 2 2 3" xfId="3349"/>
    <cellStyle name="Normal 7 3 2 2 3 2 3" xfId="3350"/>
    <cellStyle name="Normal 7 3 2 2 3 2 4" xfId="3351"/>
    <cellStyle name="Normal 7 3 2 2 3 3" xfId="3352"/>
    <cellStyle name="Normal 7 3 2 2 3 3 2" xfId="3353"/>
    <cellStyle name="Normal 7 3 2 2 3 3 3" xfId="3354"/>
    <cellStyle name="Normal 7 3 2 2 3 4" xfId="3355"/>
    <cellStyle name="Normal 7 3 2 2 3 5" xfId="3356"/>
    <cellStyle name="Normal 7 3 2 2 4" xfId="3357"/>
    <cellStyle name="Normal 7 3 2 2 4 2" xfId="3358"/>
    <cellStyle name="Normal 7 3 2 2 4 2 2" xfId="3359"/>
    <cellStyle name="Normal 7 3 2 2 4 2 3" xfId="3360"/>
    <cellStyle name="Normal 7 3 2 2 4 3" xfId="3361"/>
    <cellStyle name="Normal 7 3 2 2 4 4" xfId="3362"/>
    <cellStyle name="Normal 7 3 2 2 5" xfId="3363"/>
    <cellStyle name="Normal 7 3 2 2 5 2" xfId="3364"/>
    <cellStyle name="Normal 7 3 2 2 5 3" xfId="3365"/>
    <cellStyle name="Normal 7 3 2 2 6" xfId="3366"/>
    <cellStyle name="Normal 7 3 2 2 7" xfId="3367"/>
    <cellStyle name="Normal 7 3 2 3" xfId="3368"/>
    <cellStyle name="Normal 7 3 2 3 2" xfId="3369"/>
    <cellStyle name="Normal 7 3 2 3 2 2" xfId="3370"/>
    <cellStyle name="Normal 7 3 2 3 2 2 2" xfId="3371"/>
    <cellStyle name="Normal 7 3 2 3 2 2 2 2" xfId="3372"/>
    <cellStyle name="Normal 7 3 2 3 2 2 2 3" xfId="3373"/>
    <cellStyle name="Normal 7 3 2 3 2 2 3" xfId="3374"/>
    <cellStyle name="Normal 7 3 2 3 2 2 4" xfId="3375"/>
    <cellStyle name="Normal 7 3 2 3 2 3" xfId="3376"/>
    <cellStyle name="Normal 7 3 2 3 2 3 2" xfId="3377"/>
    <cellStyle name="Normal 7 3 2 3 2 3 3" xfId="3378"/>
    <cellStyle name="Normal 7 3 2 3 2 4" xfId="3379"/>
    <cellStyle name="Normal 7 3 2 3 2 5" xfId="3380"/>
    <cellStyle name="Normal 7 3 2 3 3" xfId="3381"/>
    <cellStyle name="Normal 7 3 2 3 3 2" xfId="3382"/>
    <cellStyle name="Normal 7 3 2 3 3 2 2" xfId="3383"/>
    <cellStyle name="Normal 7 3 2 3 3 2 2 2" xfId="3384"/>
    <cellStyle name="Normal 7 3 2 3 3 2 2 3" xfId="3385"/>
    <cellStyle name="Normal 7 3 2 3 3 2 3" xfId="3386"/>
    <cellStyle name="Normal 7 3 2 3 3 2 4" xfId="3387"/>
    <cellStyle name="Normal 7 3 2 3 3 3" xfId="3388"/>
    <cellStyle name="Normal 7 3 2 3 3 3 2" xfId="3389"/>
    <cellStyle name="Normal 7 3 2 3 3 3 3" xfId="3390"/>
    <cellStyle name="Normal 7 3 2 3 3 4" xfId="3391"/>
    <cellStyle name="Normal 7 3 2 3 3 5" xfId="3392"/>
    <cellStyle name="Normal 7 3 2 3 4" xfId="3393"/>
    <cellStyle name="Normal 7 3 2 3 4 2" xfId="3394"/>
    <cellStyle name="Normal 7 3 2 3 4 2 2" xfId="3395"/>
    <cellStyle name="Normal 7 3 2 3 4 2 3" xfId="3396"/>
    <cellStyle name="Normal 7 3 2 3 4 3" xfId="3397"/>
    <cellStyle name="Normal 7 3 2 3 4 4" xfId="3398"/>
    <cellStyle name="Normal 7 3 2 3 5" xfId="3399"/>
    <cellStyle name="Normal 7 3 2 3 5 2" xfId="3400"/>
    <cellStyle name="Normal 7 3 2 3 5 3" xfId="3401"/>
    <cellStyle name="Normal 7 3 2 3 6" xfId="3402"/>
    <cellStyle name="Normal 7 3 2 3 7" xfId="3403"/>
    <cellStyle name="Normal 7 3 2 4" xfId="3404"/>
    <cellStyle name="Normal 7 3 2 4 2" xfId="3405"/>
    <cellStyle name="Normal 7 3 2 4 2 2" xfId="3406"/>
    <cellStyle name="Normal 7 3 2 4 2 2 2" xfId="3407"/>
    <cellStyle name="Normal 7 3 2 4 2 2 3" xfId="3408"/>
    <cellStyle name="Normal 7 3 2 4 2 3" xfId="3409"/>
    <cellStyle name="Normal 7 3 2 4 2 4" xfId="3410"/>
    <cellStyle name="Normal 7 3 2 4 3" xfId="3411"/>
    <cellStyle name="Normal 7 3 2 4 3 2" xfId="3412"/>
    <cellStyle name="Normal 7 3 2 4 3 3" xfId="3413"/>
    <cellStyle name="Normal 7 3 2 4 4" xfId="3414"/>
    <cellStyle name="Normal 7 3 2 4 5" xfId="3415"/>
    <cellStyle name="Normal 7 3 2 5" xfId="3416"/>
    <cellStyle name="Normal 7 3 2 5 2" xfId="3417"/>
    <cellStyle name="Normal 7 3 2 5 2 2" xfId="3418"/>
    <cellStyle name="Normal 7 3 2 5 2 2 2" xfId="3419"/>
    <cellStyle name="Normal 7 3 2 5 2 2 3" xfId="3420"/>
    <cellStyle name="Normal 7 3 2 5 2 3" xfId="3421"/>
    <cellStyle name="Normal 7 3 2 5 2 4" xfId="3422"/>
    <cellStyle name="Normal 7 3 2 5 3" xfId="3423"/>
    <cellStyle name="Normal 7 3 2 5 3 2" xfId="3424"/>
    <cellStyle name="Normal 7 3 2 5 3 3" xfId="3425"/>
    <cellStyle name="Normal 7 3 2 5 4" xfId="3426"/>
    <cellStyle name="Normal 7 3 2 5 5" xfId="3427"/>
    <cellStyle name="Normal 7 3 2 6" xfId="3428"/>
    <cellStyle name="Normal 7 3 2 6 2" xfId="3429"/>
    <cellStyle name="Normal 7 3 2 6 2 2" xfId="3430"/>
    <cellStyle name="Normal 7 3 2 6 2 3" xfId="3431"/>
    <cellStyle name="Normal 7 3 2 6 3" xfId="3432"/>
    <cellStyle name="Normal 7 3 2 6 4" xfId="3433"/>
    <cellStyle name="Normal 7 3 2 7" xfId="3434"/>
    <cellStyle name="Normal 7 3 2 7 2" xfId="3435"/>
    <cellStyle name="Normal 7 3 2 7 3" xfId="3436"/>
    <cellStyle name="Normal 7 3 2 8" xfId="3437"/>
    <cellStyle name="Normal 7 3 2 9" xfId="3438"/>
    <cellStyle name="Normal 7 3 3" xfId="3439"/>
    <cellStyle name="Normal 7 3 3 2" xfId="3440"/>
    <cellStyle name="Normal 7 3 3 2 2" xfId="3441"/>
    <cellStyle name="Normal 7 3 3 2 2 2" xfId="3442"/>
    <cellStyle name="Normal 7 3 3 2 2 2 2" xfId="3443"/>
    <cellStyle name="Normal 7 3 3 2 2 2 3" xfId="3444"/>
    <cellStyle name="Normal 7 3 3 2 2 3" xfId="3445"/>
    <cellStyle name="Normal 7 3 3 2 2 4" xfId="3446"/>
    <cellStyle name="Normal 7 3 3 2 3" xfId="3447"/>
    <cellStyle name="Normal 7 3 3 2 3 2" xfId="3448"/>
    <cellStyle name="Normal 7 3 3 2 3 3" xfId="3449"/>
    <cellStyle name="Normal 7 3 3 2 4" xfId="3450"/>
    <cellStyle name="Normal 7 3 3 2 5" xfId="3451"/>
    <cellStyle name="Normal 7 3 3 3" xfId="3452"/>
    <cellStyle name="Normal 7 3 3 3 2" xfId="3453"/>
    <cellStyle name="Normal 7 3 3 3 2 2" xfId="3454"/>
    <cellStyle name="Normal 7 3 3 3 2 2 2" xfId="3455"/>
    <cellStyle name="Normal 7 3 3 3 2 2 3" xfId="3456"/>
    <cellStyle name="Normal 7 3 3 3 2 3" xfId="3457"/>
    <cellStyle name="Normal 7 3 3 3 2 4" xfId="3458"/>
    <cellStyle name="Normal 7 3 3 3 3" xfId="3459"/>
    <cellStyle name="Normal 7 3 3 3 3 2" xfId="3460"/>
    <cellStyle name="Normal 7 3 3 3 3 3" xfId="3461"/>
    <cellStyle name="Normal 7 3 3 3 4" xfId="3462"/>
    <cellStyle name="Normal 7 3 3 3 5" xfId="3463"/>
    <cellStyle name="Normal 7 3 3 4" xfId="3464"/>
    <cellStyle name="Normal 7 3 3 4 2" xfId="3465"/>
    <cellStyle name="Normal 7 3 3 4 2 2" xfId="3466"/>
    <cellStyle name="Normal 7 3 3 4 2 3" xfId="3467"/>
    <cellStyle name="Normal 7 3 3 4 3" xfId="3468"/>
    <cellStyle name="Normal 7 3 3 4 4" xfId="3469"/>
    <cellStyle name="Normal 7 3 3 5" xfId="3470"/>
    <cellStyle name="Normal 7 3 3 5 2" xfId="3471"/>
    <cellStyle name="Normal 7 3 3 5 3" xfId="3472"/>
    <cellStyle name="Normal 7 3 3 6" xfId="3473"/>
    <cellStyle name="Normal 7 3 3 7" xfId="3474"/>
    <cellStyle name="Normal 7 3 4" xfId="3475"/>
    <cellStyle name="Normal 7 3 4 2" xfId="3476"/>
    <cellStyle name="Normal 7 3 4 2 2" xfId="3477"/>
    <cellStyle name="Normal 7 3 4 2 2 2" xfId="3478"/>
    <cellStyle name="Normal 7 3 4 2 2 2 2" xfId="3479"/>
    <cellStyle name="Normal 7 3 4 2 2 2 3" xfId="3480"/>
    <cellStyle name="Normal 7 3 4 2 2 3" xfId="3481"/>
    <cellStyle name="Normal 7 3 4 2 2 4" xfId="3482"/>
    <cellStyle name="Normal 7 3 4 2 3" xfId="3483"/>
    <cellStyle name="Normal 7 3 4 2 3 2" xfId="3484"/>
    <cellStyle name="Normal 7 3 4 2 3 3" xfId="3485"/>
    <cellStyle name="Normal 7 3 4 2 4" xfId="3486"/>
    <cellStyle name="Normal 7 3 4 2 5" xfId="3487"/>
    <cellStyle name="Normal 7 3 4 3" xfId="3488"/>
    <cellStyle name="Normal 7 3 4 3 2" xfId="3489"/>
    <cellStyle name="Normal 7 3 4 3 2 2" xfId="3490"/>
    <cellStyle name="Normal 7 3 4 3 2 2 2" xfId="3491"/>
    <cellStyle name="Normal 7 3 4 3 2 2 3" xfId="3492"/>
    <cellStyle name="Normal 7 3 4 3 2 3" xfId="3493"/>
    <cellStyle name="Normal 7 3 4 3 2 4" xfId="3494"/>
    <cellStyle name="Normal 7 3 4 3 3" xfId="3495"/>
    <cellStyle name="Normal 7 3 4 3 3 2" xfId="3496"/>
    <cellStyle name="Normal 7 3 4 3 3 3" xfId="3497"/>
    <cellStyle name="Normal 7 3 4 3 4" xfId="3498"/>
    <cellStyle name="Normal 7 3 4 3 5" xfId="3499"/>
    <cellStyle name="Normal 7 3 4 4" xfId="3500"/>
    <cellStyle name="Normal 7 3 4 4 2" xfId="3501"/>
    <cellStyle name="Normal 7 3 4 4 2 2" xfId="3502"/>
    <cellStyle name="Normal 7 3 4 4 2 3" xfId="3503"/>
    <cellStyle name="Normal 7 3 4 4 3" xfId="3504"/>
    <cellStyle name="Normal 7 3 4 4 4" xfId="3505"/>
    <cellStyle name="Normal 7 3 4 5" xfId="3506"/>
    <cellStyle name="Normal 7 3 4 5 2" xfId="3507"/>
    <cellStyle name="Normal 7 3 4 5 3" xfId="3508"/>
    <cellStyle name="Normal 7 3 4 6" xfId="3509"/>
    <cellStyle name="Normal 7 3 4 7" xfId="3510"/>
    <cellStyle name="Normal 7 3 5" xfId="3511"/>
    <cellStyle name="Normal 7 3 5 2" xfId="3512"/>
    <cellStyle name="Normal 7 3 5 2 2" xfId="3513"/>
    <cellStyle name="Normal 7 3 5 2 2 2" xfId="3514"/>
    <cellStyle name="Normal 7 3 5 2 2 3" xfId="3515"/>
    <cellStyle name="Normal 7 3 5 2 3" xfId="3516"/>
    <cellStyle name="Normal 7 3 5 2 4" xfId="3517"/>
    <cellStyle name="Normal 7 3 5 3" xfId="3518"/>
    <cellStyle name="Normal 7 3 5 3 2" xfId="3519"/>
    <cellStyle name="Normal 7 3 5 3 3" xfId="3520"/>
    <cellStyle name="Normal 7 3 5 4" xfId="3521"/>
    <cellStyle name="Normal 7 3 5 5" xfId="3522"/>
    <cellStyle name="Normal 7 3 6" xfId="3523"/>
    <cellStyle name="Normal 7 3 6 2" xfId="3524"/>
    <cellStyle name="Normal 7 3 6 2 2" xfId="3525"/>
    <cellStyle name="Normal 7 3 6 2 2 2" xfId="3526"/>
    <cellStyle name="Normal 7 3 6 2 2 3" xfId="3527"/>
    <cellStyle name="Normal 7 3 6 2 3" xfId="3528"/>
    <cellStyle name="Normal 7 3 6 2 4" xfId="3529"/>
    <cellStyle name="Normal 7 3 6 3" xfId="3530"/>
    <cellStyle name="Normal 7 3 6 3 2" xfId="3531"/>
    <cellStyle name="Normal 7 3 6 3 3" xfId="3532"/>
    <cellStyle name="Normal 7 3 6 4" xfId="3533"/>
    <cellStyle name="Normal 7 3 6 5" xfId="3534"/>
    <cellStyle name="Normal 7 3 7" xfId="3535"/>
    <cellStyle name="Normal 7 3 7 2" xfId="3536"/>
    <cellStyle name="Normal 7 3 7 2 2" xfId="3537"/>
    <cellStyle name="Normal 7 3 7 2 3" xfId="3538"/>
    <cellStyle name="Normal 7 3 7 3" xfId="3539"/>
    <cellStyle name="Normal 7 3 7 4" xfId="3540"/>
    <cellStyle name="Normal 7 3 8" xfId="3541"/>
    <cellStyle name="Normal 7 3 8 2" xfId="3542"/>
    <cellStyle name="Normal 7 3 8 3" xfId="3543"/>
    <cellStyle name="Normal 7 3 9" xfId="3544"/>
    <cellStyle name="Normal 7 4" xfId="3545"/>
    <cellStyle name="Normal 7 4 2" xfId="3546"/>
    <cellStyle name="Normal 7 4 2 2" xfId="3547"/>
    <cellStyle name="Normal 7 4 2 2 2" xfId="3548"/>
    <cellStyle name="Normal 7 4 2 2 2 2" xfId="3549"/>
    <cellStyle name="Normal 7 4 2 2 2 2 2" xfId="3550"/>
    <cellStyle name="Normal 7 4 2 2 2 2 3" xfId="3551"/>
    <cellStyle name="Normal 7 4 2 2 2 3" xfId="3552"/>
    <cellStyle name="Normal 7 4 2 2 2 4" xfId="3553"/>
    <cellStyle name="Normal 7 4 2 2 3" xfId="3554"/>
    <cellStyle name="Normal 7 4 2 2 3 2" xfId="3555"/>
    <cellStyle name="Normal 7 4 2 2 3 3" xfId="3556"/>
    <cellStyle name="Normal 7 4 2 2 4" xfId="3557"/>
    <cellStyle name="Normal 7 4 2 2 5" xfId="3558"/>
    <cellStyle name="Normal 7 4 2 3" xfId="3559"/>
    <cellStyle name="Normal 7 4 2 3 2" xfId="3560"/>
    <cellStyle name="Normal 7 4 2 3 2 2" xfId="3561"/>
    <cellStyle name="Normal 7 4 2 3 2 2 2" xfId="3562"/>
    <cellStyle name="Normal 7 4 2 3 2 2 3" xfId="3563"/>
    <cellStyle name="Normal 7 4 2 3 2 3" xfId="3564"/>
    <cellStyle name="Normal 7 4 2 3 2 4" xfId="3565"/>
    <cellStyle name="Normal 7 4 2 3 3" xfId="3566"/>
    <cellStyle name="Normal 7 4 2 3 3 2" xfId="3567"/>
    <cellStyle name="Normal 7 4 2 3 3 3" xfId="3568"/>
    <cellStyle name="Normal 7 4 2 3 4" xfId="3569"/>
    <cellStyle name="Normal 7 4 2 3 5" xfId="3570"/>
    <cellStyle name="Normal 7 4 2 4" xfId="3571"/>
    <cellStyle name="Normal 7 4 2 4 2" xfId="3572"/>
    <cellStyle name="Normal 7 4 2 4 2 2" xfId="3573"/>
    <cellStyle name="Normal 7 4 2 4 2 3" xfId="3574"/>
    <cellStyle name="Normal 7 4 2 4 3" xfId="3575"/>
    <cellStyle name="Normal 7 4 2 4 4" xfId="3576"/>
    <cellStyle name="Normal 7 4 2 5" xfId="3577"/>
    <cellStyle name="Normal 7 4 2 5 2" xfId="3578"/>
    <cellStyle name="Normal 7 4 2 5 3" xfId="3579"/>
    <cellStyle name="Normal 7 4 2 6" xfId="3580"/>
    <cellStyle name="Normal 7 4 2 7" xfId="3581"/>
    <cellStyle name="Normal 7 4 3" xfId="3582"/>
    <cellStyle name="Normal 7 4 3 2" xfId="3583"/>
    <cellStyle name="Normal 7 4 3 2 2" xfId="3584"/>
    <cellStyle name="Normal 7 4 3 2 2 2" xfId="3585"/>
    <cellStyle name="Normal 7 4 3 2 2 2 2" xfId="3586"/>
    <cellStyle name="Normal 7 4 3 2 2 2 3" xfId="3587"/>
    <cellStyle name="Normal 7 4 3 2 2 3" xfId="3588"/>
    <cellStyle name="Normal 7 4 3 2 2 4" xfId="3589"/>
    <cellStyle name="Normal 7 4 3 2 3" xfId="3590"/>
    <cellStyle name="Normal 7 4 3 2 3 2" xfId="3591"/>
    <cellStyle name="Normal 7 4 3 2 3 3" xfId="3592"/>
    <cellStyle name="Normal 7 4 3 2 4" xfId="3593"/>
    <cellStyle name="Normal 7 4 3 2 5" xfId="3594"/>
    <cellStyle name="Normal 7 4 3 3" xfId="3595"/>
    <cellStyle name="Normal 7 4 3 3 2" xfId="3596"/>
    <cellStyle name="Normal 7 4 3 3 2 2" xfId="3597"/>
    <cellStyle name="Normal 7 4 3 3 2 2 2" xfId="3598"/>
    <cellStyle name="Normal 7 4 3 3 2 2 3" xfId="3599"/>
    <cellStyle name="Normal 7 4 3 3 2 3" xfId="3600"/>
    <cellStyle name="Normal 7 4 3 3 2 4" xfId="3601"/>
    <cellStyle name="Normal 7 4 3 3 3" xfId="3602"/>
    <cellStyle name="Normal 7 4 3 3 3 2" xfId="3603"/>
    <cellStyle name="Normal 7 4 3 3 3 3" xfId="3604"/>
    <cellStyle name="Normal 7 4 3 3 4" xfId="3605"/>
    <cellStyle name="Normal 7 4 3 3 5" xfId="3606"/>
    <cellStyle name="Normal 7 4 3 4" xfId="3607"/>
    <cellStyle name="Normal 7 4 3 4 2" xfId="3608"/>
    <cellStyle name="Normal 7 4 3 4 2 2" xfId="3609"/>
    <cellStyle name="Normal 7 4 3 4 2 3" xfId="3610"/>
    <cellStyle name="Normal 7 4 3 4 3" xfId="3611"/>
    <cellStyle name="Normal 7 4 3 4 4" xfId="3612"/>
    <cellStyle name="Normal 7 4 3 5" xfId="3613"/>
    <cellStyle name="Normal 7 4 3 5 2" xfId="3614"/>
    <cellStyle name="Normal 7 4 3 5 3" xfId="3615"/>
    <cellStyle name="Normal 7 4 3 6" xfId="3616"/>
    <cellStyle name="Normal 7 4 3 7" xfId="3617"/>
    <cellStyle name="Normal 7 4 4" xfId="3618"/>
    <cellStyle name="Normal 7 4 4 2" xfId="3619"/>
    <cellStyle name="Normal 7 4 4 2 2" xfId="3620"/>
    <cellStyle name="Normal 7 4 4 2 2 2" xfId="3621"/>
    <cellStyle name="Normal 7 4 4 2 2 3" xfId="3622"/>
    <cellStyle name="Normal 7 4 4 2 3" xfId="3623"/>
    <cellStyle name="Normal 7 4 4 2 4" xfId="3624"/>
    <cellStyle name="Normal 7 4 4 3" xfId="3625"/>
    <cellStyle name="Normal 7 4 4 3 2" xfId="3626"/>
    <cellStyle name="Normal 7 4 4 3 3" xfId="3627"/>
    <cellStyle name="Normal 7 4 4 4" xfId="3628"/>
    <cellStyle name="Normal 7 4 4 5" xfId="3629"/>
    <cellStyle name="Normal 7 4 5" xfId="3630"/>
    <cellStyle name="Normal 7 4 5 2" xfId="3631"/>
    <cellStyle name="Normal 7 4 5 2 2" xfId="3632"/>
    <cellStyle name="Normal 7 4 5 2 2 2" xfId="3633"/>
    <cellStyle name="Normal 7 4 5 2 2 3" xfId="3634"/>
    <cellStyle name="Normal 7 4 5 2 3" xfId="3635"/>
    <cellStyle name="Normal 7 4 5 2 4" xfId="3636"/>
    <cellStyle name="Normal 7 4 5 3" xfId="3637"/>
    <cellStyle name="Normal 7 4 5 3 2" xfId="3638"/>
    <cellStyle name="Normal 7 4 5 3 3" xfId="3639"/>
    <cellStyle name="Normal 7 4 5 4" xfId="3640"/>
    <cellStyle name="Normal 7 4 5 5" xfId="3641"/>
    <cellStyle name="Normal 7 4 6" xfId="3642"/>
    <cellStyle name="Normal 7 4 6 2" xfId="3643"/>
    <cellStyle name="Normal 7 4 6 2 2" xfId="3644"/>
    <cellStyle name="Normal 7 4 6 2 3" xfId="3645"/>
    <cellStyle name="Normal 7 4 6 3" xfId="3646"/>
    <cellStyle name="Normal 7 4 6 4" xfId="3647"/>
    <cellStyle name="Normal 7 4 7" xfId="3648"/>
    <cellStyle name="Normal 7 4 7 2" xfId="3649"/>
    <cellStyle name="Normal 7 4 7 3" xfId="3650"/>
    <cellStyle name="Normal 7 4 8" xfId="3651"/>
    <cellStyle name="Normal 7 4 9" xfId="3652"/>
    <cellStyle name="Normal 7 5" xfId="3653"/>
    <cellStyle name="Normal 7 5 2" xfId="3654"/>
    <cellStyle name="Normal 7 5 2 2" xfId="3655"/>
    <cellStyle name="Normal 7 5 2 2 2" xfId="3656"/>
    <cellStyle name="Normal 7 5 2 2 2 2" xfId="3657"/>
    <cellStyle name="Normal 7 5 2 2 2 2 2" xfId="3658"/>
    <cellStyle name="Normal 7 5 2 2 2 2 3" xfId="3659"/>
    <cellStyle name="Normal 7 5 2 2 2 3" xfId="3660"/>
    <cellStyle name="Normal 7 5 2 2 2 4" xfId="3661"/>
    <cellStyle name="Normal 7 5 2 2 3" xfId="3662"/>
    <cellStyle name="Normal 7 5 2 2 3 2" xfId="3663"/>
    <cellStyle name="Normal 7 5 2 2 3 3" xfId="3664"/>
    <cellStyle name="Normal 7 5 2 2 4" xfId="3665"/>
    <cellStyle name="Normal 7 5 2 2 5" xfId="3666"/>
    <cellStyle name="Normal 7 5 2 3" xfId="3667"/>
    <cellStyle name="Normal 7 5 2 3 2" xfId="3668"/>
    <cellStyle name="Normal 7 5 2 3 2 2" xfId="3669"/>
    <cellStyle name="Normal 7 5 2 3 2 2 2" xfId="3670"/>
    <cellStyle name="Normal 7 5 2 3 2 2 3" xfId="3671"/>
    <cellStyle name="Normal 7 5 2 3 2 3" xfId="3672"/>
    <cellStyle name="Normal 7 5 2 3 2 4" xfId="3673"/>
    <cellStyle name="Normal 7 5 2 3 3" xfId="3674"/>
    <cellStyle name="Normal 7 5 2 3 3 2" xfId="3675"/>
    <cellStyle name="Normal 7 5 2 3 3 3" xfId="3676"/>
    <cellStyle name="Normal 7 5 2 3 4" xfId="3677"/>
    <cellStyle name="Normal 7 5 2 3 5" xfId="3678"/>
    <cellStyle name="Normal 7 5 2 4" xfId="3679"/>
    <cellStyle name="Normal 7 5 2 4 2" xfId="3680"/>
    <cellStyle name="Normal 7 5 2 4 2 2" xfId="3681"/>
    <cellStyle name="Normal 7 5 2 4 2 3" xfId="3682"/>
    <cellStyle name="Normal 7 5 2 4 3" xfId="3683"/>
    <cellStyle name="Normal 7 5 2 4 4" xfId="3684"/>
    <cellStyle name="Normal 7 5 2 5" xfId="3685"/>
    <cellStyle name="Normal 7 5 2 5 2" xfId="3686"/>
    <cellStyle name="Normal 7 5 2 5 3" xfId="3687"/>
    <cellStyle name="Normal 7 5 2 6" xfId="3688"/>
    <cellStyle name="Normal 7 5 2 7" xfId="3689"/>
    <cellStyle name="Normal 7 5 3" xfId="3690"/>
    <cellStyle name="Normal 7 5 3 2" xfId="3691"/>
    <cellStyle name="Normal 7 5 3 2 2" xfId="3692"/>
    <cellStyle name="Normal 7 5 3 2 2 2" xfId="3693"/>
    <cellStyle name="Normal 7 5 3 2 2 2 2" xfId="3694"/>
    <cellStyle name="Normal 7 5 3 2 2 2 3" xfId="3695"/>
    <cellStyle name="Normal 7 5 3 2 2 3" xfId="3696"/>
    <cellStyle name="Normal 7 5 3 2 2 4" xfId="3697"/>
    <cellStyle name="Normal 7 5 3 2 3" xfId="3698"/>
    <cellStyle name="Normal 7 5 3 2 3 2" xfId="3699"/>
    <cellStyle name="Normal 7 5 3 2 3 3" xfId="3700"/>
    <cellStyle name="Normal 7 5 3 2 4" xfId="3701"/>
    <cellStyle name="Normal 7 5 3 2 5" xfId="3702"/>
    <cellStyle name="Normal 7 5 3 3" xfId="3703"/>
    <cellStyle name="Normal 7 5 3 3 2" xfId="3704"/>
    <cellStyle name="Normal 7 5 3 3 2 2" xfId="3705"/>
    <cellStyle name="Normal 7 5 3 3 2 2 2" xfId="3706"/>
    <cellStyle name="Normal 7 5 3 3 2 2 3" xfId="3707"/>
    <cellStyle name="Normal 7 5 3 3 2 3" xfId="3708"/>
    <cellStyle name="Normal 7 5 3 3 2 4" xfId="3709"/>
    <cellStyle name="Normal 7 5 3 3 3" xfId="3710"/>
    <cellStyle name="Normal 7 5 3 3 3 2" xfId="3711"/>
    <cellStyle name="Normal 7 5 3 3 3 3" xfId="3712"/>
    <cellStyle name="Normal 7 5 3 3 4" xfId="3713"/>
    <cellStyle name="Normal 7 5 3 3 5" xfId="3714"/>
    <cellStyle name="Normal 7 5 3 4" xfId="3715"/>
    <cellStyle name="Normal 7 5 3 4 2" xfId="3716"/>
    <cellStyle name="Normal 7 5 3 4 2 2" xfId="3717"/>
    <cellStyle name="Normal 7 5 3 4 2 3" xfId="3718"/>
    <cellStyle name="Normal 7 5 3 4 3" xfId="3719"/>
    <cellStyle name="Normal 7 5 3 4 4" xfId="3720"/>
    <cellStyle name="Normal 7 5 3 5" xfId="3721"/>
    <cellStyle name="Normal 7 5 3 5 2" xfId="3722"/>
    <cellStyle name="Normal 7 5 3 5 3" xfId="3723"/>
    <cellStyle name="Normal 7 5 3 6" xfId="3724"/>
    <cellStyle name="Normal 7 5 3 7" xfId="3725"/>
    <cellStyle name="Normal 7 5 4" xfId="3726"/>
    <cellStyle name="Normal 7 5 4 2" xfId="3727"/>
    <cellStyle name="Normal 7 5 4 2 2" xfId="3728"/>
    <cellStyle name="Normal 7 5 4 2 2 2" xfId="3729"/>
    <cellStyle name="Normal 7 5 4 2 2 3" xfId="3730"/>
    <cellStyle name="Normal 7 5 4 2 3" xfId="3731"/>
    <cellStyle name="Normal 7 5 4 2 4" xfId="3732"/>
    <cellStyle name="Normal 7 5 4 3" xfId="3733"/>
    <cellStyle name="Normal 7 5 4 3 2" xfId="3734"/>
    <cellStyle name="Normal 7 5 4 3 3" xfId="3735"/>
    <cellStyle name="Normal 7 5 4 4" xfId="3736"/>
    <cellStyle name="Normal 7 5 4 5" xfId="3737"/>
    <cellStyle name="Normal 7 5 5" xfId="3738"/>
    <cellStyle name="Normal 7 5 5 2" xfId="3739"/>
    <cellStyle name="Normal 7 5 5 2 2" xfId="3740"/>
    <cellStyle name="Normal 7 5 5 2 2 2" xfId="3741"/>
    <cellStyle name="Normal 7 5 5 2 2 3" xfId="3742"/>
    <cellStyle name="Normal 7 5 5 2 3" xfId="3743"/>
    <cellStyle name="Normal 7 5 5 2 4" xfId="3744"/>
    <cellStyle name="Normal 7 5 5 3" xfId="3745"/>
    <cellStyle name="Normal 7 5 5 3 2" xfId="3746"/>
    <cellStyle name="Normal 7 5 5 3 3" xfId="3747"/>
    <cellStyle name="Normal 7 5 5 4" xfId="3748"/>
    <cellStyle name="Normal 7 5 5 5" xfId="3749"/>
    <cellStyle name="Normal 7 5 6" xfId="3750"/>
    <cellStyle name="Normal 7 5 6 2" xfId="3751"/>
    <cellStyle name="Normal 7 5 6 2 2" xfId="3752"/>
    <cellStyle name="Normal 7 5 6 2 3" xfId="3753"/>
    <cellStyle name="Normal 7 5 6 3" xfId="3754"/>
    <cellStyle name="Normal 7 5 6 4" xfId="3755"/>
    <cellStyle name="Normal 7 5 7" xfId="3756"/>
    <cellStyle name="Normal 7 5 7 2" xfId="3757"/>
    <cellStyle name="Normal 7 5 7 3" xfId="3758"/>
    <cellStyle name="Normal 7 5 8" xfId="3759"/>
    <cellStyle name="Normal 7 5 9" xfId="3760"/>
    <cellStyle name="Normal 7 6" xfId="3761"/>
    <cellStyle name="Normal 7 6 2" xfId="3762"/>
    <cellStyle name="Normal 7 6 2 2" xfId="3763"/>
    <cellStyle name="Normal 7 6 2 2 2" xfId="3764"/>
    <cellStyle name="Normal 7 6 2 2 2 2" xfId="3765"/>
    <cellStyle name="Normal 7 6 2 2 2 3" xfId="3766"/>
    <cellStyle name="Normal 7 6 2 2 3" xfId="3767"/>
    <cellStyle name="Normal 7 6 2 2 4" xfId="3768"/>
    <cellStyle name="Normal 7 6 2 3" xfId="3769"/>
    <cellStyle name="Normal 7 6 2 3 2" xfId="3770"/>
    <cellStyle name="Normal 7 6 2 3 3" xfId="3771"/>
    <cellStyle name="Normal 7 6 2 4" xfId="3772"/>
    <cellStyle name="Normal 7 6 2 5" xfId="3773"/>
    <cellStyle name="Normal 7 6 3" xfId="3774"/>
    <cellStyle name="Normal 7 6 3 2" xfId="3775"/>
    <cellStyle name="Normal 7 6 3 2 2" xfId="3776"/>
    <cellStyle name="Normal 7 6 3 2 2 2" xfId="3777"/>
    <cellStyle name="Normal 7 6 3 2 2 3" xfId="3778"/>
    <cellStyle name="Normal 7 6 3 2 3" xfId="3779"/>
    <cellStyle name="Normal 7 6 3 2 4" xfId="3780"/>
    <cellStyle name="Normal 7 6 3 3" xfId="3781"/>
    <cellStyle name="Normal 7 6 3 3 2" xfId="3782"/>
    <cellStyle name="Normal 7 6 3 3 3" xfId="3783"/>
    <cellStyle name="Normal 7 6 3 4" xfId="3784"/>
    <cellStyle name="Normal 7 6 3 5" xfId="3785"/>
    <cellStyle name="Normal 7 6 4" xfId="3786"/>
    <cellStyle name="Normal 7 6 4 2" xfId="3787"/>
    <cellStyle name="Normal 7 6 4 2 2" xfId="3788"/>
    <cellStyle name="Normal 7 6 4 2 3" xfId="3789"/>
    <cellStyle name="Normal 7 6 4 3" xfId="3790"/>
    <cellStyle name="Normal 7 6 4 4" xfId="3791"/>
    <cellStyle name="Normal 7 6 5" xfId="3792"/>
    <cellStyle name="Normal 7 6 5 2" xfId="3793"/>
    <cellStyle name="Normal 7 6 5 3" xfId="3794"/>
    <cellStyle name="Normal 7 6 6" xfId="3795"/>
    <cellStyle name="Normal 7 6 7" xfId="3796"/>
    <cellStyle name="Normal 7 7" xfId="3797"/>
    <cellStyle name="Normal 7 7 2" xfId="3798"/>
    <cellStyle name="Normal 7 7 2 2" xfId="3799"/>
    <cellStyle name="Normal 7 7 2 2 2" xfId="3800"/>
    <cellStyle name="Normal 7 7 2 2 2 2" xfId="3801"/>
    <cellStyle name="Normal 7 7 2 2 2 3" xfId="3802"/>
    <cellStyle name="Normal 7 7 2 2 3" xfId="3803"/>
    <cellStyle name="Normal 7 7 2 2 4" xfId="3804"/>
    <cellStyle name="Normal 7 7 2 3" xfId="3805"/>
    <cellStyle name="Normal 7 7 2 3 2" xfId="3806"/>
    <cellStyle name="Normal 7 7 2 3 3" xfId="3807"/>
    <cellStyle name="Normal 7 7 2 4" xfId="3808"/>
    <cellStyle name="Normal 7 7 2 5" xfId="3809"/>
    <cellStyle name="Normal 7 7 3" xfId="3810"/>
    <cellStyle name="Normal 7 7 3 2" xfId="3811"/>
    <cellStyle name="Normal 7 7 3 2 2" xfId="3812"/>
    <cellStyle name="Normal 7 7 3 2 2 2" xfId="3813"/>
    <cellStyle name="Normal 7 7 3 2 2 3" xfId="3814"/>
    <cellStyle name="Normal 7 7 3 2 3" xfId="3815"/>
    <cellStyle name="Normal 7 7 3 2 4" xfId="3816"/>
    <cellStyle name="Normal 7 7 3 3" xfId="3817"/>
    <cellStyle name="Normal 7 7 3 3 2" xfId="3818"/>
    <cellStyle name="Normal 7 7 3 3 3" xfId="3819"/>
    <cellStyle name="Normal 7 7 3 4" xfId="3820"/>
    <cellStyle name="Normal 7 7 3 5" xfId="3821"/>
    <cellStyle name="Normal 7 7 4" xfId="3822"/>
    <cellStyle name="Normal 7 7 4 2" xfId="3823"/>
    <cellStyle name="Normal 7 7 4 2 2" xfId="3824"/>
    <cellStyle name="Normal 7 7 4 2 3" xfId="3825"/>
    <cellStyle name="Normal 7 7 4 3" xfId="3826"/>
    <cellStyle name="Normal 7 7 4 4" xfId="3827"/>
    <cellStyle name="Normal 7 7 5" xfId="3828"/>
    <cellStyle name="Normal 7 7 5 2" xfId="3829"/>
    <cellStyle name="Normal 7 7 5 3" xfId="3830"/>
    <cellStyle name="Normal 7 7 6" xfId="3831"/>
    <cellStyle name="Normal 7 7 7" xfId="3832"/>
    <cellStyle name="Normal 7 8" xfId="3833"/>
    <cellStyle name="Normal 7 8 2" xfId="3834"/>
    <cellStyle name="Normal 7 8 2 2" xfId="3835"/>
    <cellStyle name="Normal 7 8 2 2 2" xfId="3836"/>
    <cellStyle name="Normal 7 8 2 2 2 2" xfId="3837"/>
    <cellStyle name="Normal 7 8 2 2 2 3" xfId="3838"/>
    <cellStyle name="Normal 7 8 2 2 3" xfId="3839"/>
    <cellStyle name="Normal 7 8 2 2 4" xfId="3840"/>
    <cellStyle name="Normal 7 8 2 3" xfId="3841"/>
    <cellStyle name="Normal 7 8 2 3 2" xfId="3842"/>
    <cellStyle name="Normal 7 8 2 3 3" xfId="3843"/>
    <cellStyle name="Normal 7 8 2 4" xfId="3844"/>
    <cellStyle name="Normal 7 8 2 5" xfId="3845"/>
    <cellStyle name="Normal 7 8 3" xfId="3846"/>
    <cellStyle name="Normal 7 8 3 2" xfId="3847"/>
    <cellStyle name="Normal 7 8 3 2 2" xfId="3848"/>
    <cellStyle name="Normal 7 8 3 2 2 2" xfId="3849"/>
    <cellStyle name="Normal 7 8 3 2 2 3" xfId="3850"/>
    <cellStyle name="Normal 7 8 3 2 3" xfId="3851"/>
    <cellStyle name="Normal 7 8 3 2 4" xfId="3852"/>
    <cellStyle name="Normal 7 8 3 3" xfId="3853"/>
    <cellStyle name="Normal 7 8 3 3 2" xfId="3854"/>
    <cellStyle name="Normal 7 8 3 3 3" xfId="3855"/>
    <cellStyle name="Normal 7 8 3 4" xfId="3856"/>
    <cellStyle name="Normal 7 8 3 5" xfId="3857"/>
    <cellStyle name="Normal 7 8 4" xfId="3858"/>
    <cellStyle name="Normal 7 8 4 2" xfId="3859"/>
    <cellStyle name="Normal 7 8 4 2 2" xfId="3860"/>
    <cellStyle name="Normal 7 8 4 2 3" xfId="3861"/>
    <cellStyle name="Normal 7 8 4 3" xfId="3862"/>
    <cellStyle name="Normal 7 8 4 4" xfId="3863"/>
    <cellStyle name="Normal 7 8 5" xfId="3864"/>
    <cellStyle name="Normal 7 8 5 2" xfId="3865"/>
    <cellStyle name="Normal 7 8 5 3" xfId="3866"/>
    <cellStyle name="Normal 7 8 6" xfId="3867"/>
    <cellStyle name="Normal 7 8 7" xfId="3868"/>
    <cellStyle name="Normal 7 9" xfId="3869"/>
    <cellStyle name="Normal 7 9 2" xfId="3870"/>
    <cellStyle name="Normal 7 9 2 2" xfId="3871"/>
    <cellStyle name="Normal 7 9 2 2 2" xfId="3872"/>
    <cellStyle name="Normal 7 9 2 2 2 2" xfId="3873"/>
    <cellStyle name="Normal 7 9 2 2 2 3" xfId="3874"/>
    <cellStyle name="Normal 7 9 2 2 3" xfId="3875"/>
    <cellStyle name="Normal 7 9 2 2 4" xfId="3876"/>
    <cellStyle name="Normal 7 9 2 3" xfId="3877"/>
    <cellStyle name="Normal 7 9 2 3 2" xfId="3878"/>
    <cellStyle name="Normal 7 9 2 3 3" xfId="3879"/>
    <cellStyle name="Normal 7 9 2 4" xfId="3880"/>
    <cellStyle name="Normal 7 9 2 5" xfId="3881"/>
    <cellStyle name="Normal 7 9 3" xfId="3882"/>
    <cellStyle name="Normal 7 9 3 2" xfId="3883"/>
    <cellStyle name="Normal 7 9 3 2 2" xfId="3884"/>
    <cellStyle name="Normal 7 9 3 2 2 2" xfId="3885"/>
    <cellStyle name="Normal 7 9 3 2 2 3" xfId="3886"/>
    <cellStyle name="Normal 7 9 3 2 3" xfId="3887"/>
    <cellStyle name="Normal 7 9 3 2 4" xfId="3888"/>
    <cellStyle name="Normal 7 9 3 3" xfId="3889"/>
    <cellStyle name="Normal 7 9 3 3 2" xfId="3890"/>
    <cellStyle name="Normal 7 9 3 3 3" xfId="3891"/>
    <cellStyle name="Normal 7 9 3 4" xfId="3892"/>
    <cellStyle name="Normal 7 9 3 5" xfId="3893"/>
    <cellStyle name="Normal 7 9 4" xfId="3894"/>
    <cellStyle name="Normal 7 9 4 2" xfId="3895"/>
    <cellStyle name="Normal 7 9 4 2 2" xfId="3896"/>
    <cellStyle name="Normal 7 9 4 2 3" xfId="3897"/>
    <cellStyle name="Normal 7 9 4 3" xfId="3898"/>
    <cellStyle name="Normal 7 9 4 4" xfId="3899"/>
    <cellStyle name="Normal 7 9 5" xfId="3900"/>
    <cellStyle name="Normal 7 9 5 2" xfId="3901"/>
    <cellStyle name="Normal 7 9 5 3" xfId="3902"/>
    <cellStyle name="Normal 7 9 6" xfId="3903"/>
    <cellStyle name="Normal 7 9 7" xfId="3904"/>
    <cellStyle name="Normal 8" xfId="3905"/>
    <cellStyle name="Normal 8 2" xfId="3906"/>
    <cellStyle name="Normal 8 2 2" xfId="3907"/>
    <cellStyle name="Normal 8 2 2 2" xfId="3908"/>
    <cellStyle name="Normal 8 2 2 2 2" xfId="3909"/>
    <cellStyle name="Normal 8 2 2 2 2 2" xfId="3910"/>
    <cellStyle name="Normal 8 2 2 2 2 3" xfId="3911"/>
    <cellStyle name="Normal 8 2 2 2 3" xfId="3912"/>
    <cellStyle name="Normal 8 2 2 2 4" xfId="3913"/>
    <cellStyle name="Normal 8 2 2 3" xfId="3914"/>
    <cellStyle name="Normal 8 2 2 3 2" xfId="3915"/>
    <cellStyle name="Normal 8 2 2 3 3" xfId="3916"/>
    <cellStyle name="Normal 8 2 2 4" xfId="3917"/>
    <cellStyle name="Normal 8 2 2 5" xfId="3918"/>
    <cellStyle name="Normal 8 2 3" xfId="3919"/>
    <cellStyle name="Normal 8 2 3 2" xfId="3920"/>
    <cellStyle name="Normal 8 2 3 2 2" xfId="3921"/>
    <cellStyle name="Normal 8 2 3 2 3" xfId="3922"/>
    <cellStyle name="Normal 8 2 3 3" xfId="3923"/>
    <cellStyle name="Normal 8 2 3 4" xfId="3924"/>
    <cellStyle name="Normal 8 2 4" xfId="3925"/>
    <cellStyle name="Normal 8 2 4 2" xfId="3926"/>
    <cellStyle name="Normal 8 2 4 3" xfId="3927"/>
    <cellStyle name="Normal 8 2 5" xfId="3928"/>
    <cellStyle name="Normal 8 2 6" xfId="3929"/>
    <cellStyle name="Normal 8 3" xfId="3930"/>
    <cellStyle name="Normal 8 3 2" xfId="3931"/>
    <cellStyle name="Normal 8 3 2 2" xfId="3932"/>
    <cellStyle name="Normal 8 3 2 2 2" xfId="3933"/>
    <cellStyle name="Normal 8 3 2 2 3" xfId="3934"/>
    <cellStyle name="Normal 8 3 2 3" xfId="3935"/>
    <cellStyle name="Normal 8 3 2 4" xfId="3936"/>
    <cellStyle name="Normal 8 3 3" xfId="3937"/>
    <cellStyle name="Normal 8 3 3 2" xfId="3938"/>
    <cellStyle name="Normal 8 3 3 3" xfId="3939"/>
    <cellStyle name="Normal 8 3 4" xfId="3940"/>
    <cellStyle name="Normal 8 3 5" xfId="3941"/>
    <cellStyle name="Normal 8 4" xfId="3942"/>
    <cellStyle name="Normal 9" xfId="3943"/>
    <cellStyle name="Normal 9 2" xfId="3944"/>
    <cellStyle name="Normal 9 2 2" xfId="3945"/>
    <cellStyle name="Normal 9 2 2 2" xfId="3946"/>
    <cellStyle name="Normal 9 2 2 2 2" xfId="3947"/>
    <cellStyle name="Normal 9 2 2 2 3" xfId="3948"/>
    <cellStyle name="Normal 9 2 2 3" xfId="3949"/>
    <cellStyle name="Normal 9 2 2 4" xfId="3950"/>
    <cellStyle name="Normal 9 2 3" xfId="3951"/>
    <cellStyle name="Normal 9 2 3 2" xfId="3952"/>
    <cellStyle name="Normal 9 2 3 3" xfId="3953"/>
    <cellStyle name="Normal 9 2 4" xfId="3954"/>
    <cellStyle name="Normal 9 2 5" xfId="3955"/>
    <cellStyle name="Normal 9 3" xfId="3956"/>
    <cellStyle name="Normal 9 3 2" xfId="3957"/>
    <cellStyle name="Normal 9 3 2 2" xfId="3958"/>
    <cellStyle name="Normal 9 3 2 3" xfId="3959"/>
    <cellStyle name="Normal 9 3 3" xfId="3960"/>
    <cellStyle name="Normal 9 3 4" xfId="3961"/>
    <cellStyle name="Normal 9 4" xfId="3962"/>
    <cellStyle name="Normal 9 4 2" xfId="3963"/>
    <cellStyle name="Normal 9 4 2 2" xfId="3964"/>
    <cellStyle name="Normal 9 4 2 3" xfId="3965"/>
    <cellStyle name="Normal 9 4 3" xfId="3966"/>
    <cellStyle name="Normal 9 4 4" xfId="3967"/>
    <cellStyle name="Normal 9 5" xfId="3968"/>
    <cellStyle name="Normal 9 5 2" xfId="3969"/>
    <cellStyle name="Normal 9 5 2 2" xfId="3970"/>
    <cellStyle name="Normal 9 5 2 3" xfId="3971"/>
    <cellStyle name="Normal 9 5 3" xfId="3972"/>
    <cellStyle name="Normal 9 5 4" xfId="3973"/>
    <cellStyle name="Normal 9 6" xfId="3974"/>
    <cellStyle name="Normal 9 6 2" xfId="3975"/>
    <cellStyle name="Normal 9 6 2 2" xfId="3976"/>
    <cellStyle name="Normal 9 6 2 3" xfId="3977"/>
    <cellStyle name="Normal 9 6 3" xfId="3978"/>
    <cellStyle name="Normal 9 6 4" xfId="3979"/>
    <cellStyle name="Normal 9 7" xfId="3980"/>
    <cellStyle name="Normal 9 7 2" xfId="3981"/>
    <cellStyle name="Normal 9 7 3" xfId="3982"/>
    <cellStyle name="Normal 9 8" xfId="3983"/>
    <cellStyle name="Normal 9 9" xfId="3984"/>
    <cellStyle name="Normal_Budzet RS za 2008. godinu 2" xfId="2"/>
    <cellStyle name="Note 2" xfId="3985"/>
    <cellStyle name="Note 2 2" xfId="3986"/>
    <cellStyle name="Note 2 2 2" xfId="3987"/>
    <cellStyle name="Note 2 2 2 2" xfId="3988"/>
    <cellStyle name="Note 2 2 3" xfId="3989"/>
    <cellStyle name="Note 2 2 3 2" xfId="3990"/>
    <cellStyle name="Note 2 2 4" xfId="3991"/>
    <cellStyle name="Note 2 3" xfId="3992"/>
    <cellStyle name="Note 2 3 2" xfId="3993"/>
    <cellStyle name="Note 2 4" xfId="3994"/>
    <cellStyle name="Note 2 4 2" xfId="3995"/>
    <cellStyle name="Note 2 5" xfId="3996"/>
    <cellStyle name="Note 3" xfId="3997"/>
    <cellStyle name="Note 3 2" xfId="3998"/>
    <cellStyle name="Note 3 2 2" xfId="3999"/>
    <cellStyle name="Note 3 2 2 2" xfId="4000"/>
    <cellStyle name="Note 3 2 2 2 2" xfId="4001"/>
    <cellStyle name="Note 3 2 2 2 2 2" xfId="4002"/>
    <cellStyle name="Note 3 2 2 2 2 3" xfId="4003"/>
    <cellStyle name="Note 3 2 2 2 3" xfId="4004"/>
    <cellStyle name="Note 3 2 2 2 4" xfId="4005"/>
    <cellStyle name="Note 3 2 2 3" xfId="4006"/>
    <cellStyle name="Note 3 2 2 3 2" xfId="4007"/>
    <cellStyle name="Note 3 2 2 3 3" xfId="4008"/>
    <cellStyle name="Note 3 2 2 4" xfId="4009"/>
    <cellStyle name="Note 3 2 2 5" xfId="4010"/>
    <cellStyle name="Note 3 2 3" xfId="4011"/>
    <cellStyle name="Note 3 2 3 2" xfId="4012"/>
    <cellStyle name="Note 3 2 3 2 2" xfId="4013"/>
    <cellStyle name="Note 3 2 3 2 3" xfId="4014"/>
    <cellStyle name="Note 3 2 3 3" xfId="4015"/>
    <cellStyle name="Note 3 2 3 4" xfId="4016"/>
    <cellStyle name="Note 3 2 4" xfId="4017"/>
    <cellStyle name="Note 3 2 4 2" xfId="4018"/>
    <cellStyle name="Note 3 2 4 3" xfId="4019"/>
    <cellStyle name="Note 3 2 5" xfId="4020"/>
    <cellStyle name="Note 3 2 6" xfId="4021"/>
    <cellStyle name="Note 3 3" xfId="4022"/>
    <cellStyle name="Note 3 3 2" xfId="4023"/>
    <cellStyle name="Note 3 3 2 2" xfId="4024"/>
    <cellStyle name="Note 3 3 2 2 2" xfId="4025"/>
    <cellStyle name="Note 3 3 2 2 3" xfId="4026"/>
    <cellStyle name="Note 3 3 2 3" xfId="4027"/>
    <cellStyle name="Note 3 3 2 4" xfId="4028"/>
    <cellStyle name="Note 3 3 3" xfId="4029"/>
    <cellStyle name="Note 3 3 3 2" xfId="4030"/>
    <cellStyle name="Note 3 3 3 3" xfId="4031"/>
    <cellStyle name="Note 3 3 4" xfId="4032"/>
    <cellStyle name="Note 3 3 5" xfId="4033"/>
    <cellStyle name="Note 3 4" xfId="4034"/>
    <cellStyle name="Note 3 4 2" xfId="4035"/>
    <cellStyle name="Note 3 4 2 2" xfId="4036"/>
    <cellStyle name="Note 3 4 2 3" xfId="4037"/>
    <cellStyle name="Note 3 4 3" xfId="4038"/>
    <cellStyle name="Note 3 4 4" xfId="4039"/>
    <cellStyle name="Note 3 5" xfId="4040"/>
    <cellStyle name="Note 3 5 2" xfId="4041"/>
    <cellStyle name="Note 3 5 3" xfId="4042"/>
    <cellStyle name="Note 3 6" xfId="4043"/>
    <cellStyle name="Note 3 7" xfId="4044"/>
    <cellStyle name="Note 4" xfId="4045"/>
    <cellStyle name="Note 4 2" xfId="4046"/>
    <cellStyle name="Note 4 2 2" xfId="4047"/>
    <cellStyle name="Note 4 2 2 2" xfId="4048"/>
    <cellStyle name="Note 4 2 2 2 2" xfId="4049"/>
    <cellStyle name="Note 4 2 2 2 2 2" xfId="4050"/>
    <cellStyle name="Note 4 2 2 2 2 3" xfId="4051"/>
    <cellStyle name="Note 4 2 2 2 3" xfId="4052"/>
    <cellStyle name="Note 4 2 2 2 4" xfId="4053"/>
    <cellStyle name="Note 4 2 2 3" xfId="4054"/>
    <cellStyle name="Note 4 2 2 3 2" xfId="4055"/>
    <cellStyle name="Note 4 2 2 3 3" xfId="4056"/>
    <cellStyle name="Note 4 2 2 4" xfId="4057"/>
    <cellStyle name="Note 4 2 2 5" xfId="4058"/>
    <cellStyle name="Note 4 2 3" xfId="4059"/>
    <cellStyle name="Note 4 2 3 2" xfId="4060"/>
    <cellStyle name="Note 4 2 3 2 2" xfId="4061"/>
    <cellStyle name="Note 4 2 3 2 3" xfId="4062"/>
    <cellStyle name="Note 4 2 3 3" xfId="4063"/>
    <cellStyle name="Note 4 2 3 4" xfId="4064"/>
    <cellStyle name="Note 4 2 4" xfId="4065"/>
    <cellStyle name="Note 4 2 4 2" xfId="4066"/>
    <cellStyle name="Note 4 2 4 3" xfId="4067"/>
    <cellStyle name="Note 4 2 5" xfId="4068"/>
    <cellStyle name="Note 4 2 6" xfId="4069"/>
    <cellStyle name="Note 4 3" xfId="4070"/>
    <cellStyle name="Note 4 3 2" xfId="4071"/>
    <cellStyle name="Note 4 3 2 2" xfId="4072"/>
    <cellStyle name="Note 4 3 2 2 2" xfId="4073"/>
    <cellStyle name="Note 4 3 2 2 3" xfId="4074"/>
    <cellStyle name="Note 4 3 2 3" xfId="4075"/>
    <cellStyle name="Note 4 3 2 4" xfId="4076"/>
    <cellStyle name="Note 4 3 3" xfId="4077"/>
    <cellStyle name="Note 4 3 3 2" xfId="4078"/>
    <cellStyle name="Note 4 3 3 3" xfId="4079"/>
    <cellStyle name="Note 4 3 4" xfId="4080"/>
    <cellStyle name="Note 4 3 5" xfId="4081"/>
    <cellStyle name="Note 4 4" xfId="4082"/>
    <cellStyle name="Note 4 4 2" xfId="4083"/>
    <cellStyle name="Note 4 4 2 2" xfId="4084"/>
    <cellStyle name="Note 4 4 2 3" xfId="4085"/>
    <cellStyle name="Note 4 4 3" xfId="4086"/>
    <cellStyle name="Note 4 4 4" xfId="4087"/>
    <cellStyle name="Note 4 5" xfId="4088"/>
    <cellStyle name="Note 4 5 2" xfId="4089"/>
    <cellStyle name="Note 4 5 3" xfId="4090"/>
    <cellStyle name="Note 4 6" xfId="4091"/>
    <cellStyle name="Note 4 7" xfId="4092"/>
    <cellStyle name="Note 5" xfId="4093"/>
    <cellStyle name="Note 5 2" xfId="4094"/>
    <cellStyle name="Note 5 2 2" xfId="4095"/>
    <cellStyle name="Note 5 2 2 2" xfId="4096"/>
    <cellStyle name="Note 5 2 2 2 2" xfId="4097"/>
    <cellStyle name="Note 5 2 2 2 3" xfId="4098"/>
    <cellStyle name="Note 5 2 2 3" xfId="4099"/>
    <cellStyle name="Note 5 2 2 4" xfId="4100"/>
    <cellStyle name="Note 5 2 3" xfId="4101"/>
    <cellStyle name="Note 5 2 3 2" xfId="4102"/>
    <cellStyle name="Note 5 2 3 3" xfId="4103"/>
    <cellStyle name="Note 5 2 4" xfId="4104"/>
    <cellStyle name="Note 5 2 5" xfId="4105"/>
    <cellStyle name="Note 5 3" xfId="4106"/>
    <cellStyle name="Note 5 3 2" xfId="4107"/>
    <cellStyle name="Note 5 3 2 2" xfId="4108"/>
    <cellStyle name="Note 5 3 2 3" xfId="4109"/>
    <cellStyle name="Note 5 3 3" xfId="4110"/>
    <cellStyle name="Note 5 3 4" xfId="4111"/>
    <cellStyle name="Note 5 4" xfId="4112"/>
    <cellStyle name="Note 5 4 2" xfId="4113"/>
    <cellStyle name="Note 5 4 3" xfId="4114"/>
    <cellStyle name="Note 5 5" xfId="4115"/>
    <cellStyle name="Note 5 6" xfId="4116"/>
    <cellStyle name="Obično_List1" xfId="10"/>
    <cellStyle name="Output 2" xfId="4117"/>
    <cellStyle name="Output 2 2" xfId="4118"/>
    <cellStyle name="Output 2 2 2" xfId="4119"/>
    <cellStyle name="Output 2 3" xfId="4120"/>
    <cellStyle name="Output 2 3 2" xfId="4121"/>
    <cellStyle name="Output 2 4" xfId="4122"/>
    <cellStyle name="Percent" xfId="1" builtinId="5"/>
    <cellStyle name="Percent 2" xfId="4123"/>
    <cellStyle name="Percent 2 2" xfId="4124"/>
    <cellStyle name="Percent 2 3" xfId="4125"/>
    <cellStyle name="Percent 2 3 2" xfId="4126"/>
    <cellStyle name="Percent 2 4" xfId="4127"/>
    <cellStyle name="Percent 3" xfId="4128"/>
    <cellStyle name="Percent 3 2" xfId="4129"/>
    <cellStyle name="Percent 3 2 2" xfId="4130"/>
    <cellStyle name="Percent 4" xfId="4131"/>
    <cellStyle name="Percent 4 2" xfId="4132"/>
    <cellStyle name="Percent 4 3" xfId="4133"/>
    <cellStyle name="Percent 5" xfId="4134"/>
    <cellStyle name="percentage difference one decimal" xfId="4135"/>
    <cellStyle name="percentage difference zero decimal" xfId="4136"/>
    <cellStyle name="Presentation" xfId="4137"/>
    <cellStyle name="Title 2" xfId="4138"/>
    <cellStyle name="Total 2" xfId="4139"/>
    <cellStyle name="Total 2 2" xfId="4140"/>
    <cellStyle name="Total 2 2 2" xfId="4141"/>
    <cellStyle name="Total 2 3" xfId="4142"/>
    <cellStyle name="Total 2 3 2" xfId="4143"/>
    <cellStyle name="Total 2 4" xfId="4144"/>
    <cellStyle name="Undefiniert" xfId="4145"/>
    <cellStyle name="Undefiniert 2" xfId="4146"/>
    <cellStyle name="Undefiniert 2 2" xfId="4147"/>
    <cellStyle name="Warning Text 2" xfId="4148"/>
  </cellStyles>
  <dxfs count="0"/>
  <tableStyles count="0" defaultTableStyle="TableStyleMedium2" defaultPivotStyle="PivotStyleLight16"/>
  <colors>
    <mruColors>
      <color rgb="FFFFFF00"/>
      <color rgb="FFFFFFCC"/>
      <color rgb="FFFF9999"/>
      <color rgb="FFFFE5FF"/>
      <color rgb="FFFFCCFF"/>
      <color rgb="FFFFFFFF"/>
      <color rgb="FFDDEBF7"/>
      <color rgb="FFCCCCFF"/>
      <color rgb="FFF3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DKANDA\My%20Local%20Documents\India%20March%2000%20mission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BIH\BOP\BiH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balans%20i%20DOB\Budzet%20RS%20za%202020\Users\sblagojevic\AppData\Local\Microsoft\Windows\Temporary%20Internet%20Files\Content.Outlook\QVQNZBZG\Plate%20i%20zaposleni%20za%20mart%202013%20god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C"/>
      <sheetName val="Input"/>
      <sheetName val="WEO Assumptions"/>
      <sheetName val="Key Assumptions"/>
      <sheetName val="Real"/>
      <sheetName val="Realqtr"/>
      <sheetName val="RealCY"/>
      <sheetName val="Inflation"/>
      <sheetName val="External"/>
      <sheetName val="Externalqtr"/>
      <sheetName val="Money"/>
      <sheetName val="Fiscal"/>
      <sheetName val="ControlSheet"/>
      <sheetName val="WEO"/>
      <sheetName val="WEOqtr"/>
      <sheetName val="Output Tables"/>
      <sheetName val="Scenarios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s_m"/>
      <sheetName val="Output to MT"/>
      <sheetName val="Output to DSA"/>
      <sheetName val="Imp (euro)"/>
      <sheetName val="BOP-SR"/>
      <sheetName val="BOP-SR (euro)"/>
      <sheetName val="Texttable"/>
      <sheetName val="Input trade custom&amp;SA"/>
      <sheetName val="Proj_imp_sa"/>
      <sheetName val="Proj_exp_sa"/>
      <sheetName val="Chart1_euro"/>
      <sheetName val="Chart2_euro"/>
      <sheetName val="Chart1_us$"/>
      <sheetName val="Chart2_us"/>
      <sheetName val="Priv transf"/>
      <sheetName val="Serv &amp; Inc"/>
      <sheetName val="Exp"/>
      <sheetName val="Exp (euro)"/>
      <sheetName val="Imp"/>
      <sheetName val="Input Trade DOT"/>
      <sheetName val=" Input Trade_SA DOT"/>
      <sheetName val="DOT_exports"/>
      <sheetName val="DOT_imp"/>
      <sheetName val="Proj_tb_dot"/>
      <sheetName val="Proj_tb_sa"/>
      <sheetName val="CBBH CA_$"/>
      <sheetName val="CBBH bop"/>
      <sheetName val="ControlSheet"/>
      <sheetName val="Vulnerability-SR"/>
      <sheetName val="Financing-SR"/>
      <sheetName val="Vulnerability-EUR"/>
      <sheetName val="Financing-EU"/>
      <sheetName val="Customs revenues"/>
      <sheetName val="BOP-SR (Copy SR 2005) Art IV)"/>
      <sheetName val="BOP-SR (mission)"/>
      <sheetName val="Output to other files"/>
      <sheetName val="BOP_euro"/>
      <sheetName val="Sheet2"/>
      <sheetName val="vulnerab-SR"/>
      <sheetName val="revision"/>
      <sheetName val="Debt"/>
      <sheetName val="remittances"/>
      <sheetName val="Reserves"/>
      <sheetName val="weights"/>
      <sheetName val="Imp proj."/>
      <sheetName val="Exp proj"/>
      <sheetName val="Cust rev tab"/>
      <sheetName val="XM_Charts"/>
      <sheetName val="Cust rev"/>
      <sheetName val="Dutch"/>
      <sheetName val="Debt-SR"/>
      <sheetName val="BOP-SR (US$)"/>
      <sheetName val="Vul-SR"/>
      <sheetName val="Sheet1"/>
      <sheetName val="Chart1"/>
      <sheetName val="Chart2"/>
      <sheetName val="Chart3"/>
      <sheetName val="Table-transf"/>
      <sheetName val="Vul_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03"/>
      <sheetName val="Zaposleni"/>
      <sheetName val="Plate i zaposleni za mart 2013 "/>
    </sheetNames>
    <definedNames>
      <definedName name="Load_Op" refersTo="#REF!"/>
      <definedName name="Save_Op" refersTo="#REF!"/>
    </definedNames>
    <sheetDataSet>
      <sheetData sheetId="0">
        <row r="19">
          <cell r="AW19">
            <v>1938132.36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abSelected="1" showWhiteSpace="0" view="pageBreakPreview" topLeftCell="A106" zoomScaleNormal="100" zoomScaleSheetLayoutView="100" workbookViewId="0">
      <selection activeCell="M119" sqref="M119"/>
    </sheetView>
  </sheetViews>
  <sheetFormatPr defaultRowHeight="18.75" x14ac:dyDescent="0.2"/>
  <cols>
    <col min="1" max="1" width="6" style="251" customWidth="1"/>
    <col min="2" max="2" width="13.7109375" style="251" customWidth="1"/>
    <col min="3" max="3" width="120.7109375" style="251" customWidth="1"/>
    <col min="4" max="4" width="11.140625" style="259" customWidth="1"/>
    <col min="5" max="5" width="7.140625" style="260" customWidth="1"/>
    <col min="6" max="256" width="9.140625" style="251"/>
    <col min="257" max="257" width="7.140625" style="251" customWidth="1"/>
    <col min="258" max="258" width="13.7109375" style="251" customWidth="1"/>
    <col min="259" max="259" width="154.28515625" style="251" customWidth="1"/>
    <col min="260" max="260" width="14.7109375" style="251" customWidth="1"/>
    <col min="261" max="261" width="7.140625" style="251" customWidth="1"/>
    <col min="262" max="512" width="9.140625" style="251"/>
    <col min="513" max="513" width="7.140625" style="251" customWidth="1"/>
    <col min="514" max="514" width="13.7109375" style="251" customWidth="1"/>
    <col min="515" max="515" width="154.28515625" style="251" customWidth="1"/>
    <col min="516" max="516" width="14.7109375" style="251" customWidth="1"/>
    <col min="517" max="517" width="7.140625" style="251" customWidth="1"/>
    <col min="518" max="768" width="9.140625" style="251"/>
    <col min="769" max="769" width="7.140625" style="251" customWidth="1"/>
    <col min="770" max="770" width="13.7109375" style="251" customWidth="1"/>
    <col min="771" max="771" width="154.28515625" style="251" customWidth="1"/>
    <col min="772" max="772" width="14.7109375" style="251" customWidth="1"/>
    <col min="773" max="773" width="7.140625" style="251" customWidth="1"/>
    <col min="774" max="1024" width="9.140625" style="251"/>
    <col min="1025" max="1025" width="7.140625" style="251" customWidth="1"/>
    <col min="1026" max="1026" width="13.7109375" style="251" customWidth="1"/>
    <col min="1027" max="1027" width="154.28515625" style="251" customWidth="1"/>
    <col min="1028" max="1028" width="14.7109375" style="251" customWidth="1"/>
    <col min="1029" max="1029" width="7.140625" style="251" customWidth="1"/>
    <col min="1030" max="1280" width="9.140625" style="251"/>
    <col min="1281" max="1281" width="7.140625" style="251" customWidth="1"/>
    <col min="1282" max="1282" width="13.7109375" style="251" customWidth="1"/>
    <col min="1283" max="1283" width="154.28515625" style="251" customWidth="1"/>
    <col min="1284" max="1284" width="14.7109375" style="251" customWidth="1"/>
    <col min="1285" max="1285" width="7.140625" style="251" customWidth="1"/>
    <col min="1286" max="1536" width="9.140625" style="251"/>
    <col min="1537" max="1537" width="7.140625" style="251" customWidth="1"/>
    <col min="1538" max="1538" width="13.7109375" style="251" customWidth="1"/>
    <col min="1539" max="1539" width="154.28515625" style="251" customWidth="1"/>
    <col min="1540" max="1540" width="14.7109375" style="251" customWidth="1"/>
    <col min="1541" max="1541" width="7.140625" style="251" customWidth="1"/>
    <col min="1542" max="1792" width="9.140625" style="251"/>
    <col min="1793" max="1793" width="7.140625" style="251" customWidth="1"/>
    <col min="1794" max="1794" width="13.7109375" style="251" customWidth="1"/>
    <col min="1795" max="1795" width="154.28515625" style="251" customWidth="1"/>
    <col min="1796" max="1796" width="14.7109375" style="251" customWidth="1"/>
    <col min="1797" max="1797" width="7.140625" style="251" customWidth="1"/>
    <col min="1798" max="2048" width="9.140625" style="251"/>
    <col min="2049" max="2049" width="7.140625" style="251" customWidth="1"/>
    <col min="2050" max="2050" width="13.7109375" style="251" customWidth="1"/>
    <col min="2051" max="2051" width="154.28515625" style="251" customWidth="1"/>
    <col min="2052" max="2052" width="14.7109375" style="251" customWidth="1"/>
    <col min="2053" max="2053" width="7.140625" style="251" customWidth="1"/>
    <col min="2054" max="2304" width="9.140625" style="251"/>
    <col min="2305" max="2305" width="7.140625" style="251" customWidth="1"/>
    <col min="2306" max="2306" width="13.7109375" style="251" customWidth="1"/>
    <col min="2307" max="2307" width="154.28515625" style="251" customWidth="1"/>
    <col min="2308" max="2308" width="14.7109375" style="251" customWidth="1"/>
    <col min="2309" max="2309" width="7.140625" style="251" customWidth="1"/>
    <col min="2310" max="2560" width="9.140625" style="251"/>
    <col min="2561" max="2561" width="7.140625" style="251" customWidth="1"/>
    <col min="2562" max="2562" width="13.7109375" style="251" customWidth="1"/>
    <col min="2563" max="2563" width="154.28515625" style="251" customWidth="1"/>
    <col min="2564" max="2564" width="14.7109375" style="251" customWidth="1"/>
    <col min="2565" max="2565" width="7.140625" style="251" customWidth="1"/>
    <col min="2566" max="2816" width="9.140625" style="251"/>
    <col min="2817" max="2817" width="7.140625" style="251" customWidth="1"/>
    <col min="2818" max="2818" width="13.7109375" style="251" customWidth="1"/>
    <col min="2819" max="2819" width="154.28515625" style="251" customWidth="1"/>
    <col min="2820" max="2820" width="14.7109375" style="251" customWidth="1"/>
    <col min="2821" max="2821" width="7.140625" style="251" customWidth="1"/>
    <col min="2822" max="3072" width="9.140625" style="251"/>
    <col min="3073" max="3073" width="7.140625" style="251" customWidth="1"/>
    <col min="3074" max="3074" width="13.7109375" style="251" customWidth="1"/>
    <col min="3075" max="3075" width="154.28515625" style="251" customWidth="1"/>
    <col min="3076" max="3076" width="14.7109375" style="251" customWidth="1"/>
    <col min="3077" max="3077" width="7.140625" style="251" customWidth="1"/>
    <col min="3078" max="3328" width="9.140625" style="251"/>
    <col min="3329" max="3329" width="7.140625" style="251" customWidth="1"/>
    <col min="3330" max="3330" width="13.7109375" style="251" customWidth="1"/>
    <col min="3331" max="3331" width="154.28515625" style="251" customWidth="1"/>
    <col min="3332" max="3332" width="14.7109375" style="251" customWidth="1"/>
    <col min="3333" max="3333" width="7.140625" style="251" customWidth="1"/>
    <col min="3334" max="3584" width="9.140625" style="251"/>
    <col min="3585" max="3585" width="7.140625" style="251" customWidth="1"/>
    <col min="3586" max="3586" width="13.7109375" style="251" customWidth="1"/>
    <col min="3587" max="3587" width="154.28515625" style="251" customWidth="1"/>
    <col min="3588" max="3588" width="14.7109375" style="251" customWidth="1"/>
    <col min="3589" max="3589" width="7.140625" style="251" customWidth="1"/>
    <col min="3590" max="3840" width="9.140625" style="251"/>
    <col min="3841" max="3841" width="7.140625" style="251" customWidth="1"/>
    <col min="3842" max="3842" width="13.7109375" style="251" customWidth="1"/>
    <col min="3843" max="3843" width="154.28515625" style="251" customWidth="1"/>
    <col min="3844" max="3844" width="14.7109375" style="251" customWidth="1"/>
    <col min="3845" max="3845" width="7.140625" style="251" customWidth="1"/>
    <col min="3846" max="4096" width="9.140625" style="251"/>
    <col min="4097" max="4097" width="7.140625" style="251" customWidth="1"/>
    <col min="4098" max="4098" width="13.7109375" style="251" customWidth="1"/>
    <col min="4099" max="4099" width="154.28515625" style="251" customWidth="1"/>
    <col min="4100" max="4100" width="14.7109375" style="251" customWidth="1"/>
    <col min="4101" max="4101" width="7.140625" style="251" customWidth="1"/>
    <col min="4102" max="4352" width="9.140625" style="251"/>
    <col min="4353" max="4353" width="7.140625" style="251" customWidth="1"/>
    <col min="4354" max="4354" width="13.7109375" style="251" customWidth="1"/>
    <col min="4355" max="4355" width="154.28515625" style="251" customWidth="1"/>
    <col min="4356" max="4356" width="14.7109375" style="251" customWidth="1"/>
    <col min="4357" max="4357" width="7.140625" style="251" customWidth="1"/>
    <col min="4358" max="4608" width="9.140625" style="251"/>
    <col min="4609" max="4609" width="7.140625" style="251" customWidth="1"/>
    <col min="4610" max="4610" width="13.7109375" style="251" customWidth="1"/>
    <col min="4611" max="4611" width="154.28515625" style="251" customWidth="1"/>
    <col min="4612" max="4612" width="14.7109375" style="251" customWidth="1"/>
    <col min="4613" max="4613" width="7.140625" style="251" customWidth="1"/>
    <col min="4614" max="4864" width="9.140625" style="251"/>
    <col min="4865" max="4865" width="7.140625" style="251" customWidth="1"/>
    <col min="4866" max="4866" width="13.7109375" style="251" customWidth="1"/>
    <col min="4867" max="4867" width="154.28515625" style="251" customWidth="1"/>
    <col min="4868" max="4868" width="14.7109375" style="251" customWidth="1"/>
    <col min="4869" max="4869" width="7.140625" style="251" customWidth="1"/>
    <col min="4870" max="5120" width="9.140625" style="251"/>
    <col min="5121" max="5121" width="7.140625" style="251" customWidth="1"/>
    <col min="5122" max="5122" width="13.7109375" style="251" customWidth="1"/>
    <col min="5123" max="5123" width="154.28515625" style="251" customWidth="1"/>
    <col min="5124" max="5124" width="14.7109375" style="251" customWidth="1"/>
    <col min="5125" max="5125" width="7.140625" style="251" customWidth="1"/>
    <col min="5126" max="5376" width="9.140625" style="251"/>
    <col min="5377" max="5377" width="7.140625" style="251" customWidth="1"/>
    <col min="5378" max="5378" width="13.7109375" style="251" customWidth="1"/>
    <col min="5379" max="5379" width="154.28515625" style="251" customWidth="1"/>
    <col min="5380" max="5380" width="14.7109375" style="251" customWidth="1"/>
    <col min="5381" max="5381" width="7.140625" style="251" customWidth="1"/>
    <col min="5382" max="5632" width="9.140625" style="251"/>
    <col min="5633" max="5633" width="7.140625" style="251" customWidth="1"/>
    <col min="5634" max="5634" width="13.7109375" style="251" customWidth="1"/>
    <col min="5635" max="5635" width="154.28515625" style="251" customWidth="1"/>
    <col min="5636" max="5636" width="14.7109375" style="251" customWidth="1"/>
    <col min="5637" max="5637" width="7.140625" style="251" customWidth="1"/>
    <col min="5638" max="5888" width="9.140625" style="251"/>
    <col min="5889" max="5889" width="7.140625" style="251" customWidth="1"/>
    <col min="5890" max="5890" width="13.7109375" style="251" customWidth="1"/>
    <col min="5891" max="5891" width="154.28515625" style="251" customWidth="1"/>
    <col min="5892" max="5892" width="14.7109375" style="251" customWidth="1"/>
    <col min="5893" max="5893" width="7.140625" style="251" customWidth="1"/>
    <col min="5894" max="6144" width="9.140625" style="251"/>
    <col min="6145" max="6145" width="7.140625" style="251" customWidth="1"/>
    <col min="6146" max="6146" width="13.7109375" style="251" customWidth="1"/>
    <col min="6147" max="6147" width="154.28515625" style="251" customWidth="1"/>
    <col min="6148" max="6148" width="14.7109375" style="251" customWidth="1"/>
    <col min="6149" max="6149" width="7.140625" style="251" customWidth="1"/>
    <col min="6150" max="6400" width="9.140625" style="251"/>
    <col min="6401" max="6401" width="7.140625" style="251" customWidth="1"/>
    <col min="6402" max="6402" width="13.7109375" style="251" customWidth="1"/>
    <col min="6403" max="6403" width="154.28515625" style="251" customWidth="1"/>
    <col min="6404" max="6404" width="14.7109375" style="251" customWidth="1"/>
    <col min="6405" max="6405" width="7.140625" style="251" customWidth="1"/>
    <col min="6406" max="6656" width="9.140625" style="251"/>
    <col min="6657" max="6657" width="7.140625" style="251" customWidth="1"/>
    <col min="6658" max="6658" width="13.7109375" style="251" customWidth="1"/>
    <col min="6659" max="6659" width="154.28515625" style="251" customWidth="1"/>
    <col min="6660" max="6660" width="14.7109375" style="251" customWidth="1"/>
    <col min="6661" max="6661" width="7.140625" style="251" customWidth="1"/>
    <col min="6662" max="6912" width="9.140625" style="251"/>
    <col min="6913" max="6913" width="7.140625" style="251" customWidth="1"/>
    <col min="6914" max="6914" width="13.7109375" style="251" customWidth="1"/>
    <col min="6915" max="6915" width="154.28515625" style="251" customWidth="1"/>
    <col min="6916" max="6916" width="14.7109375" style="251" customWidth="1"/>
    <col min="6917" max="6917" width="7.140625" style="251" customWidth="1"/>
    <col min="6918" max="7168" width="9.140625" style="251"/>
    <col min="7169" max="7169" width="7.140625" style="251" customWidth="1"/>
    <col min="7170" max="7170" width="13.7109375" style="251" customWidth="1"/>
    <col min="7171" max="7171" width="154.28515625" style="251" customWidth="1"/>
    <col min="7172" max="7172" width="14.7109375" style="251" customWidth="1"/>
    <col min="7173" max="7173" width="7.140625" style="251" customWidth="1"/>
    <col min="7174" max="7424" width="9.140625" style="251"/>
    <col min="7425" max="7425" width="7.140625" style="251" customWidth="1"/>
    <col min="7426" max="7426" width="13.7109375" style="251" customWidth="1"/>
    <col min="7427" max="7427" width="154.28515625" style="251" customWidth="1"/>
    <col min="7428" max="7428" width="14.7109375" style="251" customWidth="1"/>
    <col min="7429" max="7429" width="7.140625" style="251" customWidth="1"/>
    <col min="7430" max="7680" width="9.140625" style="251"/>
    <col min="7681" max="7681" width="7.140625" style="251" customWidth="1"/>
    <col min="7682" max="7682" width="13.7109375" style="251" customWidth="1"/>
    <col min="7683" max="7683" width="154.28515625" style="251" customWidth="1"/>
    <col min="7684" max="7684" width="14.7109375" style="251" customWidth="1"/>
    <col min="7685" max="7685" width="7.140625" style="251" customWidth="1"/>
    <col min="7686" max="7936" width="9.140625" style="251"/>
    <col min="7937" max="7937" width="7.140625" style="251" customWidth="1"/>
    <col min="7938" max="7938" width="13.7109375" style="251" customWidth="1"/>
    <col min="7939" max="7939" width="154.28515625" style="251" customWidth="1"/>
    <col min="7940" max="7940" width="14.7109375" style="251" customWidth="1"/>
    <col min="7941" max="7941" width="7.140625" style="251" customWidth="1"/>
    <col min="7942" max="8192" width="9.140625" style="251"/>
    <col min="8193" max="8193" width="7.140625" style="251" customWidth="1"/>
    <col min="8194" max="8194" width="13.7109375" style="251" customWidth="1"/>
    <col min="8195" max="8195" width="154.28515625" style="251" customWidth="1"/>
    <col min="8196" max="8196" width="14.7109375" style="251" customWidth="1"/>
    <col min="8197" max="8197" width="7.140625" style="251" customWidth="1"/>
    <col min="8198" max="8448" width="9.140625" style="251"/>
    <col min="8449" max="8449" width="7.140625" style="251" customWidth="1"/>
    <col min="8450" max="8450" width="13.7109375" style="251" customWidth="1"/>
    <col min="8451" max="8451" width="154.28515625" style="251" customWidth="1"/>
    <col min="8452" max="8452" width="14.7109375" style="251" customWidth="1"/>
    <col min="8453" max="8453" width="7.140625" style="251" customWidth="1"/>
    <col min="8454" max="8704" width="9.140625" style="251"/>
    <col min="8705" max="8705" width="7.140625" style="251" customWidth="1"/>
    <col min="8706" max="8706" width="13.7109375" style="251" customWidth="1"/>
    <col min="8707" max="8707" width="154.28515625" style="251" customWidth="1"/>
    <col min="8708" max="8708" width="14.7109375" style="251" customWidth="1"/>
    <col min="8709" max="8709" width="7.140625" style="251" customWidth="1"/>
    <col min="8710" max="8960" width="9.140625" style="251"/>
    <col min="8961" max="8961" width="7.140625" style="251" customWidth="1"/>
    <col min="8962" max="8962" width="13.7109375" style="251" customWidth="1"/>
    <col min="8963" max="8963" width="154.28515625" style="251" customWidth="1"/>
    <col min="8964" max="8964" width="14.7109375" style="251" customWidth="1"/>
    <col min="8965" max="8965" width="7.140625" style="251" customWidth="1"/>
    <col min="8966" max="9216" width="9.140625" style="251"/>
    <col min="9217" max="9217" width="7.140625" style="251" customWidth="1"/>
    <col min="9218" max="9218" width="13.7109375" style="251" customWidth="1"/>
    <col min="9219" max="9219" width="154.28515625" style="251" customWidth="1"/>
    <col min="9220" max="9220" width="14.7109375" style="251" customWidth="1"/>
    <col min="9221" max="9221" width="7.140625" style="251" customWidth="1"/>
    <col min="9222" max="9472" width="9.140625" style="251"/>
    <col min="9473" max="9473" width="7.140625" style="251" customWidth="1"/>
    <col min="9474" max="9474" width="13.7109375" style="251" customWidth="1"/>
    <col min="9475" max="9475" width="154.28515625" style="251" customWidth="1"/>
    <col min="9476" max="9476" width="14.7109375" style="251" customWidth="1"/>
    <col min="9477" max="9477" width="7.140625" style="251" customWidth="1"/>
    <col min="9478" max="9728" width="9.140625" style="251"/>
    <col min="9729" max="9729" width="7.140625" style="251" customWidth="1"/>
    <col min="9730" max="9730" width="13.7109375" style="251" customWidth="1"/>
    <col min="9731" max="9731" width="154.28515625" style="251" customWidth="1"/>
    <col min="9732" max="9732" width="14.7109375" style="251" customWidth="1"/>
    <col min="9733" max="9733" width="7.140625" style="251" customWidth="1"/>
    <col min="9734" max="9984" width="9.140625" style="251"/>
    <col min="9985" max="9985" width="7.140625" style="251" customWidth="1"/>
    <col min="9986" max="9986" width="13.7109375" style="251" customWidth="1"/>
    <col min="9987" max="9987" width="154.28515625" style="251" customWidth="1"/>
    <col min="9988" max="9988" width="14.7109375" style="251" customWidth="1"/>
    <col min="9989" max="9989" width="7.140625" style="251" customWidth="1"/>
    <col min="9990" max="10240" width="9.140625" style="251"/>
    <col min="10241" max="10241" width="7.140625" style="251" customWidth="1"/>
    <col min="10242" max="10242" width="13.7109375" style="251" customWidth="1"/>
    <col min="10243" max="10243" width="154.28515625" style="251" customWidth="1"/>
    <col min="10244" max="10244" width="14.7109375" style="251" customWidth="1"/>
    <col min="10245" max="10245" width="7.140625" style="251" customWidth="1"/>
    <col min="10246" max="10496" width="9.140625" style="251"/>
    <col min="10497" max="10497" width="7.140625" style="251" customWidth="1"/>
    <col min="10498" max="10498" width="13.7109375" style="251" customWidth="1"/>
    <col min="10499" max="10499" width="154.28515625" style="251" customWidth="1"/>
    <col min="10500" max="10500" width="14.7109375" style="251" customWidth="1"/>
    <col min="10501" max="10501" width="7.140625" style="251" customWidth="1"/>
    <col min="10502" max="10752" width="9.140625" style="251"/>
    <col min="10753" max="10753" width="7.140625" style="251" customWidth="1"/>
    <col min="10754" max="10754" width="13.7109375" style="251" customWidth="1"/>
    <col min="10755" max="10755" width="154.28515625" style="251" customWidth="1"/>
    <col min="10756" max="10756" width="14.7109375" style="251" customWidth="1"/>
    <col min="10757" max="10757" width="7.140625" style="251" customWidth="1"/>
    <col min="10758" max="11008" width="9.140625" style="251"/>
    <col min="11009" max="11009" width="7.140625" style="251" customWidth="1"/>
    <col min="11010" max="11010" width="13.7109375" style="251" customWidth="1"/>
    <col min="11011" max="11011" width="154.28515625" style="251" customWidth="1"/>
    <col min="11012" max="11012" width="14.7109375" style="251" customWidth="1"/>
    <col min="11013" max="11013" width="7.140625" style="251" customWidth="1"/>
    <col min="11014" max="11264" width="9.140625" style="251"/>
    <col min="11265" max="11265" width="7.140625" style="251" customWidth="1"/>
    <col min="11266" max="11266" width="13.7109375" style="251" customWidth="1"/>
    <col min="11267" max="11267" width="154.28515625" style="251" customWidth="1"/>
    <col min="11268" max="11268" width="14.7109375" style="251" customWidth="1"/>
    <col min="11269" max="11269" width="7.140625" style="251" customWidth="1"/>
    <col min="11270" max="11520" width="9.140625" style="251"/>
    <col min="11521" max="11521" width="7.140625" style="251" customWidth="1"/>
    <col min="11522" max="11522" width="13.7109375" style="251" customWidth="1"/>
    <col min="11523" max="11523" width="154.28515625" style="251" customWidth="1"/>
    <col min="11524" max="11524" width="14.7109375" style="251" customWidth="1"/>
    <col min="11525" max="11525" width="7.140625" style="251" customWidth="1"/>
    <col min="11526" max="11776" width="9.140625" style="251"/>
    <col min="11777" max="11777" width="7.140625" style="251" customWidth="1"/>
    <col min="11778" max="11778" width="13.7109375" style="251" customWidth="1"/>
    <col min="11779" max="11779" width="154.28515625" style="251" customWidth="1"/>
    <col min="11780" max="11780" width="14.7109375" style="251" customWidth="1"/>
    <col min="11781" max="11781" width="7.140625" style="251" customWidth="1"/>
    <col min="11782" max="12032" width="9.140625" style="251"/>
    <col min="12033" max="12033" width="7.140625" style="251" customWidth="1"/>
    <col min="12034" max="12034" width="13.7109375" style="251" customWidth="1"/>
    <col min="12035" max="12035" width="154.28515625" style="251" customWidth="1"/>
    <col min="12036" max="12036" width="14.7109375" style="251" customWidth="1"/>
    <col min="12037" max="12037" width="7.140625" style="251" customWidth="1"/>
    <col min="12038" max="12288" width="9.140625" style="251"/>
    <col min="12289" max="12289" width="7.140625" style="251" customWidth="1"/>
    <col min="12290" max="12290" width="13.7109375" style="251" customWidth="1"/>
    <col min="12291" max="12291" width="154.28515625" style="251" customWidth="1"/>
    <col min="12292" max="12292" width="14.7109375" style="251" customWidth="1"/>
    <col min="12293" max="12293" width="7.140625" style="251" customWidth="1"/>
    <col min="12294" max="12544" width="9.140625" style="251"/>
    <col min="12545" max="12545" width="7.140625" style="251" customWidth="1"/>
    <col min="12546" max="12546" width="13.7109375" style="251" customWidth="1"/>
    <col min="12547" max="12547" width="154.28515625" style="251" customWidth="1"/>
    <col min="12548" max="12548" width="14.7109375" style="251" customWidth="1"/>
    <col min="12549" max="12549" width="7.140625" style="251" customWidth="1"/>
    <col min="12550" max="12800" width="9.140625" style="251"/>
    <col min="12801" max="12801" width="7.140625" style="251" customWidth="1"/>
    <col min="12802" max="12802" width="13.7109375" style="251" customWidth="1"/>
    <col min="12803" max="12803" width="154.28515625" style="251" customWidth="1"/>
    <col min="12804" max="12804" width="14.7109375" style="251" customWidth="1"/>
    <col min="12805" max="12805" width="7.140625" style="251" customWidth="1"/>
    <col min="12806" max="13056" width="9.140625" style="251"/>
    <col min="13057" max="13057" width="7.140625" style="251" customWidth="1"/>
    <col min="13058" max="13058" width="13.7109375" style="251" customWidth="1"/>
    <col min="13059" max="13059" width="154.28515625" style="251" customWidth="1"/>
    <col min="13060" max="13060" width="14.7109375" style="251" customWidth="1"/>
    <col min="13061" max="13061" width="7.140625" style="251" customWidth="1"/>
    <col min="13062" max="13312" width="9.140625" style="251"/>
    <col min="13313" max="13313" width="7.140625" style="251" customWidth="1"/>
    <col min="13314" max="13314" width="13.7109375" style="251" customWidth="1"/>
    <col min="13315" max="13315" width="154.28515625" style="251" customWidth="1"/>
    <col min="13316" max="13316" width="14.7109375" style="251" customWidth="1"/>
    <col min="13317" max="13317" width="7.140625" style="251" customWidth="1"/>
    <col min="13318" max="13568" width="9.140625" style="251"/>
    <col min="13569" max="13569" width="7.140625" style="251" customWidth="1"/>
    <col min="13570" max="13570" width="13.7109375" style="251" customWidth="1"/>
    <col min="13571" max="13571" width="154.28515625" style="251" customWidth="1"/>
    <col min="13572" max="13572" width="14.7109375" style="251" customWidth="1"/>
    <col min="13573" max="13573" width="7.140625" style="251" customWidth="1"/>
    <col min="13574" max="13824" width="9.140625" style="251"/>
    <col min="13825" max="13825" width="7.140625" style="251" customWidth="1"/>
    <col min="13826" max="13826" width="13.7109375" style="251" customWidth="1"/>
    <col min="13827" max="13827" width="154.28515625" style="251" customWidth="1"/>
    <col min="13828" max="13828" width="14.7109375" style="251" customWidth="1"/>
    <col min="13829" max="13829" width="7.140625" style="251" customWidth="1"/>
    <col min="13830" max="14080" width="9.140625" style="251"/>
    <col min="14081" max="14081" width="7.140625" style="251" customWidth="1"/>
    <col min="14082" max="14082" width="13.7109375" style="251" customWidth="1"/>
    <col min="14083" max="14083" width="154.28515625" style="251" customWidth="1"/>
    <col min="14084" max="14084" width="14.7109375" style="251" customWidth="1"/>
    <col min="14085" max="14085" width="7.140625" style="251" customWidth="1"/>
    <col min="14086" max="14336" width="9.140625" style="251"/>
    <col min="14337" max="14337" width="7.140625" style="251" customWidth="1"/>
    <col min="14338" max="14338" width="13.7109375" style="251" customWidth="1"/>
    <col min="14339" max="14339" width="154.28515625" style="251" customWidth="1"/>
    <col min="14340" max="14340" width="14.7109375" style="251" customWidth="1"/>
    <col min="14341" max="14341" width="7.140625" style="251" customWidth="1"/>
    <col min="14342" max="14592" width="9.140625" style="251"/>
    <col min="14593" max="14593" width="7.140625" style="251" customWidth="1"/>
    <col min="14594" max="14594" width="13.7109375" style="251" customWidth="1"/>
    <col min="14595" max="14595" width="154.28515625" style="251" customWidth="1"/>
    <col min="14596" max="14596" width="14.7109375" style="251" customWidth="1"/>
    <col min="14597" max="14597" width="7.140625" style="251" customWidth="1"/>
    <col min="14598" max="14848" width="9.140625" style="251"/>
    <col min="14849" max="14849" width="7.140625" style="251" customWidth="1"/>
    <col min="14850" max="14850" width="13.7109375" style="251" customWidth="1"/>
    <col min="14851" max="14851" width="154.28515625" style="251" customWidth="1"/>
    <col min="14852" max="14852" width="14.7109375" style="251" customWidth="1"/>
    <col min="14853" max="14853" width="7.140625" style="251" customWidth="1"/>
    <col min="14854" max="15104" width="9.140625" style="251"/>
    <col min="15105" max="15105" width="7.140625" style="251" customWidth="1"/>
    <col min="15106" max="15106" width="13.7109375" style="251" customWidth="1"/>
    <col min="15107" max="15107" width="154.28515625" style="251" customWidth="1"/>
    <col min="15108" max="15108" width="14.7109375" style="251" customWidth="1"/>
    <col min="15109" max="15109" width="7.140625" style="251" customWidth="1"/>
    <col min="15110" max="15360" width="9.140625" style="251"/>
    <col min="15361" max="15361" width="7.140625" style="251" customWidth="1"/>
    <col min="15362" max="15362" width="13.7109375" style="251" customWidth="1"/>
    <col min="15363" max="15363" width="154.28515625" style="251" customWidth="1"/>
    <col min="15364" max="15364" width="14.7109375" style="251" customWidth="1"/>
    <col min="15365" max="15365" width="7.140625" style="251" customWidth="1"/>
    <col min="15366" max="15616" width="9.140625" style="251"/>
    <col min="15617" max="15617" width="7.140625" style="251" customWidth="1"/>
    <col min="15618" max="15618" width="13.7109375" style="251" customWidth="1"/>
    <col min="15619" max="15619" width="154.28515625" style="251" customWidth="1"/>
    <col min="15620" max="15620" width="14.7109375" style="251" customWidth="1"/>
    <col min="15621" max="15621" width="7.140625" style="251" customWidth="1"/>
    <col min="15622" max="15872" width="9.140625" style="251"/>
    <col min="15873" max="15873" width="7.140625" style="251" customWidth="1"/>
    <col min="15874" max="15874" width="13.7109375" style="251" customWidth="1"/>
    <col min="15875" max="15875" width="154.28515625" style="251" customWidth="1"/>
    <col min="15876" max="15876" width="14.7109375" style="251" customWidth="1"/>
    <col min="15877" max="15877" width="7.140625" style="251" customWidth="1"/>
    <col min="15878" max="16128" width="9.140625" style="251"/>
    <col min="16129" max="16129" width="7.140625" style="251" customWidth="1"/>
    <col min="16130" max="16130" width="13.7109375" style="251" customWidth="1"/>
    <col min="16131" max="16131" width="154.28515625" style="251" customWidth="1"/>
    <col min="16132" max="16132" width="14.7109375" style="251" customWidth="1"/>
    <col min="16133" max="16133" width="7.140625" style="251" customWidth="1"/>
    <col min="16134" max="16384" width="9.140625" style="251"/>
  </cols>
  <sheetData>
    <row r="1" spans="1:5" ht="26.25" customHeight="1" x14ac:dyDescent="0.2">
      <c r="A1" s="262" t="s">
        <v>149</v>
      </c>
      <c r="B1" s="262"/>
      <c r="C1" s="262"/>
      <c r="D1" s="262"/>
      <c r="E1" s="262"/>
    </row>
    <row r="2" spans="1:5" ht="18.75" customHeight="1" x14ac:dyDescent="0.2">
      <c r="B2" s="252" t="s">
        <v>15</v>
      </c>
      <c r="C2" s="253" t="s">
        <v>254</v>
      </c>
      <c r="D2" s="254">
        <v>4</v>
      </c>
      <c r="E2" s="255"/>
    </row>
    <row r="3" spans="1:5" ht="18.75" customHeight="1" x14ac:dyDescent="0.2">
      <c r="B3" s="252" t="s">
        <v>16</v>
      </c>
      <c r="C3" s="253" t="s">
        <v>205</v>
      </c>
      <c r="D3" s="254">
        <v>5</v>
      </c>
      <c r="E3" s="255"/>
    </row>
    <row r="4" spans="1:5" ht="18.75" customHeight="1" x14ac:dyDescent="0.2">
      <c r="B4" s="252" t="s">
        <v>17</v>
      </c>
      <c r="C4" s="253" t="s">
        <v>206</v>
      </c>
      <c r="D4" s="254">
        <v>7</v>
      </c>
      <c r="E4" s="255"/>
    </row>
    <row r="5" spans="1:5" ht="18.75" customHeight="1" x14ac:dyDescent="0.2">
      <c r="B5" s="252" t="s">
        <v>18</v>
      </c>
      <c r="C5" s="253" t="s">
        <v>153</v>
      </c>
      <c r="D5" s="254">
        <v>9</v>
      </c>
      <c r="E5" s="255"/>
    </row>
    <row r="6" spans="1:5" ht="18.75" customHeight="1" x14ac:dyDescent="0.2">
      <c r="B6" s="252" t="s">
        <v>19</v>
      </c>
      <c r="C6" s="253" t="s">
        <v>207</v>
      </c>
      <c r="D6" s="254">
        <v>10</v>
      </c>
      <c r="E6" s="255"/>
    </row>
    <row r="7" spans="1:5" ht="18.75" customHeight="1" x14ac:dyDescent="0.2">
      <c r="B7" s="256" t="s">
        <v>20</v>
      </c>
      <c r="C7" s="257" t="s">
        <v>158</v>
      </c>
      <c r="D7" s="254">
        <v>11</v>
      </c>
      <c r="E7" s="255"/>
    </row>
    <row r="8" spans="1:5" ht="18.75" customHeight="1" x14ac:dyDescent="0.2">
      <c r="B8" s="256" t="s">
        <v>21</v>
      </c>
      <c r="C8" s="257" t="s">
        <v>255</v>
      </c>
      <c r="D8" s="254">
        <v>12</v>
      </c>
      <c r="E8" s="255"/>
    </row>
    <row r="9" spans="1:5" ht="18.75" customHeight="1" x14ac:dyDescent="0.2">
      <c r="B9" s="256" t="s">
        <v>22</v>
      </c>
      <c r="C9" s="257" t="s">
        <v>159</v>
      </c>
      <c r="D9" s="254">
        <v>13</v>
      </c>
      <c r="E9" s="255"/>
    </row>
    <row r="10" spans="1:5" ht="18.75" customHeight="1" x14ac:dyDescent="0.2">
      <c r="B10" s="258" t="s">
        <v>23</v>
      </c>
      <c r="C10" s="257" t="s">
        <v>229</v>
      </c>
      <c r="D10" s="254">
        <v>14</v>
      </c>
      <c r="E10" s="255"/>
    </row>
    <row r="11" spans="1:5" ht="18.75" customHeight="1" x14ac:dyDescent="0.2">
      <c r="B11" s="258" t="s">
        <v>24</v>
      </c>
      <c r="C11" s="257" t="s">
        <v>208</v>
      </c>
      <c r="D11" s="254">
        <v>15</v>
      </c>
      <c r="E11" s="255"/>
    </row>
    <row r="12" spans="1:5" ht="18.75" customHeight="1" x14ac:dyDescent="0.2">
      <c r="B12" s="258" t="s">
        <v>25</v>
      </c>
      <c r="C12" s="257" t="s">
        <v>154</v>
      </c>
      <c r="D12" s="254">
        <v>16</v>
      </c>
      <c r="E12" s="255"/>
    </row>
    <row r="13" spans="1:5" ht="18.75" customHeight="1" x14ac:dyDescent="0.2">
      <c r="B13" s="258" t="s">
        <v>26</v>
      </c>
      <c r="C13" s="257" t="s">
        <v>230</v>
      </c>
      <c r="D13" s="254">
        <v>16</v>
      </c>
      <c r="E13" s="255"/>
    </row>
    <row r="14" spans="1:5" ht="18.75" customHeight="1" x14ac:dyDescent="0.2">
      <c r="B14" s="258" t="s">
        <v>27</v>
      </c>
      <c r="C14" s="257" t="s">
        <v>160</v>
      </c>
      <c r="D14" s="254">
        <v>17</v>
      </c>
      <c r="E14" s="255"/>
    </row>
    <row r="15" spans="1:5" ht="18.75" customHeight="1" x14ac:dyDescent="0.2">
      <c r="B15" s="256" t="s">
        <v>28</v>
      </c>
      <c r="C15" s="257" t="s">
        <v>161</v>
      </c>
      <c r="D15" s="254">
        <v>18</v>
      </c>
      <c r="E15" s="255"/>
    </row>
    <row r="16" spans="1:5" ht="18.75" customHeight="1" x14ac:dyDescent="0.2">
      <c r="B16" s="256" t="s">
        <v>29</v>
      </c>
      <c r="C16" s="257" t="s">
        <v>162</v>
      </c>
      <c r="D16" s="254">
        <v>19</v>
      </c>
      <c r="E16" s="255"/>
    </row>
    <row r="17" spans="2:5" ht="18.75" customHeight="1" x14ac:dyDescent="0.2">
      <c r="B17" s="256" t="s">
        <v>30</v>
      </c>
      <c r="C17" s="257" t="s">
        <v>201</v>
      </c>
      <c r="D17" s="254">
        <v>20</v>
      </c>
      <c r="E17" s="255"/>
    </row>
    <row r="18" spans="2:5" ht="18.75" customHeight="1" x14ac:dyDescent="0.2">
      <c r="B18" s="256" t="s">
        <v>31</v>
      </c>
      <c r="C18" s="257" t="s">
        <v>231</v>
      </c>
      <c r="D18" s="254">
        <v>21</v>
      </c>
      <c r="E18" s="255"/>
    </row>
    <row r="19" spans="2:5" ht="18.75" customHeight="1" x14ac:dyDescent="0.2">
      <c r="B19" s="256" t="s">
        <v>32</v>
      </c>
      <c r="C19" s="257" t="s">
        <v>232</v>
      </c>
      <c r="D19" s="254">
        <v>22</v>
      </c>
      <c r="E19" s="255"/>
    </row>
    <row r="20" spans="2:5" ht="18.75" customHeight="1" x14ac:dyDescent="0.2">
      <c r="B20" s="256" t="s">
        <v>33</v>
      </c>
      <c r="C20" s="257" t="s">
        <v>209</v>
      </c>
      <c r="D20" s="254">
        <v>23</v>
      </c>
      <c r="E20" s="255"/>
    </row>
    <row r="21" spans="2:5" ht="18.75" customHeight="1" x14ac:dyDescent="0.2">
      <c r="B21" s="258" t="s">
        <v>34</v>
      </c>
      <c r="C21" s="257" t="s">
        <v>163</v>
      </c>
      <c r="D21" s="254">
        <v>24</v>
      </c>
      <c r="E21" s="255"/>
    </row>
    <row r="22" spans="2:5" ht="18.75" customHeight="1" x14ac:dyDescent="0.2">
      <c r="B22" s="256" t="s">
        <v>35</v>
      </c>
      <c r="C22" s="257" t="s">
        <v>210</v>
      </c>
      <c r="D22" s="254">
        <v>25</v>
      </c>
      <c r="E22" s="255"/>
    </row>
    <row r="23" spans="2:5" ht="18.75" customHeight="1" x14ac:dyDescent="0.2">
      <c r="B23" s="256" t="s">
        <v>36</v>
      </c>
      <c r="C23" s="257" t="s">
        <v>211</v>
      </c>
      <c r="D23" s="254">
        <v>26</v>
      </c>
      <c r="E23" s="255"/>
    </row>
    <row r="24" spans="2:5" ht="18.75" customHeight="1" x14ac:dyDescent="0.2">
      <c r="B24" s="256" t="s">
        <v>37</v>
      </c>
      <c r="C24" s="257" t="s">
        <v>233</v>
      </c>
      <c r="D24" s="254">
        <v>27</v>
      </c>
      <c r="E24" s="255"/>
    </row>
    <row r="25" spans="2:5" ht="18.75" customHeight="1" x14ac:dyDescent="0.2">
      <c r="B25" s="256" t="s">
        <v>38</v>
      </c>
      <c r="C25" s="257" t="s">
        <v>234</v>
      </c>
      <c r="D25" s="254">
        <v>28</v>
      </c>
      <c r="E25" s="255"/>
    </row>
    <row r="26" spans="2:5" ht="18.75" customHeight="1" x14ac:dyDescent="0.2">
      <c r="B26" s="256" t="s">
        <v>39</v>
      </c>
      <c r="C26" s="257" t="s">
        <v>155</v>
      </c>
      <c r="D26" s="254">
        <v>29</v>
      </c>
      <c r="E26" s="255"/>
    </row>
    <row r="27" spans="2:5" ht="18.75" customHeight="1" x14ac:dyDescent="0.2">
      <c r="B27" s="256" t="s">
        <v>40</v>
      </c>
      <c r="C27" s="257" t="s">
        <v>256</v>
      </c>
      <c r="D27" s="254">
        <v>30</v>
      </c>
      <c r="E27" s="255"/>
    </row>
    <row r="28" spans="2:5" ht="18.75" customHeight="1" x14ac:dyDescent="0.2">
      <c r="B28" s="256" t="s">
        <v>41</v>
      </c>
      <c r="C28" s="257" t="s">
        <v>235</v>
      </c>
      <c r="D28" s="254">
        <v>31</v>
      </c>
      <c r="E28" s="255"/>
    </row>
    <row r="29" spans="2:5" ht="18.75" customHeight="1" x14ac:dyDescent="0.2">
      <c r="B29" s="256" t="s">
        <v>42</v>
      </c>
      <c r="C29" s="257" t="s">
        <v>236</v>
      </c>
      <c r="D29" s="254">
        <v>32</v>
      </c>
      <c r="E29" s="255"/>
    </row>
    <row r="30" spans="2:5" ht="18.75" customHeight="1" x14ac:dyDescent="0.2">
      <c r="B30" s="256" t="s">
        <v>43</v>
      </c>
      <c r="C30" s="257" t="s">
        <v>164</v>
      </c>
      <c r="D30" s="254">
        <v>33</v>
      </c>
      <c r="E30" s="255"/>
    </row>
    <row r="31" spans="2:5" ht="18.75" customHeight="1" x14ac:dyDescent="0.2">
      <c r="B31" s="256" t="s">
        <v>44</v>
      </c>
      <c r="C31" s="257" t="s">
        <v>165</v>
      </c>
      <c r="D31" s="254">
        <v>34</v>
      </c>
      <c r="E31" s="255"/>
    </row>
    <row r="32" spans="2:5" ht="18.75" customHeight="1" x14ac:dyDescent="0.2">
      <c r="B32" s="256" t="s">
        <v>45</v>
      </c>
      <c r="C32" s="257" t="s">
        <v>257</v>
      </c>
      <c r="D32" s="254">
        <v>35</v>
      </c>
      <c r="E32" s="255"/>
    </row>
    <row r="33" spans="2:5" ht="18.75" customHeight="1" x14ac:dyDescent="0.2">
      <c r="B33" s="256" t="s">
        <v>46</v>
      </c>
      <c r="C33" s="257" t="s">
        <v>166</v>
      </c>
      <c r="D33" s="254">
        <v>36</v>
      </c>
      <c r="E33" s="255"/>
    </row>
    <row r="34" spans="2:5" ht="18.75" customHeight="1" x14ac:dyDescent="0.2">
      <c r="B34" s="256" t="s">
        <v>47</v>
      </c>
      <c r="C34" s="257" t="s">
        <v>258</v>
      </c>
      <c r="D34" s="254">
        <v>37</v>
      </c>
      <c r="E34" s="255"/>
    </row>
    <row r="35" spans="2:5" ht="18.75" customHeight="1" x14ac:dyDescent="0.2">
      <c r="B35" s="258" t="s">
        <v>48</v>
      </c>
      <c r="C35" s="257" t="s">
        <v>259</v>
      </c>
      <c r="D35" s="254">
        <v>38</v>
      </c>
      <c r="E35" s="255"/>
    </row>
    <row r="36" spans="2:5" ht="18.75" customHeight="1" x14ac:dyDescent="0.2">
      <c r="B36" s="258" t="s">
        <v>49</v>
      </c>
      <c r="C36" s="257" t="s">
        <v>260</v>
      </c>
      <c r="D36" s="254">
        <v>39</v>
      </c>
      <c r="E36" s="255"/>
    </row>
    <row r="37" spans="2:5" ht="18.75" customHeight="1" x14ac:dyDescent="0.2">
      <c r="B37" s="256" t="s">
        <v>50</v>
      </c>
      <c r="C37" s="257" t="s">
        <v>212</v>
      </c>
      <c r="D37" s="254">
        <v>40</v>
      </c>
      <c r="E37" s="255"/>
    </row>
    <row r="38" spans="2:5" ht="18.75" customHeight="1" x14ac:dyDescent="0.2">
      <c r="B38" s="258" t="s">
        <v>51</v>
      </c>
      <c r="C38" s="257" t="s">
        <v>261</v>
      </c>
      <c r="D38" s="254">
        <v>40</v>
      </c>
      <c r="E38" s="255"/>
    </row>
    <row r="39" spans="2:5" ht="18.75" customHeight="1" x14ac:dyDescent="0.2">
      <c r="B39" s="258" t="s">
        <v>52</v>
      </c>
      <c r="C39" s="257" t="s">
        <v>202</v>
      </c>
      <c r="D39" s="254">
        <v>41</v>
      </c>
      <c r="E39" s="255"/>
    </row>
    <row r="40" spans="2:5" ht="18.75" customHeight="1" x14ac:dyDescent="0.2">
      <c r="B40" s="256" t="s">
        <v>53</v>
      </c>
      <c r="C40" s="257" t="s">
        <v>237</v>
      </c>
      <c r="D40" s="254">
        <v>42</v>
      </c>
      <c r="E40" s="255"/>
    </row>
    <row r="41" spans="2:5" ht="18.75" customHeight="1" x14ac:dyDescent="0.2">
      <c r="B41" s="256" t="s">
        <v>54</v>
      </c>
      <c r="C41" s="257" t="s">
        <v>238</v>
      </c>
      <c r="D41" s="254">
        <v>42</v>
      </c>
      <c r="E41" s="255"/>
    </row>
    <row r="42" spans="2:5" ht="18.75" customHeight="1" x14ac:dyDescent="0.2">
      <c r="B42" s="256" t="s">
        <v>55</v>
      </c>
      <c r="C42" s="257" t="s">
        <v>239</v>
      </c>
      <c r="D42" s="254">
        <v>43</v>
      </c>
      <c r="E42" s="255"/>
    </row>
    <row r="43" spans="2:5" ht="18.75" customHeight="1" x14ac:dyDescent="0.2">
      <c r="B43" s="258" t="s">
        <v>56</v>
      </c>
      <c r="C43" s="257" t="s">
        <v>203</v>
      </c>
      <c r="D43" s="254">
        <v>44</v>
      </c>
      <c r="E43" s="255"/>
    </row>
    <row r="44" spans="2:5" ht="18.75" customHeight="1" x14ac:dyDescent="0.2">
      <c r="B44" s="258" t="s">
        <v>57</v>
      </c>
      <c r="C44" s="257" t="s">
        <v>200</v>
      </c>
      <c r="D44" s="254">
        <v>45</v>
      </c>
      <c r="E44" s="255"/>
    </row>
    <row r="45" spans="2:5" ht="18.75" customHeight="1" x14ac:dyDescent="0.2">
      <c r="B45" s="258" t="s">
        <v>58</v>
      </c>
      <c r="C45" s="257" t="s">
        <v>167</v>
      </c>
      <c r="D45" s="254">
        <v>46</v>
      </c>
      <c r="E45" s="255"/>
    </row>
    <row r="46" spans="2:5" ht="18.75" customHeight="1" x14ac:dyDescent="0.2">
      <c r="B46" s="256" t="s">
        <v>59</v>
      </c>
      <c r="C46" s="257" t="s">
        <v>240</v>
      </c>
      <c r="D46" s="254">
        <v>47</v>
      </c>
      <c r="E46" s="255"/>
    </row>
    <row r="47" spans="2:5" ht="18.75" customHeight="1" x14ac:dyDescent="0.2">
      <c r="B47" s="256" t="s">
        <v>60</v>
      </c>
      <c r="C47" s="257" t="s">
        <v>241</v>
      </c>
      <c r="D47" s="254">
        <v>48</v>
      </c>
      <c r="E47" s="255"/>
    </row>
    <row r="48" spans="2:5" ht="18.75" customHeight="1" x14ac:dyDescent="0.2">
      <c r="B48" s="258" t="s">
        <v>61</v>
      </c>
      <c r="C48" s="257" t="s">
        <v>242</v>
      </c>
      <c r="D48" s="254">
        <v>49</v>
      </c>
      <c r="E48" s="255"/>
    </row>
    <row r="49" spans="2:5" ht="18.75" customHeight="1" x14ac:dyDescent="0.2">
      <c r="B49" s="258" t="s">
        <v>62</v>
      </c>
      <c r="C49" s="257" t="s">
        <v>156</v>
      </c>
      <c r="D49" s="254">
        <v>50</v>
      </c>
      <c r="E49" s="255"/>
    </row>
    <row r="50" spans="2:5" ht="18.75" customHeight="1" x14ac:dyDescent="0.2">
      <c r="B50" s="258" t="s">
        <v>63</v>
      </c>
      <c r="C50" s="257" t="s">
        <v>204</v>
      </c>
      <c r="D50" s="254">
        <v>51</v>
      </c>
      <c r="E50" s="255"/>
    </row>
    <row r="51" spans="2:5" ht="18.75" customHeight="1" x14ac:dyDescent="0.2">
      <c r="B51" s="258" t="s">
        <v>64</v>
      </c>
      <c r="C51" s="257" t="s">
        <v>262</v>
      </c>
      <c r="D51" s="254">
        <v>52</v>
      </c>
      <c r="E51" s="255"/>
    </row>
    <row r="52" spans="2:5" ht="18.75" customHeight="1" x14ac:dyDescent="0.2">
      <c r="B52" s="258" t="s">
        <v>65</v>
      </c>
      <c r="C52" s="257" t="s">
        <v>263</v>
      </c>
      <c r="D52" s="254">
        <v>54</v>
      </c>
      <c r="E52" s="255"/>
    </row>
    <row r="53" spans="2:5" ht="18.75" customHeight="1" x14ac:dyDescent="0.2">
      <c r="B53" s="258" t="s">
        <v>66</v>
      </c>
      <c r="C53" s="257" t="s">
        <v>213</v>
      </c>
      <c r="D53" s="254">
        <v>55</v>
      </c>
      <c r="E53" s="255"/>
    </row>
    <row r="54" spans="2:5" ht="18.75" customHeight="1" x14ac:dyDescent="0.2">
      <c r="B54" s="258" t="s">
        <v>67</v>
      </c>
      <c r="C54" s="257" t="s">
        <v>214</v>
      </c>
      <c r="D54" s="254">
        <v>56</v>
      </c>
      <c r="E54" s="255"/>
    </row>
    <row r="55" spans="2:5" ht="18.75" customHeight="1" x14ac:dyDescent="0.2">
      <c r="B55" s="258" t="s">
        <v>68</v>
      </c>
      <c r="C55" s="257" t="s">
        <v>264</v>
      </c>
      <c r="D55" s="254">
        <v>57</v>
      </c>
      <c r="E55" s="255"/>
    </row>
    <row r="56" spans="2:5" ht="18.75" customHeight="1" x14ac:dyDescent="0.2">
      <c r="B56" s="258" t="s">
        <v>69</v>
      </c>
      <c r="C56" s="257" t="s">
        <v>265</v>
      </c>
      <c r="D56" s="254">
        <v>58</v>
      </c>
      <c r="E56" s="255"/>
    </row>
    <row r="57" spans="2:5" ht="18.75" customHeight="1" x14ac:dyDescent="0.2">
      <c r="B57" s="258" t="s">
        <v>70</v>
      </c>
      <c r="C57" s="257" t="s">
        <v>266</v>
      </c>
      <c r="D57" s="254">
        <v>59</v>
      </c>
      <c r="E57" s="255"/>
    </row>
    <row r="58" spans="2:5" ht="18.75" customHeight="1" x14ac:dyDescent="0.2">
      <c r="B58" s="258" t="s">
        <v>71</v>
      </c>
      <c r="C58" s="257" t="s">
        <v>267</v>
      </c>
      <c r="D58" s="254">
        <v>60</v>
      </c>
      <c r="E58" s="255"/>
    </row>
    <row r="59" spans="2:5" ht="18.75" customHeight="1" x14ac:dyDescent="0.2">
      <c r="B59" s="258" t="s">
        <v>72</v>
      </c>
      <c r="C59" s="257" t="s">
        <v>268</v>
      </c>
      <c r="D59" s="254">
        <v>61</v>
      </c>
      <c r="E59" s="255"/>
    </row>
    <row r="60" spans="2:5" ht="18.75" customHeight="1" x14ac:dyDescent="0.2">
      <c r="B60" s="258" t="s">
        <v>73</v>
      </c>
      <c r="C60" s="257" t="s">
        <v>168</v>
      </c>
      <c r="D60" s="254">
        <v>62</v>
      </c>
      <c r="E60" s="255"/>
    </row>
    <row r="61" spans="2:5" ht="18.75" customHeight="1" x14ac:dyDescent="0.2">
      <c r="B61" s="258" t="s">
        <v>74</v>
      </c>
      <c r="C61" s="257" t="s">
        <v>169</v>
      </c>
      <c r="D61" s="254">
        <v>63</v>
      </c>
      <c r="E61" s="255"/>
    </row>
    <row r="62" spans="2:5" ht="18.75" customHeight="1" x14ac:dyDescent="0.2">
      <c r="B62" s="258" t="s">
        <v>75</v>
      </c>
      <c r="C62" s="257" t="s">
        <v>170</v>
      </c>
      <c r="D62" s="254">
        <v>64</v>
      </c>
      <c r="E62" s="255"/>
    </row>
    <row r="63" spans="2:5" ht="18.75" customHeight="1" x14ac:dyDescent="0.2">
      <c r="B63" s="258" t="s">
        <v>76</v>
      </c>
      <c r="C63" s="257" t="s">
        <v>243</v>
      </c>
      <c r="D63" s="254">
        <v>65</v>
      </c>
      <c r="E63" s="255"/>
    </row>
    <row r="64" spans="2:5" ht="18.75" customHeight="1" x14ac:dyDescent="0.2">
      <c r="B64" s="258" t="s">
        <v>77</v>
      </c>
      <c r="C64" s="257" t="s">
        <v>171</v>
      </c>
      <c r="D64" s="254">
        <v>66</v>
      </c>
      <c r="E64" s="255"/>
    </row>
    <row r="65" spans="2:5" ht="18.75" customHeight="1" x14ac:dyDescent="0.2">
      <c r="B65" s="258" t="s">
        <v>78</v>
      </c>
      <c r="C65" s="257" t="s">
        <v>172</v>
      </c>
      <c r="D65" s="254">
        <v>67</v>
      </c>
      <c r="E65" s="255"/>
    </row>
    <row r="66" spans="2:5" ht="18.75" customHeight="1" x14ac:dyDescent="0.2">
      <c r="B66" s="258" t="s">
        <v>79</v>
      </c>
      <c r="C66" s="257" t="s">
        <v>244</v>
      </c>
      <c r="D66" s="254">
        <v>68</v>
      </c>
      <c r="E66" s="255"/>
    </row>
    <row r="67" spans="2:5" ht="18.75" customHeight="1" x14ac:dyDescent="0.2">
      <c r="B67" s="258" t="s">
        <v>80</v>
      </c>
      <c r="C67" s="257" t="s">
        <v>150</v>
      </c>
      <c r="D67" s="254">
        <v>69</v>
      </c>
      <c r="E67" s="255"/>
    </row>
    <row r="68" spans="2:5" ht="18.75" customHeight="1" x14ac:dyDescent="0.2">
      <c r="B68" s="258" t="s">
        <v>81</v>
      </c>
      <c r="C68" s="257" t="s">
        <v>151</v>
      </c>
      <c r="D68" s="254">
        <v>70</v>
      </c>
      <c r="E68" s="255"/>
    </row>
    <row r="69" spans="2:5" ht="18.75" customHeight="1" x14ac:dyDescent="0.2">
      <c r="B69" s="258" t="s">
        <v>82</v>
      </c>
      <c r="C69" s="257" t="s">
        <v>245</v>
      </c>
      <c r="D69" s="254">
        <v>71</v>
      </c>
      <c r="E69" s="255"/>
    </row>
    <row r="70" spans="2:5" ht="18.75" customHeight="1" x14ac:dyDescent="0.2">
      <c r="B70" s="258" t="s">
        <v>83</v>
      </c>
      <c r="C70" s="257" t="s">
        <v>152</v>
      </c>
      <c r="D70" s="254">
        <v>72</v>
      </c>
      <c r="E70" s="255"/>
    </row>
    <row r="71" spans="2:5" ht="18.75" customHeight="1" x14ac:dyDescent="0.2">
      <c r="B71" s="258" t="s">
        <v>84</v>
      </c>
      <c r="C71" s="257" t="s">
        <v>173</v>
      </c>
      <c r="D71" s="254">
        <v>73</v>
      </c>
      <c r="E71" s="255"/>
    </row>
    <row r="72" spans="2:5" ht="18.75" customHeight="1" x14ac:dyDescent="0.2">
      <c r="B72" s="258" t="s">
        <v>85</v>
      </c>
      <c r="C72" s="257" t="s">
        <v>174</v>
      </c>
      <c r="D72" s="254">
        <v>74</v>
      </c>
      <c r="E72" s="255"/>
    </row>
    <row r="73" spans="2:5" ht="18.75" customHeight="1" x14ac:dyDescent="0.2">
      <c r="B73" s="258" t="s">
        <v>86</v>
      </c>
      <c r="C73" s="257" t="s">
        <v>175</v>
      </c>
      <c r="D73" s="254">
        <v>75</v>
      </c>
      <c r="E73" s="255"/>
    </row>
    <row r="74" spans="2:5" ht="18.75" customHeight="1" x14ac:dyDescent="0.2">
      <c r="B74" s="258" t="s">
        <v>87</v>
      </c>
      <c r="C74" s="257" t="s">
        <v>269</v>
      </c>
      <c r="D74" s="254">
        <v>76</v>
      </c>
      <c r="E74" s="255"/>
    </row>
    <row r="75" spans="2:5" ht="18.75" customHeight="1" x14ac:dyDescent="0.2">
      <c r="B75" s="258" t="s">
        <v>88</v>
      </c>
      <c r="C75" s="257" t="s">
        <v>176</v>
      </c>
      <c r="D75" s="254">
        <v>77</v>
      </c>
      <c r="E75" s="255"/>
    </row>
    <row r="76" spans="2:5" ht="18.75" customHeight="1" x14ac:dyDescent="0.2">
      <c r="B76" s="258" t="s">
        <v>89</v>
      </c>
      <c r="C76" s="257" t="s">
        <v>177</v>
      </c>
      <c r="D76" s="254">
        <v>78</v>
      </c>
      <c r="E76" s="255"/>
    </row>
    <row r="77" spans="2:5" ht="18.75" customHeight="1" x14ac:dyDescent="0.2">
      <c r="B77" s="258" t="s">
        <v>90</v>
      </c>
      <c r="C77" s="257" t="s">
        <v>270</v>
      </c>
      <c r="D77" s="254">
        <v>79</v>
      </c>
      <c r="E77" s="255"/>
    </row>
    <row r="78" spans="2:5" ht="18.75" customHeight="1" x14ac:dyDescent="0.2">
      <c r="B78" s="258" t="s">
        <v>91</v>
      </c>
      <c r="C78" s="257" t="s">
        <v>178</v>
      </c>
      <c r="D78" s="254">
        <v>80</v>
      </c>
      <c r="E78" s="255"/>
    </row>
    <row r="79" spans="2:5" ht="18.75" customHeight="1" x14ac:dyDescent="0.2">
      <c r="B79" s="258" t="s">
        <v>92</v>
      </c>
      <c r="C79" s="257" t="s">
        <v>179</v>
      </c>
      <c r="D79" s="254">
        <v>81</v>
      </c>
      <c r="E79" s="255"/>
    </row>
    <row r="80" spans="2:5" ht="18.75" customHeight="1" x14ac:dyDescent="0.2">
      <c r="B80" s="258" t="s">
        <v>93</v>
      </c>
      <c r="C80" s="257" t="s">
        <v>180</v>
      </c>
      <c r="D80" s="254">
        <v>82</v>
      </c>
      <c r="E80" s="255"/>
    </row>
    <row r="81" spans="2:5" ht="18.75" customHeight="1" x14ac:dyDescent="0.2">
      <c r="B81" s="258" t="s">
        <v>94</v>
      </c>
      <c r="C81" s="257" t="s">
        <v>246</v>
      </c>
      <c r="D81" s="254">
        <v>83</v>
      </c>
      <c r="E81" s="255"/>
    </row>
    <row r="82" spans="2:5" ht="18.75" customHeight="1" x14ac:dyDescent="0.2">
      <c r="B82" s="258" t="s">
        <v>95</v>
      </c>
      <c r="C82" s="257" t="s">
        <v>181</v>
      </c>
      <c r="D82" s="254">
        <v>84</v>
      </c>
      <c r="E82" s="255"/>
    </row>
    <row r="83" spans="2:5" ht="18.75" customHeight="1" x14ac:dyDescent="0.2">
      <c r="B83" s="258" t="s">
        <v>96</v>
      </c>
      <c r="C83" s="257" t="s">
        <v>182</v>
      </c>
      <c r="D83" s="254">
        <v>85</v>
      </c>
      <c r="E83" s="255"/>
    </row>
    <row r="84" spans="2:5" ht="18.75" customHeight="1" x14ac:dyDescent="0.2">
      <c r="B84" s="258" t="s">
        <v>97</v>
      </c>
      <c r="C84" s="257" t="s">
        <v>183</v>
      </c>
      <c r="D84" s="254">
        <v>86</v>
      </c>
      <c r="E84" s="255"/>
    </row>
    <row r="85" spans="2:5" ht="18.75" customHeight="1" x14ac:dyDescent="0.2">
      <c r="B85" s="258" t="s">
        <v>98</v>
      </c>
      <c r="C85" s="257" t="s">
        <v>247</v>
      </c>
      <c r="D85" s="254">
        <v>87</v>
      </c>
      <c r="E85" s="255"/>
    </row>
    <row r="86" spans="2:5" ht="18.75" customHeight="1" x14ac:dyDescent="0.2">
      <c r="B86" s="258" t="s">
        <v>99</v>
      </c>
      <c r="C86" s="257" t="s">
        <v>215</v>
      </c>
      <c r="D86" s="254">
        <v>88</v>
      </c>
      <c r="E86" s="255"/>
    </row>
    <row r="87" spans="2:5" ht="18.75" customHeight="1" x14ac:dyDescent="0.2">
      <c r="B87" s="258" t="s">
        <v>100</v>
      </c>
      <c r="C87" s="257" t="s">
        <v>216</v>
      </c>
      <c r="D87" s="254">
        <v>89</v>
      </c>
      <c r="E87" s="255"/>
    </row>
    <row r="88" spans="2:5" ht="18.75" customHeight="1" x14ac:dyDescent="0.2">
      <c r="B88" s="258" t="s">
        <v>101</v>
      </c>
      <c r="C88" s="257" t="s">
        <v>271</v>
      </c>
      <c r="D88" s="254">
        <v>90</v>
      </c>
      <c r="E88" s="255"/>
    </row>
    <row r="89" spans="2:5" ht="18.75" customHeight="1" x14ac:dyDescent="0.2">
      <c r="B89" s="258" t="s">
        <v>102</v>
      </c>
      <c r="C89" s="257" t="s">
        <v>217</v>
      </c>
      <c r="D89" s="254">
        <v>91</v>
      </c>
      <c r="E89" s="255"/>
    </row>
    <row r="90" spans="2:5" ht="18.75" customHeight="1" x14ac:dyDescent="0.2">
      <c r="B90" s="258" t="s">
        <v>103</v>
      </c>
      <c r="C90" s="257" t="s">
        <v>218</v>
      </c>
      <c r="D90" s="254">
        <v>92</v>
      </c>
      <c r="E90" s="255"/>
    </row>
    <row r="91" spans="2:5" ht="18.75" customHeight="1" x14ac:dyDescent="0.2">
      <c r="B91" s="258" t="s">
        <v>104</v>
      </c>
      <c r="C91" s="257" t="s">
        <v>184</v>
      </c>
      <c r="D91" s="254">
        <v>93</v>
      </c>
      <c r="E91" s="255"/>
    </row>
    <row r="92" spans="2:5" ht="18.75" customHeight="1" x14ac:dyDescent="0.2">
      <c r="B92" s="258" t="s">
        <v>105</v>
      </c>
      <c r="C92" s="257" t="s">
        <v>248</v>
      </c>
      <c r="D92" s="254">
        <v>94</v>
      </c>
      <c r="E92" s="255"/>
    </row>
    <row r="93" spans="2:5" ht="18.75" customHeight="1" x14ac:dyDescent="0.2">
      <c r="B93" s="258" t="s">
        <v>106</v>
      </c>
      <c r="C93" s="257" t="s">
        <v>219</v>
      </c>
      <c r="D93" s="254">
        <v>95</v>
      </c>
      <c r="E93" s="255"/>
    </row>
    <row r="94" spans="2:5" ht="18.75" customHeight="1" x14ac:dyDescent="0.2">
      <c r="B94" s="258" t="s">
        <v>107</v>
      </c>
      <c r="C94" s="257" t="s">
        <v>272</v>
      </c>
      <c r="D94" s="254">
        <v>96</v>
      </c>
      <c r="E94" s="255"/>
    </row>
    <row r="95" spans="2:5" ht="18.75" customHeight="1" x14ac:dyDescent="0.2">
      <c r="B95" s="258" t="s">
        <v>108</v>
      </c>
      <c r="C95" s="257" t="s">
        <v>185</v>
      </c>
      <c r="D95" s="254">
        <v>97</v>
      </c>
      <c r="E95" s="255"/>
    </row>
    <row r="96" spans="2:5" ht="18.75" customHeight="1" x14ac:dyDescent="0.2">
      <c r="B96" s="258" t="s">
        <v>109</v>
      </c>
      <c r="C96" s="257" t="s">
        <v>186</v>
      </c>
      <c r="D96" s="254">
        <v>98</v>
      </c>
      <c r="E96" s="255"/>
    </row>
    <row r="97" spans="2:5" ht="18.75" customHeight="1" x14ac:dyDescent="0.2">
      <c r="B97" s="258" t="s">
        <v>110</v>
      </c>
      <c r="C97" s="257" t="s">
        <v>187</v>
      </c>
      <c r="D97" s="254">
        <v>99</v>
      </c>
      <c r="E97" s="255"/>
    </row>
    <row r="98" spans="2:5" ht="18.75" customHeight="1" x14ac:dyDescent="0.2">
      <c r="B98" s="258" t="s">
        <v>111</v>
      </c>
      <c r="C98" s="257" t="s">
        <v>249</v>
      </c>
      <c r="D98" s="254">
        <v>100</v>
      </c>
      <c r="E98" s="255"/>
    </row>
    <row r="99" spans="2:5" ht="18.75" customHeight="1" x14ac:dyDescent="0.2">
      <c r="B99" s="258" t="s">
        <v>112</v>
      </c>
      <c r="C99" s="257" t="s">
        <v>188</v>
      </c>
      <c r="D99" s="254">
        <v>101</v>
      </c>
      <c r="E99" s="255"/>
    </row>
    <row r="100" spans="2:5" ht="18.75" customHeight="1" x14ac:dyDescent="0.2">
      <c r="B100" s="258" t="s">
        <v>113</v>
      </c>
      <c r="C100" s="257" t="s">
        <v>189</v>
      </c>
      <c r="D100" s="254">
        <v>102</v>
      </c>
      <c r="E100" s="255"/>
    </row>
    <row r="101" spans="2:5" ht="18.75" customHeight="1" x14ac:dyDescent="0.2">
      <c r="B101" s="258" t="s">
        <v>114</v>
      </c>
      <c r="C101" s="257" t="s">
        <v>273</v>
      </c>
      <c r="D101" s="254">
        <v>103</v>
      </c>
      <c r="E101" s="255"/>
    </row>
    <row r="102" spans="2:5" ht="18.75" customHeight="1" x14ac:dyDescent="0.2">
      <c r="B102" s="258" t="s">
        <v>115</v>
      </c>
      <c r="C102" s="257" t="s">
        <v>190</v>
      </c>
      <c r="D102" s="254">
        <v>104</v>
      </c>
      <c r="E102" s="255"/>
    </row>
    <row r="103" spans="2:5" ht="18.75" customHeight="1" x14ac:dyDescent="0.2">
      <c r="B103" s="258" t="s">
        <v>116</v>
      </c>
      <c r="C103" s="257" t="s">
        <v>220</v>
      </c>
      <c r="D103" s="254">
        <v>105</v>
      </c>
      <c r="E103" s="255"/>
    </row>
    <row r="104" spans="2:5" ht="18.75" customHeight="1" x14ac:dyDescent="0.2">
      <c r="B104" s="258" t="s">
        <v>117</v>
      </c>
      <c r="C104" s="257" t="s">
        <v>191</v>
      </c>
      <c r="D104" s="254">
        <v>106</v>
      </c>
      <c r="E104" s="255"/>
    </row>
    <row r="105" spans="2:5" ht="18.75" customHeight="1" x14ac:dyDescent="0.2">
      <c r="B105" s="258" t="s">
        <v>118</v>
      </c>
      <c r="C105" s="257" t="s">
        <v>274</v>
      </c>
      <c r="D105" s="254">
        <v>107</v>
      </c>
      <c r="E105" s="255"/>
    </row>
    <row r="106" spans="2:5" ht="18.75" customHeight="1" x14ac:dyDescent="0.2">
      <c r="B106" s="258" t="s">
        <v>119</v>
      </c>
      <c r="C106" s="257" t="s">
        <v>221</v>
      </c>
      <c r="D106" s="254">
        <v>109</v>
      </c>
      <c r="E106" s="255"/>
    </row>
    <row r="107" spans="2:5" ht="18.75" customHeight="1" x14ac:dyDescent="0.2">
      <c r="B107" s="258" t="s">
        <v>120</v>
      </c>
      <c r="C107" s="257" t="s">
        <v>250</v>
      </c>
      <c r="D107" s="254">
        <v>110</v>
      </c>
      <c r="E107" s="255"/>
    </row>
    <row r="108" spans="2:5" ht="18.75" customHeight="1" x14ac:dyDescent="0.2">
      <c r="B108" s="258" t="s">
        <v>121</v>
      </c>
      <c r="C108" s="257" t="s">
        <v>275</v>
      </c>
      <c r="D108" s="254">
        <v>111</v>
      </c>
      <c r="E108" s="255"/>
    </row>
    <row r="109" spans="2:5" ht="18.75" customHeight="1" x14ac:dyDescent="0.2">
      <c r="B109" s="258" t="s">
        <v>122</v>
      </c>
      <c r="C109" s="257" t="s">
        <v>276</v>
      </c>
      <c r="D109" s="254">
        <v>112</v>
      </c>
      <c r="E109" s="255"/>
    </row>
    <row r="110" spans="2:5" ht="18.75" customHeight="1" x14ac:dyDescent="0.2">
      <c r="B110" s="258" t="s">
        <v>123</v>
      </c>
      <c r="C110" s="257" t="s">
        <v>192</v>
      </c>
      <c r="D110" s="254">
        <v>113</v>
      </c>
      <c r="E110" s="255"/>
    </row>
    <row r="111" spans="2:5" ht="18.75" customHeight="1" x14ac:dyDescent="0.2">
      <c r="B111" s="258" t="s">
        <v>124</v>
      </c>
      <c r="C111" s="257" t="s">
        <v>277</v>
      </c>
      <c r="D111" s="254">
        <v>114</v>
      </c>
      <c r="E111" s="255"/>
    </row>
    <row r="112" spans="2:5" ht="18.75" customHeight="1" x14ac:dyDescent="0.2">
      <c r="B112" s="258" t="s">
        <v>125</v>
      </c>
      <c r="C112" s="257" t="s">
        <v>222</v>
      </c>
      <c r="D112" s="254">
        <v>116</v>
      </c>
      <c r="E112" s="255"/>
    </row>
    <row r="113" spans="2:5" ht="18.75" customHeight="1" x14ac:dyDescent="0.2">
      <c r="B113" s="258" t="s">
        <v>126</v>
      </c>
      <c r="C113" s="257" t="s">
        <v>223</v>
      </c>
      <c r="D113" s="254">
        <v>117</v>
      </c>
      <c r="E113" s="255"/>
    </row>
    <row r="114" spans="2:5" ht="18.75" customHeight="1" x14ac:dyDescent="0.2">
      <c r="B114" s="258" t="s">
        <v>127</v>
      </c>
      <c r="C114" s="257" t="s">
        <v>193</v>
      </c>
      <c r="D114" s="254">
        <v>118</v>
      </c>
      <c r="E114" s="255"/>
    </row>
    <row r="115" spans="2:5" ht="18.75" customHeight="1" x14ac:dyDescent="0.2">
      <c r="B115" s="258" t="s">
        <v>128</v>
      </c>
      <c r="C115" s="257" t="s">
        <v>251</v>
      </c>
      <c r="D115" s="254">
        <v>119</v>
      </c>
      <c r="E115" s="255"/>
    </row>
    <row r="116" spans="2:5" ht="18.75" customHeight="1" x14ac:dyDescent="0.2">
      <c r="B116" s="258" t="s">
        <v>129</v>
      </c>
      <c r="C116" s="257" t="s">
        <v>194</v>
      </c>
      <c r="D116" s="254">
        <v>120</v>
      </c>
      <c r="E116" s="255"/>
    </row>
    <row r="117" spans="2:5" ht="18.75" customHeight="1" x14ac:dyDescent="0.2">
      <c r="B117" s="258" t="s">
        <v>130</v>
      </c>
      <c r="C117" s="257" t="s">
        <v>278</v>
      </c>
      <c r="D117" s="254">
        <v>121</v>
      </c>
      <c r="E117" s="255"/>
    </row>
    <row r="118" spans="2:5" ht="18.75" customHeight="1" x14ac:dyDescent="0.2">
      <c r="B118" s="258" t="s">
        <v>131</v>
      </c>
      <c r="C118" s="257" t="s">
        <v>279</v>
      </c>
      <c r="D118" s="254">
        <v>122</v>
      </c>
      <c r="E118" s="255"/>
    </row>
    <row r="119" spans="2:5" ht="18.75" customHeight="1" x14ac:dyDescent="0.2">
      <c r="B119" s="258" t="s">
        <v>132</v>
      </c>
      <c r="C119" s="257" t="s">
        <v>280</v>
      </c>
      <c r="D119" s="254">
        <v>124</v>
      </c>
      <c r="E119" s="255"/>
    </row>
    <row r="120" spans="2:5" ht="18.75" customHeight="1" x14ac:dyDescent="0.2">
      <c r="B120" s="258" t="s">
        <v>133</v>
      </c>
      <c r="C120" s="257" t="s">
        <v>224</v>
      </c>
      <c r="D120" s="254">
        <v>125</v>
      </c>
      <c r="E120" s="255"/>
    </row>
    <row r="121" spans="2:5" ht="18.75" customHeight="1" x14ac:dyDescent="0.2">
      <c r="B121" s="258" t="s">
        <v>134</v>
      </c>
      <c r="C121" s="257" t="s">
        <v>157</v>
      </c>
      <c r="D121" s="254">
        <v>126</v>
      </c>
      <c r="E121" s="255"/>
    </row>
    <row r="122" spans="2:5" ht="18.75" customHeight="1" x14ac:dyDescent="0.2">
      <c r="B122" s="258" t="s">
        <v>135</v>
      </c>
      <c r="C122" s="257" t="s">
        <v>225</v>
      </c>
      <c r="D122" s="254">
        <v>128</v>
      </c>
      <c r="E122" s="255"/>
    </row>
    <row r="123" spans="2:5" ht="18.75" customHeight="1" x14ac:dyDescent="0.2">
      <c r="B123" s="258" t="s">
        <v>136</v>
      </c>
      <c r="C123" s="257" t="s">
        <v>281</v>
      </c>
      <c r="D123" s="254">
        <v>129</v>
      </c>
      <c r="E123" s="255"/>
    </row>
    <row r="124" spans="2:5" ht="18.75" customHeight="1" x14ac:dyDescent="0.2">
      <c r="B124" s="258" t="s">
        <v>137</v>
      </c>
      <c r="C124" s="257" t="s">
        <v>252</v>
      </c>
      <c r="D124" s="254">
        <v>130</v>
      </c>
      <c r="E124" s="255"/>
    </row>
    <row r="125" spans="2:5" ht="18.75" customHeight="1" x14ac:dyDescent="0.2">
      <c r="B125" s="258" t="s">
        <v>138</v>
      </c>
      <c r="C125" s="257" t="s">
        <v>195</v>
      </c>
      <c r="D125" s="254">
        <v>131</v>
      </c>
      <c r="E125" s="255"/>
    </row>
    <row r="126" spans="2:5" ht="18.75" customHeight="1" x14ac:dyDescent="0.2">
      <c r="B126" s="258" t="s">
        <v>139</v>
      </c>
      <c r="C126" s="257" t="s">
        <v>196</v>
      </c>
      <c r="D126" s="254">
        <v>132</v>
      </c>
      <c r="E126" s="255"/>
    </row>
    <row r="127" spans="2:5" ht="18.75" customHeight="1" x14ac:dyDescent="0.2">
      <c r="B127" s="258" t="s">
        <v>140</v>
      </c>
      <c r="C127" s="257" t="s">
        <v>253</v>
      </c>
      <c r="D127" s="254">
        <v>133</v>
      </c>
      <c r="E127" s="255"/>
    </row>
    <row r="128" spans="2:5" ht="18.75" customHeight="1" x14ac:dyDescent="0.2">
      <c r="B128" s="258" t="s">
        <v>141</v>
      </c>
      <c r="C128" s="257" t="s">
        <v>282</v>
      </c>
      <c r="D128" s="254">
        <v>134</v>
      </c>
      <c r="E128" s="255"/>
    </row>
    <row r="129" spans="2:5" ht="18.75" customHeight="1" x14ac:dyDescent="0.2">
      <c r="B129" s="258" t="s">
        <v>142</v>
      </c>
      <c r="C129" s="257" t="s">
        <v>197</v>
      </c>
      <c r="D129" s="254">
        <v>137</v>
      </c>
      <c r="E129" s="255"/>
    </row>
    <row r="130" spans="2:5" ht="18.75" customHeight="1" x14ac:dyDescent="0.2">
      <c r="B130" s="258" t="s">
        <v>143</v>
      </c>
      <c r="C130" s="257" t="s">
        <v>226</v>
      </c>
      <c r="D130" s="254">
        <v>138</v>
      </c>
      <c r="E130" s="255"/>
    </row>
    <row r="131" spans="2:5" ht="18.75" customHeight="1" x14ac:dyDescent="0.2">
      <c r="B131" s="258" t="s">
        <v>144</v>
      </c>
      <c r="C131" s="257" t="s">
        <v>198</v>
      </c>
      <c r="D131" s="254">
        <v>139</v>
      </c>
      <c r="E131" s="255"/>
    </row>
    <row r="132" spans="2:5" ht="18.75" customHeight="1" x14ac:dyDescent="0.2">
      <c r="B132" s="258" t="s">
        <v>145</v>
      </c>
      <c r="C132" s="257" t="s">
        <v>227</v>
      </c>
      <c r="D132" s="254">
        <v>140</v>
      </c>
      <c r="E132" s="255"/>
    </row>
    <row r="133" spans="2:5" ht="18.75" customHeight="1" x14ac:dyDescent="0.2">
      <c r="B133" s="258" t="s">
        <v>146</v>
      </c>
      <c r="C133" s="257" t="s">
        <v>283</v>
      </c>
      <c r="D133" s="254">
        <v>142</v>
      </c>
      <c r="E133" s="255"/>
    </row>
    <row r="134" spans="2:5" ht="18.75" customHeight="1" x14ac:dyDescent="0.2">
      <c r="B134" s="252" t="s">
        <v>147</v>
      </c>
      <c r="C134" s="257" t="s">
        <v>228</v>
      </c>
      <c r="D134" s="254">
        <v>146</v>
      </c>
      <c r="E134" s="255"/>
    </row>
    <row r="135" spans="2:5" x14ac:dyDescent="0.2">
      <c r="B135" s="252" t="s">
        <v>148</v>
      </c>
      <c r="C135" s="257" t="s">
        <v>199</v>
      </c>
      <c r="D135" s="259">
        <v>163</v>
      </c>
    </row>
    <row r="136" spans="2:5" x14ac:dyDescent="0.2">
      <c r="C136" s="257"/>
    </row>
    <row r="137" spans="2:5" x14ac:dyDescent="0.2">
      <c r="C137" s="257"/>
    </row>
    <row r="138" spans="2:5" x14ac:dyDescent="0.2">
      <c r="C138" s="257"/>
    </row>
    <row r="139" spans="2:5" x14ac:dyDescent="0.2">
      <c r="C139" s="257"/>
    </row>
    <row r="140" spans="2:5" x14ac:dyDescent="0.2">
      <c r="C140" s="257"/>
    </row>
    <row r="141" spans="2:5" x14ac:dyDescent="0.2">
      <c r="C141" s="257"/>
    </row>
    <row r="142" spans="2:5" x14ac:dyDescent="0.2">
      <c r="C142" s="257"/>
    </row>
    <row r="143" spans="2:5" x14ac:dyDescent="0.2">
      <c r="C143" s="257"/>
    </row>
    <row r="144" spans="2:5" x14ac:dyDescent="0.2">
      <c r="C144" s="257"/>
    </row>
    <row r="145" spans="2:5" x14ac:dyDescent="0.2">
      <c r="C145" s="257"/>
    </row>
    <row r="146" spans="2:5" x14ac:dyDescent="0.2">
      <c r="C146" s="257"/>
    </row>
    <row r="147" spans="2:5" x14ac:dyDescent="0.2">
      <c r="C147" s="257"/>
    </row>
    <row r="148" spans="2:5" x14ac:dyDescent="0.2">
      <c r="C148" s="257"/>
    </row>
    <row r="149" spans="2:5" x14ac:dyDescent="0.2">
      <c r="C149" s="257"/>
    </row>
    <row r="150" spans="2:5" x14ac:dyDescent="0.2">
      <c r="B150" s="261"/>
      <c r="C150" s="257"/>
      <c r="D150" s="254"/>
      <c r="E150" s="261"/>
    </row>
    <row r="151" spans="2:5" x14ac:dyDescent="0.2">
      <c r="B151" s="261"/>
      <c r="C151" s="257"/>
      <c r="D151" s="254"/>
      <c r="E151" s="261"/>
    </row>
    <row r="152" spans="2:5" x14ac:dyDescent="0.2">
      <c r="B152" s="261"/>
      <c r="C152" s="257"/>
      <c r="D152" s="254"/>
      <c r="E152" s="261"/>
    </row>
    <row r="153" spans="2:5" x14ac:dyDescent="0.2">
      <c r="B153" s="261"/>
      <c r="C153" s="257"/>
      <c r="D153" s="254"/>
      <c r="E153" s="261"/>
    </row>
    <row r="154" spans="2:5" s="259" customFormat="1" x14ac:dyDescent="0.2">
      <c r="B154" s="261"/>
      <c r="C154" s="257"/>
      <c r="E154" s="260"/>
    </row>
    <row r="155" spans="2:5" s="259" customFormat="1" x14ac:dyDescent="0.2">
      <c r="B155" s="261"/>
      <c r="C155" s="257"/>
      <c r="E155" s="260"/>
    </row>
    <row r="156" spans="2:5" s="259" customFormat="1" x14ac:dyDescent="0.2">
      <c r="B156" s="261"/>
      <c r="C156" s="257"/>
      <c r="E156" s="260"/>
    </row>
    <row r="157" spans="2:5" s="259" customFormat="1" x14ac:dyDescent="0.2">
      <c r="B157" s="261"/>
      <c r="C157" s="257"/>
      <c r="E157" s="260"/>
    </row>
    <row r="158" spans="2:5" s="259" customFormat="1" x14ac:dyDescent="0.2">
      <c r="B158" s="261"/>
      <c r="C158" s="257"/>
      <c r="E158" s="260"/>
    </row>
    <row r="159" spans="2:5" s="259" customFormat="1" x14ac:dyDescent="0.2">
      <c r="B159" s="261"/>
      <c r="C159" s="257"/>
      <c r="E159" s="260"/>
    </row>
    <row r="160" spans="2:5" s="259" customFormat="1" x14ac:dyDescent="0.2">
      <c r="B160" s="261"/>
      <c r="C160" s="257"/>
      <c r="E160" s="260"/>
    </row>
    <row r="161" spans="2:5" s="259" customFormat="1" x14ac:dyDescent="0.2">
      <c r="B161" s="261"/>
      <c r="C161" s="257"/>
      <c r="E161" s="260"/>
    </row>
    <row r="162" spans="2:5" s="259" customFormat="1" x14ac:dyDescent="0.2">
      <c r="B162" s="261"/>
      <c r="C162" s="257"/>
      <c r="E162" s="260"/>
    </row>
    <row r="163" spans="2:5" s="259" customFormat="1" x14ac:dyDescent="0.2">
      <c r="B163" s="261"/>
      <c r="C163" s="257"/>
      <c r="E163" s="260"/>
    </row>
    <row r="164" spans="2:5" s="259" customFormat="1" x14ac:dyDescent="0.2">
      <c r="B164" s="261"/>
      <c r="C164" s="257"/>
      <c r="E164" s="260"/>
    </row>
    <row r="165" spans="2:5" s="259" customFormat="1" x14ac:dyDescent="0.2">
      <c r="B165" s="261"/>
      <c r="C165" s="257"/>
      <c r="E165" s="260"/>
    </row>
    <row r="166" spans="2:5" s="259" customFormat="1" x14ac:dyDescent="0.2">
      <c r="B166" s="261"/>
      <c r="C166" s="257"/>
      <c r="E166" s="260"/>
    </row>
    <row r="167" spans="2:5" s="259" customFormat="1" x14ac:dyDescent="0.2">
      <c r="B167" s="261"/>
      <c r="C167" s="257"/>
      <c r="E167" s="260"/>
    </row>
    <row r="168" spans="2:5" s="259" customFormat="1" x14ac:dyDescent="0.2">
      <c r="B168" s="261"/>
      <c r="C168" s="257"/>
      <c r="E168" s="260"/>
    </row>
    <row r="169" spans="2:5" s="259" customFormat="1" x14ac:dyDescent="0.2">
      <c r="B169" s="261"/>
      <c r="C169" s="257"/>
      <c r="E169" s="260"/>
    </row>
    <row r="170" spans="2:5" s="259" customFormat="1" x14ac:dyDescent="0.2">
      <c r="B170" s="261"/>
      <c r="C170" s="257"/>
      <c r="E170" s="260"/>
    </row>
    <row r="171" spans="2:5" s="259" customFormat="1" x14ac:dyDescent="0.2">
      <c r="B171" s="261"/>
      <c r="C171" s="257"/>
      <c r="E171" s="260"/>
    </row>
    <row r="172" spans="2:5" s="259" customFormat="1" x14ac:dyDescent="0.2">
      <c r="B172" s="261"/>
      <c r="C172" s="257"/>
      <c r="E172" s="260"/>
    </row>
    <row r="173" spans="2:5" s="259" customFormat="1" x14ac:dyDescent="0.2">
      <c r="B173" s="261"/>
      <c r="C173" s="257"/>
      <c r="E173" s="260"/>
    </row>
    <row r="174" spans="2:5" s="259" customFormat="1" x14ac:dyDescent="0.2">
      <c r="B174" s="261"/>
      <c r="C174" s="257"/>
      <c r="E174" s="260"/>
    </row>
    <row r="175" spans="2:5" s="259" customFormat="1" x14ac:dyDescent="0.2">
      <c r="B175" s="261"/>
      <c r="C175" s="257"/>
      <c r="E175" s="260"/>
    </row>
    <row r="176" spans="2:5" s="259" customFormat="1" x14ac:dyDescent="0.2">
      <c r="B176" s="261"/>
      <c r="C176" s="257"/>
      <c r="E176" s="260"/>
    </row>
    <row r="177" spans="2:5" s="259" customFormat="1" x14ac:dyDescent="0.2">
      <c r="B177" s="261"/>
      <c r="C177" s="257"/>
      <c r="E177" s="260"/>
    </row>
    <row r="178" spans="2:5" s="259" customFormat="1" x14ac:dyDescent="0.2">
      <c r="B178" s="261"/>
      <c r="C178" s="257"/>
      <c r="E178" s="260"/>
    </row>
    <row r="179" spans="2:5" s="259" customFormat="1" x14ac:dyDescent="0.2">
      <c r="B179" s="261"/>
      <c r="C179" s="257"/>
      <c r="E179" s="260"/>
    </row>
    <row r="180" spans="2:5" s="259" customFormat="1" x14ac:dyDescent="0.2">
      <c r="B180" s="261"/>
      <c r="C180" s="257"/>
      <c r="E180" s="260"/>
    </row>
    <row r="181" spans="2:5" s="259" customFormat="1" x14ac:dyDescent="0.2">
      <c r="B181" s="261"/>
      <c r="C181" s="257"/>
      <c r="E181" s="260"/>
    </row>
    <row r="182" spans="2:5" s="259" customFormat="1" x14ac:dyDescent="0.2">
      <c r="B182" s="261"/>
      <c r="C182" s="257"/>
      <c r="E182" s="260"/>
    </row>
    <row r="183" spans="2:5" s="259" customFormat="1" x14ac:dyDescent="0.2">
      <c r="B183" s="261"/>
      <c r="C183" s="257"/>
      <c r="E183" s="260"/>
    </row>
    <row r="184" spans="2:5" s="259" customFormat="1" x14ac:dyDescent="0.2">
      <c r="B184" s="261"/>
      <c r="C184" s="257"/>
      <c r="E184" s="260"/>
    </row>
    <row r="185" spans="2:5" s="259" customFormat="1" x14ac:dyDescent="0.2">
      <c r="B185" s="261"/>
      <c r="C185" s="257"/>
      <c r="E185" s="260"/>
    </row>
    <row r="186" spans="2:5" s="259" customFormat="1" x14ac:dyDescent="0.2">
      <c r="B186" s="261"/>
      <c r="C186" s="257"/>
      <c r="E186" s="260"/>
    </row>
    <row r="187" spans="2:5" s="259" customFormat="1" x14ac:dyDescent="0.2">
      <c r="B187" s="261"/>
      <c r="C187" s="257"/>
      <c r="E187" s="260"/>
    </row>
    <row r="188" spans="2:5" s="259" customFormat="1" x14ac:dyDescent="0.2">
      <c r="B188" s="261"/>
      <c r="C188" s="257"/>
      <c r="E188" s="260"/>
    </row>
    <row r="189" spans="2:5" s="259" customFormat="1" x14ac:dyDescent="0.2">
      <c r="B189" s="261"/>
      <c r="C189" s="257"/>
      <c r="E189" s="260"/>
    </row>
    <row r="190" spans="2:5" s="259" customFormat="1" x14ac:dyDescent="0.2">
      <c r="B190" s="261"/>
      <c r="C190" s="257"/>
      <c r="E190" s="260"/>
    </row>
    <row r="191" spans="2:5" s="259" customFormat="1" x14ac:dyDescent="0.2">
      <c r="B191" s="261"/>
      <c r="C191" s="257"/>
      <c r="E191" s="260"/>
    </row>
    <row r="192" spans="2:5" s="259" customFormat="1" x14ac:dyDescent="0.2">
      <c r="B192" s="261"/>
      <c r="C192" s="257"/>
      <c r="E192" s="260"/>
    </row>
    <row r="193" spans="2:5" s="259" customFormat="1" x14ac:dyDescent="0.2">
      <c r="B193" s="261"/>
      <c r="C193" s="257"/>
      <c r="E193" s="260"/>
    </row>
    <row r="194" spans="2:5" s="259" customFormat="1" x14ac:dyDescent="0.2">
      <c r="B194" s="261"/>
      <c r="C194" s="257"/>
      <c r="E194" s="260"/>
    </row>
    <row r="195" spans="2:5" s="259" customFormat="1" x14ac:dyDescent="0.2">
      <c r="B195" s="261"/>
      <c r="C195" s="257"/>
      <c r="E195" s="260"/>
    </row>
    <row r="196" spans="2:5" s="259" customFormat="1" x14ac:dyDescent="0.2">
      <c r="B196" s="261"/>
      <c r="C196" s="257"/>
      <c r="E196" s="260"/>
    </row>
    <row r="197" spans="2:5" s="259" customFormat="1" x14ac:dyDescent="0.2">
      <c r="B197" s="261"/>
      <c r="C197" s="257"/>
      <c r="E197" s="260"/>
    </row>
    <row r="198" spans="2:5" s="259" customFormat="1" x14ac:dyDescent="0.2">
      <c r="B198" s="261"/>
      <c r="C198" s="257"/>
      <c r="E198" s="260"/>
    </row>
    <row r="199" spans="2:5" s="259" customFormat="1" x14ac:dyDescent="0.2">
      <c r="B199" s="261"/>
      <c r="C199" s="257"/>
      <c r="E199" s="260"/>
    </row>
    <row r="200" spans="2:5" s="259" customFormat="1" x14ac:dyDescent="0.2">
      <c r="B200" s="261"/>
      <c r="C200" s="257"/>
      <c r="E200" s="260"/>
    </row>
    <row r="201" spans="2:5" s="259" customFormat="1" x14ac:dyDescent="0.2">
      <c r="B201" s="261"/>
      <c r="C201" s="257"/>
      <c r="E201" s="260"/>
    </row>
    <row r="202" spans="2:5" s="259" customFormat="1" x14ac:dyDescent="0.2">
      <c r="B202" s="261"/>
      <c r="C202" s="257"/>
      <c r="E202" s="260"/>
    </row>
    <row r="203" spans="2:5" s="259" customFormat="1" x14ac:dyDescent="0.2">
      <c r="B203" s="261"/>
      <c r="C203" s="257"/>
      <c r="E203" s="260"/>
    </row>
    <row r="204" spans="2:5" s="259" customFormat="1" x14ac:dyDescent="0.2">
      <c r="B204" s="261"/>
      <c r="C204" s="257"/>
      <c r="E204" s="260"/>
    </row>
    <row r="205" spans="2:5" s="259" customFormat="1" x14ac:dyDescent="0.2">
      <c r="B205" s="261"/>
      <c r="C205" s="257"/>
      <c r="E205" s="260"/>
    </row>
    <row r="206" spans="2:5" s="259" customFormat="1" x14ac:dyDescent="0.2">
      <c r="B206" s="261"/>
      <c r="C206" s="257"/>
      <c r="E206" s="260"/>
    </row>
    <row r="207" spans="2:5" s="259" customFormat="1" x14ac:dyDescent="0.2">
      <c r="B207" s="261"/>
      <c r="C207" s="257"/>
      <c r="E207" s="260"/>
    </row>
    <row r="208" spans="2:5" s="259" customFormat="1" x14ac:dyDescent="0.2">
      <c r="B208" s="261"/>
      <c r="C208" s="257"/>
      <c r="E208" s="260"/>
    </row>
    <row r="209" spans="2:5" s="259" customFormat="1" x14ac:dyDescent="0.2">
      <c r="B209" s="261"/>
      <c r="C209" s="257"/>
      <c r="E209" s="260"/>
    </row>
    <row r="210" spans="2:5" s="259" customFormat="1" x14ac:dyDescent="0.2">
      <c r="B210" s="261"/>
      <c r="C210" s="257"/>
      <c r="E210" s="260"/>
    </row>
    <row r="211" spans="2:5" s="259" customFormat="1" x14ac:dyDescent="0.2">
      <c r="B211" s="261"/>
      <c r="C211" s="257"/>
      <c r="E211" s="260"/>
    </row>
    <row r="212" spans="2:5" s="259" customFormat="1" x14ac:dyDescent="0.2">
      <c r="B212" s="261"/>
      <c r="C212" s="257"/>
      <c r="E212" s="260"/>
    </row>
    <row r="213" spans="2:5" s="259" customFormat="1" x14ac:dyDescent="0.2">
      <c r="B213" s="261"/>
      <c r="C213" s="257"/>
      <c r="E213" s="260"/>
    </row>
    <row r="214" spans="2:5" s="259" customFormat="1" x14ac:dyDescent="0.2">
      <c r="B214" s="261"/>
      <c r="C214" s="257"/>
      <c r="E214" s="260"/>
    </row>
    <row r="215" spans="2:5" s="259" customFormat="1" x14ac:dyDescent="0.2">
      <c r="B215" s="261"/>
      <c r="C215" s="257"/>
      <c r="E215" s="260"/>
    </row>
    <row r="216" spans="2:5" s="259" customFormat="1" x14ac:dyDescent="0.2">
      <c r="B216" s="261"/>
      <c r="C216" s="257"/>
      <c r="E216" s="260"/>
    </row>
    <row r="217" spans="2:5" s="259" customFormat="1" x14ac:dyDescent="0.2">
      <c r="B217" s="261"/>
      <c r="C217" s="257"/>
      <c r="E217" s="260"/>
    </row>
    <row r="218" spans="2:5" s="259" customFormat="1" x14ac:dyDescent="0.2">
      <c r="B218" s="261"/>
      <c r="C218" s="257"/>
      <c r="E218" s="260"/>
    </row>
    <row r="219" spans="2:5" s="259" customFormat="1" x14ac:dyDescent="0.2">
      <c r="B219" s="261"/>
      <c r="C219" s="257"/>
      <c r="E219" s="260"/>
    </row>
    <row r="220" spans="2:5" s="259" customFormat="1" x14ac:dyDescent="0.2">
      <c r="B220" s="261"/>
      <c r="C220" s="257"/>
      <c r="E220" s="260"/>
    </row>
    <row r="221" spans="2:5" s="259" customFormat="1" x14ac:dyDescent="0.2">
      <c r="B221" s="261"/>
      <c r="C221" s="257"/>
      <c r="E221" s="260"/>
    </row>
    <row r="222" spans="2:5" s="259" customFormat="1" x14ac:dyDescent="0.2">
      <c r="B222" s="261"/>
      <c r="C222" s="257"/>
      <c r="E222" s="260"/>
    </row>
    <row r="223" spans="2:5" s="259" customFormat="1" x14ac:dyDescent="0.2">
      <c r="B223" s="261"/>
      <c r="C223" s="257"/>
      <c r="E223" s="260"/>
    </row>
    <row r="224" spans="2:5" s="259" customFormat="1" x14ac:dyDescent="0.2">
      <c r="B224" s="261"/>
      <c r="C224" s="257"/>
      <c r="E224" s="260"/>
    </row>
    <row r="225" spans="2:5" s="259" customFormat="1" x14ac:dyDescent="0.2">
      <c r="B225" s="261"/>
      <c r="C225" s="257"/>
      <c r="E225" s="260"/>
    </row>
    <row r="226" spans="2:5" s="259" customFormat="1" x14ac:dyDescent="0.2">
      <c r="B226" s="261"/>
      <c r="C226" s="257"/>
      <c r="E226" s="260"/>
    </row>
    <row r="227" spans="2:5" s="259" customFormat="1" x14ac:dyDescent="0.2">
      <c r="B227" s="261"/>
      <c r="C227" s="257"/>
      <c r="E227" s="260"/>
    </row>
    <row r="228" spans="2:5" s="259" customFormat="1" x14ac:dyDescent="0.2">
      <c r="B228" s="261"/>
      <c r="C228" s="257"/>
      <c r="E228" s="260"/>
    </row>
    <row r="229" spans="2:5" s="259" customFormat="1" x14ac:dyDescent="0.2">
      <c r="B229" s="261"/>
      <c r="C229" s="257"/>
      <c r="E229" s="260"/>
    </row>
    <row r="230" spans="2:5" s="259" customFormat="1" x14ac:dyDescent="0.2">
      <c r="B230" s="261"/>
      <c r="C230" s="257"/>
      <c r="E230" s="260"/>
    </row>
    <row r="231" spans="2:5" s="259" customFormat="1" x14ac:dyDescent="0.2">
      <c r="B231" s="261"/>
      <c r="C231" s="257"/>
      <c r="E231" s="260"/>
    </row>
    <row r="232" spans="2:5" s="259" customFormat="1" x14ac:dyDescent="0.2">
      <c r="B232" s="261"/>
      <c r="C232" s="257"/>
      <c r="E232" s="260"/>
    </row>
    <row r="233" spans="2:5" s="259" customFormat="1" x14ac:dyDescent="0.2">
      <c r="B233" s="261"/>
      <c r="C233" s="257"/>
      <c r="E233" s="260"/>
    </row>
    <row r="234" spans="2:5" s="259" customFormat="1" x14ac:dyDescent="0.2">
      <c r="B234" s="261"/>
      <c r="C234" s="257"/>
      <c r="E234" s="260"/>
    </row>
    <row r="235" spans="2:5" s="259" customFormat="1" x14ac:dyDescent="0.2">
      <c r="B235" s="261"/>
      <c r="C235" s="257"/>
      <c r="E235" s="260"/>
    </row>
    <row r="236" spans="2:5" s="259" customFormat="1" x14ac:dyDescent="0.2">
      <c r="B236" s="261"/>
      <c r="C236" s="257"/>
      <c r="E236" s="260"/>
    </row>
    <row r="237" spans="2:5" s="259" customFormat="1" x14ac:dyDescent="0.2">
      <c r="B237" s="261"/>
      <c r="C237" s="257"/>
      <c r="E237" s="260"/>
    </row>
    <row r="238" spans="2:5" s="259" customFormat="1" x14ac:dyDescent="0.2">
      <c r="B238" s="261"/>
      <c r="C238" s="257"/>
      <c r="E238" s="260"/>
    </row>
    <row r="239" spans="2:5" s="259" customFormat="1" x14ac:dyDescent="0.2">
      <c r="B239" s="261"/>
      <c r="C239" s="257"/>
      <c r="E239" s="260"/>
    </row>
    <row r="240" spans="2:5" s="259" customFormat="1" x14ac:dyDescent="0.2">
      <c r="B240" s="261"/>
      <c r="C240" s="257"/>
      <c r="E240" s="260"/>
    </row>
    <row r="241" spans="2:5" s="259" customFormat="1" x14ac:dyDescent="0.2">
      <c r="B241" s="261"/>
      <c r="C241" s="257"/>
      <c r="E241" s="260"/>
    </row>
    <row r="242" spans="2:5" s="259" customFormat="1" x14ac:dyDescent="0.2">
      <c r="B242" s="261"/>
      <c r="C242" s="257"/>
      <c r="E242" s="260"/>
    </row>
    <row r="243" spans="2:5" s="259" customFormat="1" x14ac:dyDescent="0.2">
      <c r="B243" s="261"/>
      <c r="C243" s="257"/>
      <c r="E243" s="260"/>
    </row>
    <row r="244" spans="2:5" s="259" customFormat="1" x14ac:dyDescent="0.2">
      <c r="B244" s="261"/>
      <c r="C244" s="257"/>
      <c r="E244" s="260"/>
    </row>
    <row r="245" spans="2:5" s="259" customFormat="1" x14ac:dyDescent="0.2">
      <c r="B245" s="261"/>
      <c r="C245" s="257"/>
      <c r="E245" s="260"/>
    </row>
    <row r="246" spans="2:5" s="259" customFormat="1" x14ac:dyDescent="0.2">
      <c r="B246" s="261"/>
      <c r="C246" s="257"/>
      <c r="E246" s="260"/>
    </row>
    <row r="247" spans="2:5" s="259" customFormat="1" x14ac:dyDescent="0.2">
      <c r="B247" s="261"/>
      <c r="C247" s="257"/>
      <c r="E247" s="260"/>
    </row>
    <row r="248" spans="2:5" s="259" customFormat="1" x14ac:dyDescent="0.2">
      <c r="B248" s="261"/>
      <c r="C248" s="257"/>
      <c r="E248" s="260"/>
    </row>
    <row r="249" spans="2:5" s="259" customFormat="1" x14ac:dyDescent="0.2">
      <c r="B249" s="261"/>
      <c r="C249" s="257"/>
      <c r="E249" s="260"/>
    </row>
    <row r="250" spans="2:5" s="259" customFormat="1" x14ac:dyDescent="0.2">
      <c r="B250" s="261"/>
      <c r="C250" s="257"/>
      <c r="E250" s="260"/>
    </row>
    <row r="251" spans="2:5" s="259" customFormat="1" x14ac:dyDescent="0.2">
      <c r="B251" s="261"/>
      <c r="C251" s="257"/>
      <c r="E251" s="260"/>
    </row>
    <row r="252" spans="2:5" s="259" customFormat="1" x14ac:dyDescent="0.2">
      <c r="B252" s="261"/>
      <c r="C252" s="257"/>
      <c r="E252" s="260"/>
    </row>
    <row r="253" spans="2:5" s="259" customFormat="1" x14ac:dyDescent="0.2">
      <c r="B253" s="261"/>
      <c r="C253" s="257"/>
      <c r="E253" s="260"/>
    </row>
    <row r="254" spans="2:5" s="259" customFormat="1" x14ac:dyDescent="0.2">
      <c r="B254" s="261"/>
      <c r="C254" s="257"/>
      <c r="E254" s="260"/>
    </row>
    <row r="255" spans="2:5" s="259" customFormat="1" x14ac:dyDescent="0.2">
      <c r="B255" s="261"/>
      <c r="C255" s="257"/>
      <c r="E255" s="260"/>
    </row>
    <row r="256" spans="2:5" s="259" customFormat="1" x14ac:dyDescent="0.2">
      <c r="B256" s="261"/>
      <c r="C256" s="257"/>
      <c r="E256" s="260"/>
    </row>
    <row r="257" spans="2:5" s="259" customFormat="1" x14ac:dyDescent="0.2">
      <c r="B257" s="261"/>
      <c r="C257" s="257"/>
      <c r="E257" s="260"/>
    </row>
    <row r="258" spans="2:5" s="259" customFormat="1" x14ac:dyDescent="0.2">
      <c r="B258" s="261"/>
      <c r="C258" s="257"/>
      <c r="E258" s="260"/>
    </row>
    <row r="259" spans="2:5" s="259" customFormat="1" x14ac:dyDescent="0.2">
      <c r="B259" s="261"/>
      <c r="C259" s="257"/>
      <c r="E259" s="260"/>
    </row>
    <row r="260" spans="2:5" s="259" customFormat="1" x14ac:dyDescent="0.2">
      <c r="B260" s="261"/>
      <c r="C260" s="257"/>
      <c r="E260" s="260"/>
    </row>
    <row r="261" spans="2:5" s="259" customFormat="1" x14ac:dyDescent="0.2">
      <c r="B261" s="261"/>
      <c r="C261" s="257"/>
      <c r="E261" s="260"/>
    </row>
    <row r="262" spans="2:5" s="259" customFormat="1" x14ac:dyDescent="0.2">
      <c r="B262" s="261"/>
      <c r="C262" s="257"/>
      <c r="E262" s="260"/>
    </row>
    <row r="263" spans="2:5" s="259" customFormat="1" x14ac:dyDescent="0.2">
      <c r="B263" s="261"/>
      <c r="C263" s="257"/>
      <c r="E263" s="260"/>
    </row>
    <row r="264" spans="2:5" s="259" customFormat="1" x14ac:dyDescent="0.2">
      <c r="B264" s="261"/>
      <c r="C264" s="257"/>
      <c r="E264" s="260"/>
    </row>
    <row r="265" spans="2:5" s="259" customFormat="1" x14ac:dyDescent="0.2">
      <c r="B265" s="261"/>
      <c r="C265" s="257"/>
      <c r="E265" s="260"/>
    </row>
    <row r="266" spans="2:5" s="259" customFormat="1" x14ac:dyDescent="0.2">
      <c r="B266" s="261"/>
      <c r="C266" s="257"/>
      <c r="E266" s="260"/>
    </row>
    <row r="267" spans="2:5" s="259" customFormat="1" x14ac:dyDescent="0.2">
      <c r="B267" s="261"/>
      <c r="C267" s="257"/>
      <c r="E267" s="260"/>
    </row>
    <row r="268" spans="2:5" s="259" customFormat="1" x14ac:dyDescent="0.2">
      <c r="B268" s="261"/>
      <c r="C268" s="257"/>
      <c r="E268" s="260"/>
    </row>
    <row r="269" spans="2:5" s="259" customFormat="1" x14ac:dyDescent="0.2">
      <c r="B269" s="261"/>
      <c r="C269" s="257"/>
      <c r="E269" s="260"/>
    </row>
    <row r="270" spans="2:5" s="259" customFormat="1" x14ac:dyDescent="0.2">
      <c r="B270" s="261"/>
      <c r="C270" s="257"/>
      <c r="E270" s="260"/>
    </row>
    <row r="271" spans="2:5" s="259" customFormat="1" x14ac:dyDescent="0.2">
      <c r="B271" s="261"/>
      <c r="C271" s="257"/>
      <c r="E271" s="260"/>
    </row>
    <row r="272" spans="2:5" s="259" customFormat="1" x14ac:dyDescent="0.2">
      <c r="B272" s="261"/>
      <c r="C272" s="257"/>
      <c r="E272" s="260"/>
    </row>
    <row r="273" spans="2:5" s="259" customFormat="1" x14ac:dyDescent="0.2">
      <c r="B273" s="261"/>
      <c r="C273" s="257"/>
      <c r="E273" s="260"/>
    </row>
    <row r="274" spans="2:5" s="259" customFormat="1" x14ac:dyDescent="0.2">
      <c r="B274" s="261"/>
      <c r="C274" s="257"/>
      <c r="E274" s="260"/>
    </row>
    <row r="275" spans="2:5" s="259" customFormat="1" x14ac:dyDescent="0.2">
      <c r="B275" s="261"/>
      <c r="C275" s="257"/>
      <c r="E275" s="260"/>
    </row>
    <row r="276" spans="2:5" s="259" customFormat="1" x14ac:dyDescent="0.2">
      <c r="B276" s="261"/>
      <c r="C276" s="257"/>
      <c r="E276" s="260"/>
    </row>
    <row r="277" spans="2:5" s="259" customFormat="1" x14ac:dyDescent="0.2">
      <c r="B277" s="261"/>
      <c r="C277" s="257"/>
      <c r="E277" s="260"/>
    </row>
    <row r="278" spans="2:5" s="259" customFormat="1" x14ac:dyDescent="0.2">
      <c r="B278" s="261"/>
      <c r="C278" s="257"/>
      <c r="E278" s="260"/>
    </row>
    <row r="279" spans="2:5" s="259" customFormat="1" x14ac:dyDescent="0.2">
      <c r="B279" s="261"/>
      <c r="C279" s="257"/>
      <c r="E279" s="260"/>
    </row>
    <row r="280" spans="2:5" s="259" customFormat="1" x14ac:dyDescent="0.2">
      <c r="B280" s="261"/>
      <c r="C280" s="257"/>
      <c r="E280" s="260"/>
    </row>
    <row r="281" spans="2:5" s="259" customFormat="1" x14ac:dyDescent="0.2">
      <c r="B281" s="261"/>
      <c r="C281" s="257"/>
      <c r="E281" s="260"/>
    </row>
    <row r="282" spans="2:5" s="259" customFormat="1" x14ac:dyDescent="0.2">
      <c r="B282" s="261"/>
      <c r="C282" s="257"/>
      <c r="E282" s="260"/>
    </row>
    <row r="283" spans="2:5" s="259" customFormat="1" x14ac:dyDescent="0.2">
      <c r="B283" s="261"/>
      <c r="C283" s="257"/>
      <c r="E283" s="260"/>
    </row>
    <row r="284" spans="2:5" s="259" customFormat="1" x14ac:dyDescent="0.2">
      <c r="B284" s="261"/>
      <c r="C284" s="257"/>
      <c r="E284" s="260"/>
    </row>
    <row r="285" spans="2:5" s="259" customFormat="1" x14ac:dyDescent="0.2">
      <c r="B285" s="261"/>
      <c r="C285" s="257"/>
      <c r="E285" s="260"/>
    </row>
  </sheetData>
  <mergeCells count="1">
    <mergeCell ref="A1:E1"/>
  </mergeCells>
  <printOptions horizontalCentered="1"/>
  <pageMargins left="0" right="0" top="0.39370078740157483" bottom="0.39370078740157483" header="0" footer="0"/>
  <pageSetup paperSize="9" scale="62" firstPageNumber="2" orientation="portrait" useFirstPageNumber="1" r:id="rId1"/>
  <headerFooter>
    <oddFooter>&amp;C&amp;P</oddFooter>
  </headerFooter>
  <rowBreaks count="1" manualBreakCount="1">
    <brk id="66" max="4" man="1"/>
  </rowBreaks>
  <ignoredErrors>
    <ignoredError sqref="B7:B1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view="pageBreakPreview" zoomScale="75" zoomScaleNormal="75" zoomScaleSheetLayoutView="75" workbookViewId="0">
      <pane xSplit="2" ySplit="4" topLeftCell="C265" activePane="bottomRight" state="frozen"/>
      <selection activeCell="J95" sqref="J95"/>
      <selection pane="topRight" activeCell="J95" sqref="J95"/>
      <selection pane="bottomLeft" activeCell="J95" sqref="J95"/>
      <selection pane="bottomRight" activeCell="L273" sqref="L273"/>
    </sheetView>
  </sheetViews>
  <sheetFormatPr defaultRowHeight="18.75" x14ac:dyDescent="0.2"/>
  <cols>
    <col min="1" max="1" width="16" style="24" customWidth="1"/>
    <col min="2" max="2" width="80.85546875" style="25" customWidth="1"/>
    <col min="3" max="5" width="24.7109375" style="23" customWidth="1"/>
    <col min="6" max="6" width="13.140625" style="24" customWidth="1"/>
    <col min="7" max="135" width="9.140625" style="23"/>
    <col min="136" max="136" width="9.140625" style="23" bestFit="1" customWidth="1"/>
    <col min="137" max="137" width="101.85546875" style="23" customWidth="1"/>
    <col min="138" max="138" width="16.5703125" style="23" bestFit="1" customWidth="1"/>
    <col min="139" max="139" width="9.140625" style="23" customWidth="1"/>
    <col min="140" max="391" width="9.140625" style="23"/>
    <col min="392" max="392" width="9.140625" style="23" bestFit="1" customWidth="1"/>
    <col min="393" max="393" width="101.85546875" style="23" customWidth="1"/>
    <col min="394" max="394" width="16.5703125" style="23" bestFit="1" customWidth="1"/>
    <col min="395" max="395" width="9.140625" style="23" customWidth="1"/>
    <col min="396" max="647" width="9.140625" style="23"/>
    <col min="648" max="648" width="9.140625" style="23" bestFit="1" customWidth="1"/>
    <col min="649" max="649" width="101.85546875" style="23" customWidth="1"/>
    <col min="650" max="650" width="16.5703125" style="23" bestFit="1" customWidth="1"/>
    <col min="651" max="651" width="9.140625" style="23" customWidth="1"/>
    <col min="652" max="903" width="9.140625" style="23"/>
    <col min="904" max="904" width="9.140625" style="23" bestFit="1" customWidth="1"/>
    <col min="905" max="905" width="101.85546875" style="23" customWidth="1"/>
    <col min="906" max="906" width="16.5703125" style="23" bestFit="1" customWidth="1"/>
    <col min="907" max="907" width="9.140625" style="23" customWidth="1"/>
    <col min="908" max="1159" width="9.140625" style="23"/>
    <col min="1160" max="1160" width="9.140625" style="23" bestFit="1" customWidth="1"/>
    <col min="1161" max="1161" width="101.85546875" style="23" customWidth="1"/>
    <col min="1162" max="1162" width="16.5703125" style="23" bestFit="1" customWidth="1"/>
    <col min="1163" max="1163" width="9.140625" style="23" customWidth="1"/>
    <col min="1164" max="1415" width="9.140625" style="23"/>
    <col min="1416" max="1416" width="9.140625" style="23" bestFit="1" customWidth="1"/>
    <col min="1417" max="1417" width="101.85546875" style="23" customWidth="1"/>
    <col min="1418" max="1418" width="16.5703125" style="23" bestFit="1" customWidth="1"/>
    <col min="1419" max="1419" width="9.140625" style="23" customWidth="1"/>
    <col min="1420" max="1671" width="9.140625" style="23"/>
    <col min="1672" max="1672" width="9.140625" style="23" bestFit="1" customWidth="1"/>
    <col min="1673" max="1673" width="101.85546875" style="23" customWidth="1"/>
    <col min="1674" max="1674" width="16.5703125" style="23" bestFit="1" customWidth="1"/>
    <col min="1675" max="1675" width="9.140625" style="23" customWidth="1"/>
    <col min="1676" max="1927" width="9.140625" style="23"/>
    <col min="1928" max="1928" width="9.140625" style="23" bestFit="1" customWidth="1"/>
    <col min="1929" max="1929" width="101.85546875" style="23" customWidth="1"/>
    <col min="1930" max="1930" width="16.5703125" style="23" bestFit="1" customWidth="1"/>
    <col min="1931" max="1931" width="9.140625" style="23" customWidth="1"/>
    <col min="1932" max="2183" width="9.140625" style="23"/>
    <col min="2184" max="2184" width="9.140625" style="23" bestFit="1" customWidth="1"/>
    <col min="2185" max="2185" width="101.85546875" style="23" customWidth="1"/>
    <col min="2186" max="2186" width="16.5703125" style="23" bestFit="1" customWidth="1"/>
    <col min="2187" max="2187" width="9.140625" style="23" customWidth="1"/>
    <col min="2188" max="2439" width="9.140625" style="23"/>
    <col min="2440" max="2440" width="9.140625" style="23" bestFit="1" customWidth="1"/>
    <col min="2441" max="2441" width="101.85546875" style="23" customWidth="1"/>
    <col min="2442" max="2442" width="16.5703125" style="23" bestFit="1" customWidth="1"/>
    <col min="2443" max="2443" width="9.140625" style="23" customWidth="1"/>
    <col min="2444" max="2695" width="9.140625" style="23"/>
    <col min="2696" max="2696" width="9.140625" style="23" bestFit="1" customWidth="1"/>
    <col min="2697" max="2697" width="101.85546875" style="23" customWidth="1"/>
    <col min="2698" max="2698" width="16.5703125" style="23" bestFit="1" customWidth="1"/>
    <col min="2699" max="2699" width="9.140625" style="23" customWidth="1"/>
    <col min="2700" max="2951" width="9.140625" style="23"/>
    <col min="2952" max="2952" width="9.140625" style="23" bestFit="1" customWidth="1"/>
    <col min="2953" max="2953" width="101.85546875" style="23" customWidth="1"/>
    <col min="2954" max="2954" width="16.5703125" style="23" bestFit="1" customWidth="1"/>
    <col min="2955" max="2955" width="9.140625" style="23" customWidth="1"/>
    <col min="2956" max="3207" width="9.140625" style="23"/>
    <col min="3208" max="3208" width="9.140625" style="23" bestFit="1" customWidth="1"/>
    <col min="3209" max="3209" width="101.85546875" style="23" customWidth="1"/>
    <col min="3210" max="3210" width="16.5703125" style="23" bestFit="1" customWidth="1"/>
    <col min="3211" max="3211" width="9.140625" style="23" customWidth="1"/>
    <col min="3212" max="3463" width="9.140625" style="23"/>
    <col min="3464" max="3464" width="9.140625" style="23" bestFit="1" customWidth="1"/>
    <col min="3465" max="3465" width="101.85546875" style="23" customWidth="1"/>
    <col min="3466" max="3466" width="16.5703125" style="23" bestFit="1" customWidth="1"/>
    <col min="3467" max="3467" width="9.140625" style="23" customWidth="1"/>
    <col min="3468" max="3719" width="9.140625" style="23"/>
    <col min="3720" max="3720" width="9.140625" style="23" bestFit="1" customWidth="1"/>
    <col min="3721" max="3721" width="101.85546875" style="23" customWidth="1"/>
    <col min="3722" max="3722" width="16.5703125" style="23" bestFit="1" customWidth="1"/>
    <col min="3723" max="3723" width="9.140625" style="23" customWidth="1"/>
    <col min="3724" max="3975" width="9.140625" style="23"/>
    <col min="3976" max="3976" width="9.140625" style="23" bestFit="1" customWidth="1"/>
    <col min="3977" max="3977" width="101.85546875" style="23" customWidth="1"/>
    <col min="3978" max="3978" width="16.5703125" style="23" bestFit="1" customWidth="1"/>
    <col min="3979" max="3979" width="9.140625" style="23" customWidth="1"/>
    <col min="3980" max="4231" width="9.140625" style="23"/>
    <col min="4232" max="4232" width="9.140625" style="23" bestFit="1" customWidth="1"/>
    <col min="4233" max="4233" width="101.85546875" style="23" customWidth="1"/>
    <col min="4234" max="4234" width="16.5703125" style="23" bestFit="1" customWidth="1"/>
    <col min="4235" max="4235" width="9.140625" style="23" customWidth="1"/>
    <col min="4236" max="4487" width="9.140625" style="23"/>
    <col min="4488" max="4488" width="9.140625" style="23" bestFit="1" customWidth="1"/>
    <col min="4489" max="4489" width="101.85546875" style="23" customWidth="1"/>
    <col min="4490" max="4490" width="16.5703125" style="23" bestFit="1" customWidth="1"/>
    <col min="4491" max="4491" width="9.140625" style="23" customWidth="1"/>
    <col min="4492" max="4743" width="9.140625" style="23"/>
    <col min="4744" max="4744" width="9.140625" style="23" bestFit="1" customWidth="1"/>
    <col min="4745" max="4745" width="101.85546875" style="23" customWidth="1"/>
    <col min="4746" max="4746" width="16.5703125" style="23" bestFit="1" customWidth="1"/>
    <col min="4747" max="4747" width="9.140625" style="23" customWidth="1"/>
    <col min="4748" max="4999" width="9.140625" style="23"/>
    <col min="5000" max="5000" width="9.140625" style="23" bestFit="1" customWidth="1"/>
    <col min="5001" max="5001" width="101.85546875" style="23" customWidth="1"/>
    <col min="5002" max="5002" width="16.5703125" style="23" bestFit="1" customWidth="1"/>
    <col min="5003" max="5003" width="9.140625" style="23" customWidth="1"/>
    <col min="5004" max="5255" width="9.140625" style="23"/>
    <col min="5256" max="5256" width="9.140625" style="23" bestFit="1" customWidth="1"/>
    <col min="5257" max="5257" width="101.85546875" style="23" customWidth="1"/>
    <col min="5258" max="5258" width="16.5703125" style="23" bestFit="1" customWidth="1"/>
    <col min="5259" max="5259" width="9.140625" style="23" customWidth="1"/>
    <col min="5260" max="5511" width="9.140625" style="23"/>
    <col min="5512" max="5512" width="9.140625" style="23" bestFit="1" customWidth="1"/>
    <col min="5513" max="5513" width="101.85546875" style="23" customWidth="1"/>
    <col min="5514" max="5514" width="16.5703125" style="23" bestFit="1" customWidth="1"/>
    <col min="5515" max="5515" width="9.140625" style="23" customWidth="1"/>
    <col min="5516" max="5767" width="9.140625" style="23"/>
    <col min="5768" max="5768" width="9.140625" style="23" bestFit="1" customWidth="1"/>
    <col min="5769" max="5769" width="101.85546875" style="23" customWidth="1"/>
    <col min="5770" max="5770" width="16.5703125" style="23" bestFit="1" customWidth="1"/>
    <col min="5771" max="5771" width="9.140625" style="23" customWidth="1"/>
    <col min="5772" max="6023" width="9.140625" style="23"/>
    <col min="6024" max="6024" width="9.140625" style="23" bestFit="1" customWidth="1"/>
    <col min="6025" max="6025" width="101.85546875" style="23" customWidth="1"/>
    <col min="6026" max="6026" width="16.5703125" style="23" bestFit="1" customWidth="1"/>
    <col min="6027" max="6027" width="9.140625" style="23" customWidth="1"/>
    <col min="6028" max="6279" width="9.140625" style="23"/>
    <col min="6280" max="6280" width="9.140625" style="23" bestFit="1" customWidth="1"/>
    <col min="6281" max="6281" width="101.85546875" style="23" customWidth="1"/>
    <col min="6282" max="6282" width="16.5703125" style="23" bestFit="1" customWidth="1"/>
    <col min="6283" max="6283" width="9.140625" style="23" customWidth="1"/>
    <col min="6284" max="6535" width="9.140625" style="23"/>
    <col min="6536" max="6536" width="9.140625" style="23" bestFit="1" customWidth="1"/>
    <col min="6537" max="6537" width="101.85546875" style="23" customWidth="1"/>
    <col min="6538" max="6538" width="16.5703125" style="23" bestFit="1" customWidth="1"/>
    <col min="6539" max="6539" width="9.140625" style="23" customWidth="1"/>
    <col min="6540" max="6791" width="9.140625" style="23"/>
    <col min="6792" max="6792" width="9.140625" style="23" bestFit="1" customWidth="1"/>
    <col min="6793" max="6793" width="101.85546875" style="23" customWidth="1"/>
    <col min="6794" max="6794" width="16.5703125" style="23" bestFit="1" customWidth="1"/>
    <col min="6795" max="6795" width="9.140625" style="23" customWidth="1"/>
    <col min="6796" max="7047" width="9.140625" style="23"/>
    <col min="7048" max="7048" width="9.140625" style="23" bestFit="1" customWidth="1"/>
    <col min="7049" max="7049" width="101.85546875" style="23" customWidth="1"/>
    <col min="7050" max="7050" width="16.5703125" style="23" bestFit="1" customWidth="1"/>
    <col min="7051" max="7051" width="9.140625" style="23" customWidth="1"/>
    <col min="7052" max="7303" width="9.140625" style="23"/>
    <col min="7304" max="7304" width="9.140625" style="23" bestFit="1" customWidth="1"/>
    <col min="7305" max="7305" width="101.85546875" style="23" customWidth="1"/>
    <col min="7306" max="7306" width="16.5703125" style="23" bestFit="1" customWidth="1"/>
    <col min="7307" max="7307" width="9.140625" style="23" customWidth="1"/>
    <col min="7308" max="7559" width="9.140625" style="23"/>
    <col min="7560" max="7560" width="9.140625" style="23" bestFit="1" customWidth="1"/>
    <col min="7561" max="7561" width="101.85546875" style="23" customWidth="1"/>
    <col min="7562" max="7562" width="16.5703125" style="23" bestFit="1" customWidth="1"/>
    <col min="7563" max="7563" width="9.140625" style="23" customWidth="1"/>
    <col min="7564" max="7815" width="9.140625" style="23"/>
    <col min="7816" max="7816" width="9.140625" style="23" bestFit="1" customWidth="1"/>
    <col min="7817" max="7817" width="101.85546875" style="23" customWidth="1"/>
    <col min="7818" max="7818" width="16.5703125" style="23" bestFit="1" customWidth="1"/>
    <col min="7819" max="7819" width="9.140625" style="23" customWidth="1"/>
    <col min="7820" max="8071" width="9.140625" style="23"/>
    <col min="8072" max="8072" width="9.140625" style="23" bestFit="1" customWidth="1"/>
    <col min="8073" max="8073" width="101.85546875" style="23" customWidth="1"/>
    <col min="8074" max="8074" width="16.5703125" style="23" bestFit="1" customWidth="1"/>
    <col min="8075" max="8075" width="9.140625" style="23" customWidth="1"/>
    <col min="8076" max="8327" width="9.140625" style="23"/>
    <col min="8328" max="8328" width="9.140625" style="23" bestFit="1" customWidth="1"/>
    <col min="8329" max="8329" width="101.85546875" style="23" customWidth="1"/>
    <col min="8330" max="8330" width="16.5703125" style="23" bestFit="1" customWidth="1"/>
    <col min="8331" max="8331" width="9.140625" style="23" customWidth="1"/>
    <col min="8332" max="8583" width="9.140625" style="23"/>
    <col min="8584" max="8584" width="9.140625" style="23" bestFit="1" customWidth="1"/>
    <col min="8585" max="8585" width="101.85546875" style="23" customWidth="1"/>
    <col min="8586" max="8586" width="16.5703125" style="23" bestFit="1" customWidth="1"/>
    <col min="8587" max="8587" width="9.140625" style="23" customWidth="1"/>
    <col min="8588" max="8839" width="9.140625" style="23"/>
    <col min="8840" max="8840" width="9.140625" style="23" bestFit="1" customWidth="1"/>
    <col min="8841" max="8841" width="101.85546875" style="23" customWidth="1"/>
    <col min="8842" max="8842" width="16.5703125" style="23" bestFit="1" customWidth="1"/>
    <col min="8843" max="8843" width="9.140625" style="23" customWidth="1"/>
    <col min="8844" max="9095" width="9.140625" style="23"/>
    <col min="9096" max="9096" width="9.140625" style="23" bestFit="1" customWidth="1"/>
    <col min="9097" max="9097" width="101.85546875" style="23" customWidth="1"/>
    <col min="9098" max="9098" width="16.5703125" style="23" bestFit="1" customWidth="1"/>
    <col min="9099" max="9099" width="9.140625" style="23" customWidth="1"/>
    <col min="9100" max="9351" width="9.140625" style="23"/>
    <col min="9352" max="9352" width="9.140625" style="23" bestFit="1" customWidth="1"/>
    <col min="9353" max="9353" width="101.85546875" style="23" customWidth="1"/>
    <col min="9354" max="9354" width="16.5703125" style="23" bestFit="1" customWidth="1"/>
    <col min="9355" max="9355" width="9.140625" style="23" customWidth="1"/>
    <col min="9356" max="9607" width="9.140625" style="23"/>
    <col min="9608" max="9608" width="9.140625" style="23" bestFit="1" customWidth="1"/>
    <col min="9609" max="9609" width="101.85546875" style="23" customWidth="1"/>
    <col min="9610" max="9610" width="16.5703125" style="23" bestFit="1" customWidth="1"/>
    <col min="9611" max="9611" width="9.140625" style="23" customWidth="1"/>
    <col min="9612" max="9863" width="9.140625" style="23"/>
    <col min="9864" max="9864" width="9.140625" style="23" bestFit="1" customWidth="1"/>
    <col min="9865" max="9865" width="101.85546875" style="23" customWidth="1"/>
    <col min="9866" max="9866" width="16.5703125" style="23" bestFit="1" customWidth="1"/>
    <col min="9867" max="9867" width="9.140625" style="23" customWidth="1"/>
    <col min="9868" max="10119" width="9.140625" style="23"/>
    <col min="10120" max="10120" width="9.140625" style="23" bestFit="1" customWidth="1"/>
    <col min="10121" max="10121" width="101.85546875" style="23" customWidth="1"/>
    <col min="10122" max="10122" width="16.5703125" style="23" bestFit="1" customWidth="1"/>
    <col min="10123" max="10123" width="9.140625" style="23" customWidth="1"/>
    <col min="10124" max="10375" width="9.140625" style="23"/>
    <col min="10376" max="10376" width="9.140625" style="23" bestFit="1" customWidth="1"/>
    <col min="10377" max="10377" width="101.85546875" style="23" customWidth="1"/>
    <col min="10378" max="10378" width="16.5703125" style="23" bestFit="1" customWidth="1"/>
    <col min="10379" max="10379" width="9.140625" style="23" customWidth="1"/>
    <col min="10380" max="10631" width="9.140625" style="23"/>
    <col min="10632" max="10632" width="9.140625" style="23" bestFit="1" customWidth="1"/>
    <col min="10633" max="10633" width="101.85546875" style="23" customWidth="1"/>
    <col min="10634" max="10634" width="16.5703125" style="23" bestFit="1" customWidth="1"/>
    <col min="10635" max="10635" width="9.140625" style="23" customWidth="1"/>
    <col min="10636" max="10887" width="9.140625" style="23"/>
    <col min="10888" max="10888" width="9.140625" style="23" bestFit="1" customWidth="1"/>
    <col min="10889" max="10889" width="101.85546875" style="23" customWidth="1"/>
    <col min="10890" max="10890" width="16.5703125" style="23" bestFit="1" customWidth="1"/>
    <col min="10891" max="10891" width="9.140625" style="23" customWidth="1"/>
    <col min="10892" max="11143" width="9.140625" style="23"/>
    <col min="11144" max="11144" width="9.140625" style="23" bestFit="1" customWidth="1"/>
    <col min="11145" max="11145" width="101.85546875" style="23" customWidth="1"/>
    <col min="11146" max="11146" width="16.5703125" style="23" bestFit="1" customWidth="1"/>
    <col min="11147" max="11147" width="9.140625" style="23" customWidth="1"/>
    <col min="11148" max="11399" width="9.140625" style="23"/>
    <col min="11400" max="11400" width="9.140625" style="23" bestFit="1" customWidth="1"/>
    <col min="11401" max="11401" width="101.85546875" style="23" customWidth="1"/>
    <col min="11402" max="11402" width="16.5703125" style="23" bestFit="1" customWidth="1"/>
    <col min="11403" max="11403" width="9.140625" style="23" customWidth="1"/>
    <col min="11404" max="11655" width="9.140625" style="23"/>
    <col min="11656" max="11656" width="9.140625" style="23" bestFit="1" customWidth="1"/>
    <col min="11657" max="11657" width="101.85546875" style="23" customWidth="1"/>
    <col min="11658" max="11658" width="16.5703125" style="23" bestFit="1" customWidth="1"/>
    <col min="11659" max="11659" width="9.140625" style="23" customWidth="1"/>
    <col min="11660" max="11911" width="9.140625" style="23"/>
    <col min="11912" max="11912" width="9.140625" style="23" bestFit="1" customWidth="1"/>
    <col min="11913" max="11913" width="101.85546875" style="23" customWidth="1"/>
    <col min="11914" max="11914" width="16.5703125" style="23" bestFit="1" customWidth="1"/>
    <col min="11915" max="11915" width="9.140625" style="23" customWidth="1"/>
    <col min="11916" max="12167" width="9.140625" style="23"/>
    <col min="12168" max="12168" width="9.140625" style="23" bestFit="1" customWidth="1"/>
    <col min="12169" max="12169" width="101.85546875" style="23" customWidth="1"/>
    <col min="12170" max="12170" width="16.5703125" style="23" bestFit="1" customWidth="1"/>
    <col min="12171" max="12171" width="9.140625" style="23" customWidth="1"/>
    <col min="12172" max="12423" width="9.140625" style="23"/>
    <col min="12424" max="12424" width="9.140625" style="23" bestFit="1" customWidth="1"/>
    <col min="12425" max="12425" width="101.85546875" style="23" customWidth="1"/>
    <col min="12426" max="12426" width="16.5703125" style="23" bestFit="1" customWidth="1"/>
    <col min="12427" max="12427" width="9.140625" style="23" customWidth="1"/>
    <col min="12428" max="12679" width="9.140625" style="23"/>
    <col min="12680" max="12680" width="9.140625" style="23" bestFit="1" customWidth="1"/>
    <col min="12681" max="12681" width="101.85546875" style="23" customWidth="1"/>
    <col min="12682" max="12682" width="16.5703125" style="23" bestFit="1" customWidth="1"/>
    <col min="12683" max="12683" width="9.140625" style="23" customWidth="1"/>
    <col min="12684" max="12935" width="9.140625" style="23"/>
    <col min="12936" max="12936" width="9.140625" style="23" bestFit="1" customWidth="1"/>
    <col min="12937" max="12937" width="101.85546875" style="23" customWidth="1"/>
    <col min="12938" max="12938" width="16.5703125" style="23" bestFit="1" customWidth="1"/>
    <col min="12939" max="12939" width="9.140625" style="23" customWidth="1"/>
    <col min="12940" max="13191" width="9.140625" style="23"/>
    <col min="13192" max="13192" width="9.140625" style="23" bestFit="1" customWidth="1"/>
    <col min="13193" max="13193" width="101.85546875" style="23" customWidth="1"/>
    <col min="13194" max="13194" width="16.5703125" style="23" bestFit="1" customWidth="1"/>
    <col min="13195" max="13195" width="9.140625" style="23" customWidth="1"/>
    <col min="13196" max="13447" width="9.140625" style="23"/>
    <col min="13448" max="13448" width="9.140625" style="23" bestFit="1" customWidth="1"/>
    <col min="13449" max="13449" width="101.85546875" style="23" customWidth="1"/>
    <col min="13450" max="13450" width="16.5703125" style="23" bestFit="1" customWidth="1"/>
    <col min="13451" max="13451" width="9.140625" style="23" customWidth="1"/>
    <col min="13452" max="13703" width="9.140625" style="23"/>
    <col min="13704" max="13704" width="9.140625" style="23" bestFit="1" customWidth="1"/>
    <col min="13705" max="13705" width="101.85546875" style="23" customWidth="1"/>
    <col min="13706" max="13706" width="16.5703125" style="23" bestFit="1" customWidth="1"/>
    <col min="13707" max="13707" width="9.140625" style="23" customWidth="1"/>
    <col min="13708" max="13959" width="9.140625" style="23"/>
    <col min="13960" max="13960" width="9.140625" style="23" bestFit="1" customWidth="1"/>
    <col min="13961" max="13961" width="101.85546875" style="23" customWidth="1"/>
    <col min="13962" max="13962" width="16.5703125" style="23" bestFit="1" customWidth="1"/>
    <col min="13963" max="13963" width="9.140625" style="23" customWidth="1"/>
    <col min="13964" max="14215" width="9.140625" style="23"/>
    <col min="14216" max="14216" width="9.140625" style="23" bestFit="1" customWidth="1"/>
    <col min="14217" max="14217" width="101.85546875" style="23" customWidth="1"/>
    <col min="14218" max="14218" width="16.5703125" style="23" bestFit="1" customWidth="1"/>
    <col min="14219" max="14219" width="9.140625" style="23" customWidth="1"/>
    <col min="14220" max="14471" width="9.140625" style="23"/>
    <col min="14472" max="14472" width="9.140625" style="23" bestFit="1" customWidth="1"/>
    <col min="14473" max="14473" width="101.85546875" style="23" customWidth="1"/>
    <col min="14474" max="14474" width="16.5703125" style="23" bestFit="1" customWidth="1"/>
    <col min="14475" max="14475" width="9.140625" style="23" customWidth="1"/>
    <col min="14476" max="14727" width="9.140625" style="23"/>
    <col min="14728" max="14728" width="9.140625" style="23" bestFit="1" customWidth="1"/>
    <col min="14729" max="14729" width="101.85546875" style="23" customWidth="1"/>
    <col min="14730" max="14730" width="16.5703125" style="23" bestFit="1" customWidth="1"/>
    <col min="14731" max="14731" width="9.140625" style="23" customWidth="1"/>
    <col min="14732" max="14983" width="9.140625" style="23"/>
    <col min="14984" max="14984" width="9.140625" style="23" bestFit="1" customWidth="1"/>
    <col min="14985" max="14985" width="101.85546875" style="23" customWidth="1"/>
    <col min="14986" max="14986" width="16.5703125" style="23" bestFit="1" customWidth="1"/>
    <col min="14987" max="14987" width="9.140625" style="23" customWidth="1"/>
    <col min="14988" max="15239" width="9.140625" style="23"/>
    <col min="15240" max="15240" width="9.140625" style="23" bestFit="1" customWidth="1"/>
    <col min="15241" max="15241" width="101.85546875" style="23" customWidth="1"/>
    <col min="15242" max="15242" width="16.5703125" style="23" bestFit="1" customWidth="1"/>
    <col min="15243" max="15243" width="9.140625" style="23" customWidth="1"/>
    <col min="15244" max="15495" width="9.140625" style="23"/>
    <col min="15496" max="15496" width="9.140625" style="23" bestFit="1" customWidth="1"/>
    <col min="15497" max="15497" width="101.85546875" style="23" customWidth="1"/>
    <col min="15498" max="15498" width="16.5703125" style="23" bestFit="1" customWidth="1"/>
    <col min="15499" max="15499" width="9.140625" style="23" customWidth="1"/>
    <col min="15500" max="15751" width="9.140625" style="23"/>
    <col min="15752" max="15752" width="9.140625" style="23" bestFit="1" customWidth="1"/>
    <col min="15753" max="15753" width="101.85546875" style="23" customWidth="1"/>
    <col min="15754" max="15754" width="16.5703125" style="23" bestFit="1" customWidth="1"/>
    <col min="15755" max="15755" width="9.140625" style="23" customWidth="1"/>
    <col min="15756" max="16007" width="9.140625" style="23"/>
    <col min="16008" max="16008" width="9.140625" style="23" bestFit="1" customWidth="1"/>
    <col min="16009" max="16009" width="101.85546875" style="23" customWidth="1"/>
    <col min="16010" max="16010" width="16.5703125" style="23" bestFit="1" customWidth="1"/>
    <col min="16011" max="16011" width="9.140625" style="23" customWidth="1"/>
    <col min="16012" max="16384" width="9.140625" style="23"/>
  </cols>
  <sheetData>
    <row r="1" spans="1:6" x14ac:dyDescent="0.2">
      <c r="A1" s="20" t="s">
        <v>309</v>
      </c>
      <c r="B1" s="21"/>
    </row>
    <row r="2" spans="1:6" x14ac:dyDescent="0.2">
      <c r="C2" s="27"/>
      <c r="D2" s="27"/>
      <c r="E2" s="27"/>
      <c r="F2" s="225"/>
    </row>
    <row r="3" spans="1:6" ht="93.75" x14ac:dyDescent="0.2">
      <c r="A3" s="28" t="s">
        <v>314</v>
      </c>
      <c r="B3" s="29" t="s">
        <v>315</v>
      </c>
      <c r="C3" s="1" t="s">
        <v>328</v>
      </c>
      <c r="D3" s="1" t="s">
        <v>329</v>
      </c>
      <c r="E3" s="1" t="s">
        <v>330</v>
      </c>
      <c r="F3" s="1" t="s">
        <v>316</v>
      </c>
    </row>
    <row r="4" spans="1:6" x14ac:dyDescent="0.2">
      <c r="A4" s="31">
        <v>1</v>
      </c>
      <c r="B4" s="31">
        <v>2</v>
      </c>
      <c r="C4" s="32">
        <v>3</v>
      </c>
      <c r="D4" s="32">
        <v>4</v>
      </c>
      <c r="E4" s="32">
        <v>5</v>
      </c>
      <c r="F4" s="32" t="s">
        <v>14</v>
      </c>
    </row>
    <row r="5" spans="1:6" s="20" customFormat="1" x14ac:dyDescent="0.2">
      <c r="A5" s="33"/>
      <c r="B5" s="21" t="s">
        <v>291</v>
      </c>
      <c r="C5" s="22">
        <f>C6+C13+C21+C19</f>
        <v>3774974900</v>
      </c>
      <c r="D5" s="22">
        <f>D6+D13+D21+D19</f>
        <v>4142678200</v>
      </c>
      <c r="E5" s="22">
        <f t="shared" ref="E5" si="0">E6+E13+E21+E19</f>
        <v>169746900</v>
      </c>
      <c r="F5" s="224">
        <f>D5/C5*100</f>
        <v>109.74054953319028</v>
      </c>
    </row>
    <row r="6" spans="1:6" s="20" customFormat="1" x14ac:dyDescent="0.2">
      <c r="A6" s="21">
        <v>710000</v>
      </c>
      <c r="B6" s="21" t="s">
        <v>343</v>
      </c>
      <c r="C6" s="22">
        <f t="shared" ref="C6:D6" si="1">SUM(C7:C12)</f>
        <v>3483341200</v>
      </c>
      <c r="D6" s="22">
        <f t="shared" si="1"/>
        <v>3822034200</v>
      </c>
      <c r="E6" s="22">
        <f t="shared" ref="E6" si="2">SUM(E7:E12)</f>
        <v>142400000</v>
      </c>
      <c r="F6" s="224">
        <f t="shared" ref="F6:F45" si="3">D6/C6*100</f>
        <v>109.72322206047458</v>
      </c>
    </row>
    <row r="7" spans="1:6" x14ac:dyDescent="0.2">
      <c r="A7" s="35">
        <v>711000</v>
      </c>
      <c r="B7" s="36" t="s">
        <v>344</v>
      </c>
      <c r="C7" s="26">
        <f t="shared" ref="C7:D7" si="4">C78</f>
        <v>542565700</v>
      </c>
      <c r="D7" s="26">
        <f t="shared" si="4"/>
        <v>598134400</v>
      </c>
      <c r="E7" s="26">
        <f t="shared" ref="E7" si="5">E78</f>
        <v>0</v>
      </c>
      <c r="F7" s="225">
        <f t="shared" si="3"/>
        <v>110.24183799307623</v>
      </c>
    </row>
    <row r="8" spans="1:6" x14ac:dyDescent="0.2">
      <c r="A8" s="35">
        <v>712000</v>
      </c>
      <c r="B8" s="36" t="s">
        <v>372</v>
      </c>
      <c r="C8" s="26">
        <f t="shared" ref="C8:D8" si="6">C81</f>
        <v>1191246300</v>
      </c>
      <c r="D8" s="26">
        <f t="shared" si="6"/>
        <v>1296521800</v>
      </c>
      <c r="E8" s="26">
        <f t="shared" ref="E8" si="7">E81</f>
        <v>0</v>
      </c>
      <c r="F8" s="225">
        <f t="shared" si="3"/>
        <v>108.83742514037608</v>
      </c>
    </row>
    <row r="9" spans="1:6" x14ac:dyDescent="0.2">
      <c r="A9" s="35">
        <v>714000</v>
      </c>
      <c r="B9" s="36" t="s">
        <v>331</v>
      </c>
      <c r="C9" s="26">
        <f t="shared" ref="C9:D9" si="8">C83</f>
        <v>19040200</v>
      </c>
      <c r="D9" s="26">
        <f t="shared" si="8"/>
        <v>19630400</v>
      </c>
      <c r="E9" s="26">
        <f t="shared" ref="E9" si="9">E83</f>
        <v>0</v>
      </c>
      <c r="F9" s="225">
        <f t="shared" si="3"/>
        <v>103.09975735548997</v>
      </c>
    </row>
    <row r="10" spans="1:6" x14ac:dyDescent="0.2">
      <c r="A10" s="35">
        <v>715000</v>
      </c>
      <c r="B10" s="36" t="s">
        <v>332</v>
      </c>
      <c r="C10" s="26">
        <f t="shared" ref="C10:D10" si="10">C85</f>
        <v>491300</v>
      </c>
      <c r="D10" s="26">
        <f t="shared" si="10"/>
        <v>200000</v>
      </c>
      <c r="E10" s="26">
        <f t="shared" ref="E10" si="11">E85</f>
        <v>0</v>
      </c>
      <c r="F10" s="225">
        <f t="shared" si="3"/>
        <v>40.70832485243232</v>
      </c>
    </row>
    <row r="11" spans="1:6" x14ac:dyDescent="0.2">
      <c r="A11" s="35">
        <v>717000</v>
      </c>
      <c r="B11" s="36" t="s">
        <v>333</v>
      </c>
      <c r="C11" s="26">
        <f t="shared" ref="C11:D11" si="12">C87</f>
        <v>1729997700</v>
      </c>
      <c r="D11" s="26">
        <f t="shared" si="12"/>
        <v>1907547600</v>
      </c>
      <c r="E11" s="26">
        <f t="shared" ref="E11" si="13">E87</f>
        <v>142400000</v>
      </c>
      <c r="F11" s="225">
        <f t="shared" si="3"/>
        <v>110.263013644469</v>
      </c>
    </row>
    <row r="12" spans="1:6" x14ac:dyDescent="0.2">
      <c r="A12" s="35">
        <v>719000</v>
      </c>
      <c r="B12" s="36" t="s">
        <v>345</v>
      </c>
      <c r="C12" s="26">
        <f t="shared" ref="C12:D12" si="14">C89</f>
        <v>0</v>
      </c>
      <c r="D12" s="26">
        <f t="shared" si="14"/>
        <v>0</v>
      </c>
      <c r="E12" s="26">
        <f t="shared" ref="E12" si="15">E89</f>
        <v>0</v>
      </c>
      <c r="F12" s="225">
        <v>0</v>
      </c>
    </row>
    <row r="13" spans="1:6" s="20" customFormat="1" x14ac:dyDescent="0.2">
      <c r="A13" s="21">
        <v>720000</v>
      </c>
      <c r="B13" s="21" t="s">
        <v>346</v>
      </c>
      <c r="C13" s="22">
        <f t="shared" ref="C13:D13" si="16">SUM(C14:C18)</f>
        <v>285138700</v>
      </c>
      <c r="D13" s="22">
        <f t="shared" si="16"/>
        <v>314254000</v>
      </c>
      <c r="E13" s="22">
        <f t="shared" ref="E13" si="17">SUM(E14:E18)</f>
        <v>24451600</v>
      </c>
      <c r="F13" s="224">
        <f t="shared" si="3"/>
        <v>110.21092541980447</v>
      </c>
    </row>
    <row r="14" spans="1:6" ht="37.5" x14ac:dyDescent="0.2">
      <c r="A14" s="35">
        <v>721000</v>
      </c>
      <c r="B14" s="36" t="s">
        <v>347</v>
      </c>
      <c r="C14" s="26">
        <f t="shared" ref="C14:D14" si="18">C92</f>
        <v>65313800</v>
      </c>
      <c r="D14" s="26">
        <f t="shared" si="18"/>
        <v>78285100</v>
      </c>
      <c r="E14" s="26">
        <f t="shared" ref="E14" si="19">E92</f>
        <v>888800</v>
      </c>
      <c r="F14" s="225">
        <f t="shared" si="3"/>
        <v>119.85996833747232</v>
      </c>
    </row>
    <row r="15" spans="1:6" x14ac:dyDescent="0.2">
      <c r="A15" s="35">
        <v>722000</v>
      </c>
      <c r="B15" s="36" t="s">
        <v>348</v>
      </c>
      <c r="C15" s="26">
        <f t="shared" ref="C15:D15" si="20">C99</f>
        <v>182542200</v>
      </c>
      <c r="D15" s="26">
        <f t="shared" si="20"/>
        <v>196811900</v>
      </c>
      <c r="E15" s="26">
        <f t="shared" ref="E15" si="21">E99</f>
        <v>23060300</v>
      </c>
      <c r="F15" s="225">
        <f t="shared" si="3"/>
        <v>107.81720610357495</v>
      </c>
    </row>
    <row r="16" spans="1:6" x14ac:dyDescent="0.2">
      <c r="A16" s="35">
        <v>723000</v>
      </c>
      <c r="B16" s="36" t="s">
        <v>470</v>
      </c>
      <c r="C16" s="26">
        <f t="shared" ref="C16:D16" si="22">C104</f>
        <v>33466100</v>
      </c>
      <c r="D16" s="26">
        <f t="shared" si="22"/>
        <v>34503600</v>
      </c>
      <c r="E16" s="26">
        <f t="shared" ref="E16" si="23">E104</f>
        <v>10000</v>
      </c>
      <c r="F16" s="225">
        <f t="shared" si="3"/>
        <v>103.10015209420878</v>
      </c>
    </row>
    <row r="17" spans="1:6" ht="37.5" x14ac:dyDescent="0.2">
      <c r="A17" s="35">
        <v>728000</v>
      </c>
      <c r="B17" s="36" t="s">
        <v>373</v>
      </c>
      <c r="C17" s="26">
        <f t="shared" ref="C17:D17" si="24">C106</f>
        <v>1813000</v>
      </c>
      <c r="D17" s="26">
        <f t="shared" si="24"/>
        <v>2587700</v>
      </c>
      <c r="E17" s="26">
        <f t="shared" ref="E17" si="25">E106</f>
        <v>334400</v>
      </c>
      <c r="F17" s="225">
        <f t="shared" si="3"/>
        <v>142.73028130170988</v>
      </c>
    </row>
    <row r="18" spans="1:6" x14ac:dyDescent="0.2">
      <c r="A18" s="35">
        <v>729000</v>
      </c>
      <c r="B18" s="36" t="s">
        <v>349</v>
      </c>
      <c r="C18" s="26">
        <f t="shared" ref="C18:D18" si="26">C109</f>
        <v>2003600</v>
      </c>
      <c r="D18" s="26">
        <f t="shared" si="26"/>
        <v>2065700</v>
      </c>
      <c r="E18" s="26">
        <f t="shared" ref="E18" si="27">E109</f>
        <v>158100</v>
      </c>
      <c r="F18" s="225">
        <f t="shared" si="3"/>
        <v>103.09942104212418</v>
      </c>
    </row>
    <row r="19" spans="1:6" s="20" customFormat="1" x14ac:dyDescent="0.2">
      <c r="A19" s="21">
        <v>730000</v>
      </c>
      <c r="B19" s="21" t="s">
        <v>321</v>
      </c>
      <c r="C19" s="22">
        <f t="shared" ref="C19:E19" si="28">C20</f>
        <v>0</v>
      </c>
      <c r="D19" s="22">
        <f t="shared" si="28"/>
        <v>0</v>
      </c>
      <c r="E19" s="22">
        <f t="shared" si="28"/>
        <v>0</v>
      </c>
      <c r="F19" s="224">
        <v>0</v>
      </c>
    </row>
    <row r="20" spans="1:6" x14ac:dyDescent="0.2">
      <c r="A20" s="35">
        <v>731000</v>
      </c>
      <c r="B20" s="36" t="s">
        <v>321</v>
      </c>
      <c r="C20" s="26">
        <f t="shared" ref="C20:D20" si="29">C111</f>
        <v>0</v>
      </c>
      <c r="D20" s="26">
        <f t="shared" si="29"/>
        <v>0</v>
      </c>
      <c r="E20" s="26">
        <f t="shared" ref="E20" si="30">E111</f>
        <v>0</v>
      </c>
      <c r="F20" s="225">
        <v>0</v>
      </c>
    </row>
    <row r="21" spans="1:6" s="20" customFormat="1" x14ac:dyDescent="0.2">
      <c r="A21" s="21">
        <v>780000</v>
      </c>
      <c r="B21" s="21" t="s">
        <v>374</v>
      </c>
      <c r="C21" s="22">
        <f t="shared" ref="C21:D21" si="31">SUM(C22:C23)</f>
        <v>6495000</v>
      </c>
      <c r="D21" s="22">
        <f t="shared" si="31"/>
        <v>6390000</v>
      </c>
      <c r="E21" s="22">
        <f t="shared" ref="E21" si="32">SUM(E22:E23)</f>
        <v>2895300</v>
      </c>
      <c r="F21" s="224">
        <f t="shared" si="3"/>
        <v>98.383371824480363</v>
      </c>
    </row>
    <row r="22" spans="1:6" x14ac:dyDescent="0.2">
      <c r="A22" s="35">
        <v>787000</v>
      </c>
      <c r="B22" s="36" t="s">
        <v>471</v>
      </c>
      <c r="C22" s="26">
        <f t="shared" ref="C22:D22" si="33">C116</f>
        <v>425000</v>
      </c>
      <c r="D22" s="26">
        <f t="shared" si="33"/>
        <v>200000</v>
      </c>
      <c r="E22" s="26">
        <f t="shared" ref="E22" si="34">E116</f>
        <v>0</v>
      </c>
      <c r="F22" s="225">
        <f t="shared" si="3"/>
        <v>47.058823529411761</v>
      </c>
    </row>
    <row r="23" spans="1:6" x14ac:dyDescent="0.2">
      <c r="A23" s="35">
        <v>788000</v>
      </c>
      <c r="B23" s="36" t="s">
        <v>375</v>
      </c>
      <c r="C23" s="26">
        <f t="shared" ref="C23:D23" si="35">C122</f>
        <v>6070000</v>
      </c>
      <c r="D23" s="26">
        <f t="shared" si="35"/>
        <v>6190000</v>
      </c>
      <c r="E23" s="26">
        <f t="shared" ref="E23" si="36">E122</f>
        <v>2895300</v>
      </c>
      <c r="F23" s="225">
        <f t="shared" si="3"/>
        <v>101.97693574958815</v>
      </c>
    </row>
    <row r="24" spans="1:6" s="20" customFormat="1" x14ac:dyDescent="0.2">
      <c r="A24" s="33"/>
      <c r="B24" s="21" t="s">
        <v>292</v>
      </c>
      <c r="C24" s="22">
        <f t="shared" ref="C24:D24" si="37">C25+C35+C38</f>
        <v>3846539799.9967384</v>
      </c>
      <c r="D24" s="22">
        <f t="shared" si="37"/>
        <v>4247776899.9943151</v>
      </c>
      <c r="E24" s="22">
        <f t="shared" ref="E24" si="38">E25+E35+E38</f>
        <v>168923900</v>
      </c>
      <c r="F24" s="224">
        <f t="shared" si="3"/>
        <v>110.43111785813102</v>
      </c>
    </row>
    <row r="25" spans="1:6" s="20" customFormat="1" x14ac:dyDescent="0.2">
      <c r="A25" s="21">
        <v>410000</v>
      </c>
      <c r="B25" s="21" t="s">
        <v>350</v>
      </c>
      <c r="C25" s="22">
        <f t="shared" ref="C25:D25" si="39">SUM(C26:C34)</f>
        <v>3409664599.9950099</v>
      </c>
      <c r="D25" s="22">
        <f t="shared" si="39"/>
        <v>3824565100</v>
      </c>
      <c r="E25" s="22">
        <f t="shared" ref="E25" si="40">SUM(E26:E34)</f>
        <v>168803900</v>
      </c>
      <c r="F25" s="224">
        <f t="shared" si="3"/>
        <v>112.16836694159294</v>
      </c>
    </row>
    <row r="26" spans="1:6" x14ac:dyDescent="0.2">
      <c r="A26" s="35">
        <v>411000</v>
      </c>
      <c r="B26" s="36" t="s">
        <v>472</v>
      </c>
      <c r="C26" s="26">
        <f t="shared" ref="C26:D26" si="41">C146</f>
        <v>1006179000.0033333</v>
      </c>
      <c r="D26" s="26">
        <f t="shared" si="41"/>
        <v>1132623600</v>
      </c>
      <c r="E26" s="26">
        <f t="shared" ref="E26" si="42">E146</f>
        <v>5157800</v>
      </c>
      <c r="F26" s="225">
        <f t="shared" si="3"/>
        <v>112.56680968259603</v>
      </c>
    </row>
    <row r="27" spans="1:6" x14ac:dyDescent="0.2">
      <c r="A27" s="35">
        <v>412000</v>
      </c>
      <c r="B27" s="36" t="s">
        <v>477</v>
      </c>
      <c r="C27" s="26">
        <f t="shared" ref="C27:D27" si="43">C151</f>
        <v>134897899.99167669</v>
      </c>
      <c r="D27" s="26">
        <f t="shared" si="43"/>
        <v>189963100</v>
      </c>
      <c r="E27" s="26">
        <f t="shared" ref="E27" si="44">E151</f>
        <v>20252300</v>
      </c>
      <c r="F27" s="225">
        <f t="shared" si="3"/>
        <v>140.81990899170475</v>
      </c>
    </row>
    <row r="28" spans="1:6" x14ac:dyDescent="0.2">
      <c r="A28" s="35">
        <v>413000</v>
      </c>
      <c r="B28" s="36" t="s">
        <v>478</v>
      </c>
      <c r="C28" s="26">
        <f t="shared" ref="C28:D28" si="45">C161</f>
        <v>132485200</v>
      </c>
      <c r="D28" s="26">
        <f t="shared" si="45"/>
        <v>226373800</v>
      </c>
      <c r="E28" s="26">
        <f t="shared" ref="E28" si="46">E161</f>
        <v>40600</v>
      </c>
      <c r="F28" s="225">
        <f t="shared" si="3"/>
        <v>170.86723649132131</v>
      </c>
    </row>
    <row r="29" spans="1:6" x14ac:dyDescent="0.2">
      <c r="A29" s="35">
        <v>414000</v>
      </c>
      <c r="B29" s="36" t="s">
        <v>376</v>
      </c>
      <c r="C29" s="26">
        <f t="shared" ref="C29:D29" si="47">C168</f>
        <v>140090000</v>
      </c>
      <c r="D29" s="26">
        <f t="shared" si="47"/>
        <v>236870000</v>
      </c>
      <c r="E29" s="26">
        <f t="shared" ref="E29" si="48">E168</f>
        <v>0</v>
      </c>
      <c r="F29" s="225">
        <f t="shared" si="3"/>
        <v>169.08416018273965</v>
      </c>
    </row>
    <row r="30" spans="1:6" x14ac:dyDescent="0.2">
      <c r="A30" s="35">
        <v>415000</v>
      </c>
      <c r="B30" s="36" t="s">
        <v>321</v>
      </c>
      <c r="C30" s="26">
        <f t="shared" ref="C30:D30" si="49">C170</f>
        <v>229229000</v>
      </c>
      <c r="D30" s="26">
        <f t="shared" si="49"/>
        <v>117699600</v>
      </c>
      <c r="E30" s="26">
        <f t="shared" ref="E30" si="50">E170</f>
        <v>143167000</v>
      </c>
      <c r="F30" s="225">
        <f t="shared" si="3"/>
        <v>51.345859380793883</v>
      </c>
    </row>
    <row r="31" spans="1:6" ht="37.5" x14ac:dyDescent="0.2">
      <c r="A31" s="35">
        <v>416000</v>
      </c>
      <c r="B31" s="36" t="s">
        <v>479</v>
      </c>
      <c r="C31" s="26">
        <f t="shared" ref="C31:D31" si="51">C173</f>
        <v>399386100</v>
      </c>
      <c r="D31" s="26">
        <f t="shared" si="51"/>
        <v>368893900</v>
      </c>
      <c r="E31" s="26">
        <f t="shared" ref="E31" si="52">E173</f>
        <v>0</v>
      </c>
      <c r="F31" s="225">
        <f t="shared" si="3"/>
        <v>92.365232540641756</v>
      </c>
    </row>
    <row r="32" spans="1:6" ht="37.5" x14ac:dyDescent="0.2">
      <c r="A32" s="35">
        <v>417000</v>
      </c>
      <c r="B32" s="36" t="s">
        <v>480</v>
      </c>
      <c r="C32" s="26">
        <f t="shared" ref="C32:D32" si="53">C176</f>
        <v>1361000000</v>
      </c>
      <c r="D32" s="26">
        <f t="shared" si="53"/>
        <v>1545000000</v>
      </c>
      <c r="E32" s="26">
        <f t="shared" ref="E32" si="54">E176</f>
        <v>0</v>
      </c>
      <c r="F32" s="225">
        <f t="shared" si="3"/>
        <v>113.51947097722264</v>
      </c>
    </row>
    <row r="33" spans="1:6" ht="37.5" x14ac:dyDescent="0.2">
      <c r="A33" s="35">
        <v>418000</v>
      </c>
      <c r="B33" s="36" t="s">
        <v>481</v>
      </c>
      <c r="C33" s="26">
        <f t="shared" ref="C33:D33" si="55">+C178</f>
        <v>195000</v>
      </c>
      <c r="D33" s="26">
        <f t="shared" si="55"/>
        <v>200100</v>
      </c>
      <c r="E33" s="26">
        <f t="shared" ref="E33" si="56">+E178</f>
        <v>114200</v>
      </c>
      <c r="F33" s="225">
        <f t="shared" si="3"/>
        <v>102.61538461538461</v>
      </c>
    </row>
    <row r="34" spans="1:6" x14ac:dyDescent="0.2">
      <c r="A34" s="35">
        <v>419000</v>
      </c>
      <c r="B34" s="36" t="s">
        <v>482</v>
      </c>
      <c r="C34" s="26">
        <f t="shared" ref="C34:D34" si="57">C182</f>
        <v>6202400</v>
      </c>
      <c r="D34" s="26">
        <f t="shared" si="57"/>
        <v>6941000</v>
      </c>
      <c r="E34" s="26">
        <f t="shared" ref="E34" si="58">E182</f>
        <v>72000</v>
      </c>
      <c r="F34" s="225">
        <f t="shared" si="3"/>
        <v>111.90829356378175</v>
      </c>
    </row>
    <row r="35" spans="1:6" s="20" customFormat="1" x14ac:dyDescent="0.2">
      <c r="A35" s="21">
        <v>480000</v>
      </c>
      <c r="B35" s="21" t="s">
        <v>377</v>
      </c>
      <c r="C35" s="22">
        <f t="shared" ref="C35:D35" si="59">SUM(C36:C37)</f>
        <v>435161900.00172853</v>
      </c>
      <c r="D35" s="22">
        <f t="shared" si="59"/>
        <v>415400899.99431527</v>
      </c>
      <c r="E35" s="22">
        <f t="shared" ref="E35" si="60">SUM(E36:E37)</f>
        <v>120000</v>
      </c>
      <c r="F35" s="224">
        <f t="shared" si="3"/>
        <v>95.458931490248858</v>
      </c>
    </row>
    <row r="36" spans="1:6" x14ac:dyDescent="0.2">
      <c r="A36" s="35">
        <v>487000</v>
      </c>
      <c r="B36" s="36" t="s">
        <v>471</v>
      </c>
      <c r="C36" s="26">
        <f t="shared" ref="C36:D36" si="61">C185</f>
        <v>355230800.00172853</v>
      </c>
      <c r="D36" s="26">
        <f t="shared" si="61"/>
        <v>358713100</v>
      </c>
      <c r="E36" s="26">
        <f t="shared" ref="E36" si="62">E185</f>
        <v>80000</v>
      </c>
      <c r="F36" s="225">
        <f t="shared" si="3"/>
        <v>100.98029224894196</v>
      </c>
    </row>
    <row r="37" spans="1:6" x14ac:dyDescent="0.2">
      <c r="A37" s="35">
        <v>488000</v>
      </c>
      <c r="B37" s="36" t="s">
        <v>375</v>
      </c>
      <c r="C37" s="26">
        <f t="shared" ref="C37:D37" si="63">C190</f>
        <v>79931100</v>
      </c>
      <c r="D37" s="26">
        <f t="shared" si="63"/>
        <v>56687799.994315296</v>
      </c>
      <c r="E37" s="26">
        <f t="shared" ref="E37" si="64">E190</f>
        <v>40000</v>
      </c>
      <c r="F37" s="225">
        <f>D37/C37*100</f>
        <v>70.920830558212373</v>
      </c>
    </row>
    <row r="38" spans="1:6" s="20" customFormat="1" x14ac:dyDescent="0.2">
      <c r="A38" s="21" t="s">
        <v>3</v>
      </c>
      <c r="B38" s="21" t="s">
        <v>334</v>
      </c>
      <c r="C38" s="22">
        <f t="shared" ref="C38:D38" si="65">C192</f>
        <v>1713300</v>
      </c>
      <c r="D38" s="22">
        <f t="shared" si="65"/>
        <v>7810900</v>
      </c>
      <c r="E38" s="22">
        <f t="shared" ref="E38" si="66">E192</f>
        <v>0</v>
      </c>
      <c r="F38" s="224"/>
    </row>
    <row r="39" spans="1:6" s="20" customFormat="1" x14ac:dyDescent="0.2">
      <c r="A39" s="33"/>
      <c r="B39" s="21" t="s">
        <v>295</v>
      </c>
      <c r="C39" s="22">
        <f t="shared" ref="C39:D39" si="67">C5-C24</f>
        <v>-71564899.996738434</v>
      </c>
      <c r="D39" s="22">
        <f t="shared" si="67"/>
        <v>-105098699.99431515</v>
      </c>
      <c r="E39" s="22">
        <f t="shared" ref="E39" si="68">E5-E24</f>
        <v>823000</v>
      </c>
      <c r="F39" s="224">
        <f t="shared" si="3"/>
        <v>146.85788703555096</v>
      </c>
    </row>
    <row r="40" spans="1:6" s="20" customFormat="1" ht="37.5" x14ac:dyDescent="0.2">
      <c r="A40" s="33"/>
      <c r="B40" s="21" t="s">
        <v>296</v>
      </c>
      <c r="C40" s="22">
        <f t="shared" ref="C40:D40" si="69">C41+C42-C43-C44</f>
        <v>-160676400</v>
      </c>
      <c r="D40" s="22">
        <f t="shared" si="69"/>
        <v>-156132600</v>
      </c>
      <c r="E40" s="22">
        <f t="shared" ref="E40" si="70">E41+E42-E43-E44</f>
        <v>-9422800</v>
      </c>
      <c r="F40" s="224">
        <f t="shared" si="3"/>
        <v>97.172080031666127</v>
      </c>
    </row>
    <row r="41" spans="1:6" x14ac:dyDescent="0.2">
      <c r="A41" s="35">
        <v>810000</v>
      </c>
      <c r="B41" s="36" t="s">
        <v>378</v>
      </c>
      <c r="C41" s="26">
        <f t="shared" ref="C41:D41" si="71">C126</f>
        <v>2122600</v>
      </c>
      <c r="D41" s="26">
        <f t="shared" si="71"/>
        <v>0</v>
      </c>
      <c r="E41" s="26">
        <f t="shared" ref="E41" si="72">E126</f>
        <v>5333400</v>
      </c>
      <c r="F41" s="225">
        <f t="shared" si="3"/>
        <v>0</v>
      </c>
    </row>
    <row r="42" spans="1:6" ht="37.5" x14ac:dyDescent="0.2">
      <c r="A42" s="35">
        <v>880000</v>
      </c>
      <c r="B42" s="36" t="s">
        <v>379</v>
      </c>
      <c r="C42" s="26">
        <f t="shared" ref="C42:D42" si="73">C134</f>
        <v>121100</v>
      </c>
      <c r="D42" s="26">
        <f t="shared" si="73"/>
        <v>0</v>
      </c>
      <c r="E42" s="26">
        <f t="shared" ref="E42" si="74">E134</f>
        <v>585000</v>
      </c>
      <c r="F42" s="225">
        <f t="shared" si="3"/>
        <v>0</v>
      </c>
    </row>
    <row r="43" spans="1:6" x14ac:dyDescent="0.2">
      <c r="A43" s="35">
        <v>510000</v>
      </c>
      <c r="B43" s="36" t="s">
        <v>380</v>
      </c>
      <c r="C43" s="26">
        <f t="shared" ref="C43:D43" si="75">C196</f>
        <v>162417100</v>
      </c>
      <c r="D43" s="26">
        <f t="shared" si="75"/>
        <v>155602600</v>
      </c>
      <c r="E43" s="26">
        <f t="shared" ref="E43" si="76">E196</f>
        <v>15341200</v>
      </c>
      <c r="F43" s="225">
        <f t="shared" si="3"/>
        <v>95.804321096731812</v>
      </c>
    </row>
    <row r="44" spans="1:6" ht="37.5" x14ac:dyDescent="0.2">
      <c r="A44" s="35">
        <v>580000</v>
      </c>
      <c r="B44" s="36" t="s">
        <v>381</v>
      </c>
      <c r="C44" s="26">
        <f t="shared" ref="C44:D44" si="77">C216</f>
        <v>503000</v>
      </c>
      <c r="D44" s="26">
        <f t="shared" si="77"/>
        <v>530000</v>
      </c>
      <c r="E44" s="26">
        <f t="shared" ref="E44" si="78">E216</f>
        <v>0</v>
      </c>
      <c r="F44" s="225">
        <f t="shared" si="3"/>
        <v>105.36779324055665</v>
      </c>
    </row>
    <row r="45" spans="1:6" s="40" customFormat="1" x14ac:dyDescent="0.2">
      <c r="A45" s="37"/>
      <c r="B45" s="38" t="s">
        <v>297</v>
      </c>
      <c r="C45" s="39">
        <f t="shared" ref="C45:D45" si="79">C39+C40</f>
        <v>-232241299.99673843</v>
      </c>
      <c r="D45" s="39">
        <f t="shared" si="79"/>
        <v>-261231299.99431515</v>
      </c>
      <c r="E45" s="39">
        <f t="shared" ref="E45" si="80">E39+E40</f>
        <v>-8599800</v>
      </c>
      <c r="F45" s="30">
        <f t="shared" si="3"/>
        <v>112.48270656338207</v>
      </c>
    </row>
    <row r="46" spans="1:6" x14ac:dyDescent="0.2">
      <c r="A46" s="33"/>
      <c r="B46" s="21"/>
      <c r="C46" s="22"/>
      <c r="D46" s="22"/>
      <c r="E46" s="22"/>
      <c r="F46" s="224"/>
    </row>
    <row r="47" spans="1:6" s="40" customFormat="1" x14ac:dyDescent="0.2">
      <c r="A47" s="37"/>
      <c r="B47" s="38" t="s">
        <v>287</v>
      </c>
      <c r="C47" s="39">
        <f t="shared" ref="C47" si="81">C48+C55+C61+C68</f>
        <v>232241300</v>
      </c>
      <c r="D47" s="39">
        <f t="shared" ref="D47" si="82">D48+D55+D61+D68</f>
        <v>261231300.00999999</v>
      </c>
      <c r="E47" s="39">
        <f t="shared" ref="E47" si="83">E48+E55+E61+E68</f>
        <v>8599800</v>
      </c>
      <c r="F47" s="30">
        <f t="shared" ref="F47:F67" si="84">D47/C47*100</f>
        <v>112.48270656855605</v>
      </c>
    </row>
    <row r="48" spans="1:6" s="20" customFormat="1" x14ac:dyDescent="0.2">
      <c r="A48" s="33"/>
      <c r="B48" s="21" t="s">
        <v>298</v>
      </c>
      <c r="C48" s="22">
        <f t="shared" ref="C48:D48" si="85">C49-C52</f>
        <v>78966100</v>
      </c>
      <c r="D48" s="22">
        <f t="shared" si="85"/>
        <v>100202100</v>
      </c>
      <c r="E48" s="22">
        <f t="shared" ref="E48" si="86">E49-E52</f>
        <v>100000</v>
      </c>
      <c r="F48" s="224">
        <f t="shared" si="84"/>
        <v>126.89255262701336</v>
      </c>
    </row>
    <row r="49" spans="1:6" s="20" customFormat="1" x14ac:dyDescent="0.2">
      <c r="A49" s="21">
        <v>910000</v>
      </c>
      <c r="B49" s="21" t="s">
        <v>382</v>
      </c>
      <c r="C49" s="22">
        <f t="shared" ref="C49:D49" si="87">SUM(C50:C51)</f>
        <v>80037100</v>
      </c>
      <c r="D49" s="22">
        <f t="shared" si="87"/>
        <v>100702100</v>
      </c>
      <c r="E49" s="22">
        <f t="shared" ref="E49" si="88">SUM(E50:E51)</f>
        <v>100000</v>
      </c>
      <c r="F49" s="224">
        <f t="shared" si="84"/>
        <v>125.81927631061096</v>
      </c>
    </row>
    <row r="50" spans="1:6" x14ac:dyDescent="0.2">
      <c r="A50" s="35">
        <v>911000</v>
      </c>
      <c r="B50" s="36" t="s">
        <v>383</v>
      </c>
      <c r="C50" s="26">
        <f t="shared" ref="C50:D50" si="89">C227</f>
        <v>73997900</v>
      </c>
      <c r="D50" s="26">
        <f t="shared" si="89"/>
        <v>92936200</v>
      </c>
      <c r="E50" s="26">
        <f t="shared" ref="E50" si="90">E227</f>
        <v>100000</v>
      </c>
      <c r="F50" s="225">
        <f t="shared" si="84"/>
        <v>125.59302358580446</v>
      </c>
    </row>
    <row r="51" spans="1:6" ht="37.5" x14ac:dyDescent="0.2">
      <c r="A51" s="35">
        <v>918000</v>
      </c>
      <c r="B51" s="36" t="s">
        <v>384</v>
      </c>
      <c r="C51" s="26">
        <f t="shared" ref="C51:D51" si="91">C229</f>
        <v>6039200</v>
      </c>
      <c r="D51" s="26">
        <f t="shared" si="91"/>
        <v>7765900</v>
      </c>
      <c r="E51" s="26">
        <f t="shared" ref="E51" si="92">E229</f>
        <v>0</v>
      </c>
      <c r="F51" s="225">
        <f t="shared" si="84"/>
        <v>128.5915353026891</v>
      </c>
    </row>
    <row r="52" spans="1:6" s="20" customFormat="1" x14ac:dyDescent="0.2">
      <c r="A52" s="21">
        <v>610000</v>
      </c>
      <c r="B52" s="21" t="s">
        <v>385</v>
      </c>
      <c r="C52" s="22">
        <f t="shared" ref="C52:D52" si="93">SUM(C53:C54)</f>
        <v>1071000</v>
      </c>
      <c r="D52" s="22">
        <f t="shared" si="93"/>
        <v>500000</v>
      </c>
      <c r="E52" s="22">
        <f t="shared" ref="E52" si="94">SUM(E53:E54)</f>
        <v>0</v>
      </c>
      <c r="F52" s="224">
        <f t="shared" si="84"/>
        <v>46.685340802987859</v>
      </c>
    </row>
    <row r="53" spans="1:6" x14ac:dyDescent="0.2">
      <c r="A53" s="35">
        <v>611000</v>
      </c>
      <c r="B53" s="36" t="s">
        <v>386</v>
      </c>
      <c r="C53" s="26">
        <f t="shared" ref="C53:D53" si="95">C232</f>
        <v>486000</v>
      </c>
      <c r="D53" s="26">
        <f t="shared" si="95"/>
        <v>0</v>
      </c>
      <c r="E53" s="26">
        <f t="shared" ref="E53" si="96">E232</f>
        <v>0</v>
      </c>
      <c r="F53" s="225">
        <f t="shared" si="84"/>
        <v>0</v>
      </c>
    </row>
    <row r="54" spans="1:6" ht="37.5" x14ac:dyDescent="0.2">
      <c r="A54" s="35">
        <v>618000</v>
      </c>
      <c r="B54" s="36" t="s">
        <v>387</v>
      </c>
      <c r="C54" s="26">
        <f t="shared" ref="C54:D54" si="97">C236</f>
        <v>585000</v>
      </c>
      <c r="D54" s="26">
        <f t="shared" si="97"/>
        <v>500000</v>
      </c>
      <c r="E54" s="26">
        <f t="shared" ref="E54" si="98">E236</f>
        <v>0</v>
      </c>
      <c r="F54" s="225">
        <f t="shared" si="84"/>
        <v>85.470085470085465</v>
      </c>
    </row>
    <row r="55" spans="1:6" s="20" customFormat="1" x14ac:dyDescent="0.2">
      <c r="A55" s="33"/>
      <c r="B55" s="21" t="s">
        <v>284</v>
      </c>
      <c r="C55" s="22">
        <f t="shared" ref="C55:D55" si="99">C56-C58</f>
        <v>173194200</v>
      </c>
      <c r="D55" s="22">
        <f t="shared" si="99"/>
        <v>187396600</v>
      </c>
      <c r="E55" s="22">
        <f t="shared" ref="E55" si="100">E56-E58</f>
        <v>-1000</v>
      </c>
      <c r="F55" s="224">
        <f t="shared" si="84"/>
        <v>108.20027460503874</v>
      </c>
    </row>
    <row r="56" spans="1:6" s="20" customFormat="1" x14ac:dyDescent="0.2">
      <c r="A56" s="21">
        <v>920000</v>
      </c>
      <c r="B56" s="21" t="s">
        <v>388</v>
      </c>
      <c r="C56" s="22">
        <f t="shared" ref="C56:E56" si="101">SUM(C57)</f>
        <v>623502000</v>
      </c>
      <c r="D56" s="22">
        <f t="shared" si="101"/>
        <v>1109779700</v>
      </c>
      <c r="E56" s="22">
        <f t="shared" si="101"/>
        <v>0</v>
      </c>
      <c r="F56" s="224">
        <f t="shared" si="84"/>
        <v>177.99136169571227</v>
      </c>
    </row>
    <row r="57" spans="1:6" x14ac:dyDescent="0.2">
      <c r="A57" s="35">
        <v>921000</v>
      </c>
      <c r="B57" s="36" t="s">
        <v>389</v>
      </c>
      <c r="C57" s="26">
        <f t="shared" ref="C57:D57" si="102">C241</f>
        <v>623502000</v>
      </c>
      <c r="D57" s="26">
        <f t="shared" si="102"/>
        <v>1109779700</v>
      </c>
      <c r="E57" s="26">
        <f t="shared" ref="E57" si="103">E241</f>
        <v>0</v>
      </c>
      <c r="F57" s="225">
        <f t="shared" si="84"/>
        <v>177.99136169571227</v>
      </c>
    </row>
    <row r="58" spans="1:6" s="20" customFormat="1" x14ac:dyDescent="0.2">
      <c r="A58" s="21">
        <v>620000</v>
      </c>
      <c r="B58" s="21" t="s">
        <v>390</v>
      </c>
      <c r="C58" s="22">
        <f t="shared" ref="C58:D58" si="104">SUM(C59:C60)</f>
        <v>450307800</v>
      </c>
      <c r="D58" s="22">
        <f t="shared" si="104"/>
        <v>922383100</v>
      </c>
      <c r="E58" s="22">
        <f>SUM(E59:E60)</f>
        <v>1000</v>
      </c>
      <c r="F58" s="224">
        <f t="shared" si="84"/>
        <v>204.83391582379875</v>
      </c>
    </row>
    <row r="59" spans="1:6" x14ac:dyDescent="0.2">
      <c r="A59" s="35">
        <v>621000</v>
      </c>
      <c r="B59" s="36" t="s">
        <v>391</v>
      </c>
      <c r="C59" s="26">
        <f t="shared" ref="C59:D59" si="105">C245</f>
        <v>450307800</v>
      </c>
      <c r="D59" s="26">
        <f t="shared" si="105"/>
        <v>922383100</v>
      </c>
      <c r="E59" s="26">
        <f t="shared" ref="E59" si="106">E245</f>
        <v>0</v>
      </c>
      <c r="F59" s="225">
        <f t="shared" si="84"/>
        <v>204.83391582379875</v>
      </c>
    </row>
    <row r="60" spans="1:6" ht="37.5" x14ac:dyDescent="0.2">
      <c r="A60" s="35">
        <v>628000</v>
      </c>
      <c r="B60" s="36" t="s">
        <v>392</v>
      </c>
      <c r="C60" s="26">
        <f t="shared" ref="C60:D60" si="107">C250</f>
        <v>0</v>
      </c>
      <c r="D60" s="26">
        <f t="shared" si="107"/>
        <v>0</v>
      </c>
      <c r="E60" s="26">
        <f t="shared" ref="E60" si="108">E250</f>
        <v>1000</v>
      </c>
      <c r="F60" s="225">
        <v>0</v>
      </c>
    </row>
    <row r="61" spans="1:6" s="20" customFormat="1" x14ac:dyDescent="0.2">
      <c r="A61" s="41"/>
      <c r="B61" s="21" t="s">
        <v>299</v>
      </c>
      <c r="C61" s="22">
        <f t="shared" ref="C61:D61" si="109">C62-C65</f>
        <v>-19919000</v>
      </c>
      <c r="D61" s="22">
        <f t="shared" si="109"/>
        <v>-26367399.989999995</v>
      </c>
      <c r="E61" s="22">
        <f t="shared" ref="E61" si="110">E62-E65</f>
        <v>-15641100</v>
      </c>
      <c r="F61" s="224">
        <f t="shared" si="84"/>
        <v>132.37311104975146</v>
      </c>
    </row>
    <row r="62" spans="1:6" s="20" customFormat="1" x14ac:dyDescent="0.2">
      <c r="A62" s="21">
        <v>930000</v>
      </c>
      <c r="B62" s="21" t="s">
        <v>393</v>
      </c>
      <c r="C62" s="22">
        <f t="shared" ref="C62:D62" si="111">C63+C64</f>
        <v>29242300</v>
      </c>
      <c r="D62" s="22">
        <f t="shared" si="111"/>
        <v>29840000</v>
      </c>
      <c r="E62" s="22">
        <f t="shared" ref="E62" si="112">E63+E64</f>
        <v>59274800</v>
      </c>
      <c r="F62" s="224">
        <f t="shared" si="84"/>
        <v>102.04395687069758</v>
      </c>
    </row>
    <row r="63" spans="1:6" x14ac:dyDescent="0.2">
      <c r="A63" s="35">
        <v>931000</v>
      </c>
      <c r="B63" s="36" t="s">
        <v>394</v>
      </c>
      <c r="C63" s="26">
        <f t="shared" ref="C63:D63" si="113">C254</f>
        <v>10708600</v>
      </c>
      <c r="D63" s="26">
        <f t="shared" si="113"/>
        <v>4000000</v>
      </c>
      <c r="E63" s="26">
        <f t="shared" ref="E63" si="114">E254</f>
        <v>59036500</v>
      </c>
      <c r="F63" s="225">
        <f t="shared" si="84"/>
        <v>37.353155407803072</v>
      </c>
    </row>
    <row r="64" spans="1:6" ht="37.5" x14ac:dyDescent="0.2">
      <c r="A64" s="35">
        <v>938000</v>
      </c>
      <c r="B64" s="36" t="s">
        <v>395</v>
      </c>
      <c r="C64" s="26">
        <f t="shared" ref="C64:D64" si="115">C259</f>
        <v>18533700</v>
      </c>
      <c r="D64" s="26">
        <f t="shared" si="115"/>
        <v>25840000</v>
      </c>
      <c r="E64" s="26">
        <f t="shared" ref="E64" si="116">E259</f>
        <v>238300</v>
      </c>
      <c r="F64" s="225">
        <f t="shared" si="84"/>
        <v>139.42170208862774</v>
      </c>
    </row>
    <row r="65" spans="1:6" s="20" customFormat="1" x14ac:dyDescent="0.2">
      <c r="A65" s="21">
        <v>630000</v>
      </c>
      <c r="B65" s="21" t="s">
        <v>396</v>
      </c>
      <c r="C65" s="22">
        <f t="shared" ref="C65:D65" si="117">C66+C67</f>
        <v>49161300</v>
      </c>
      <c r="D65" s="22">
        <f t="shared" si="117"/>
        <v>56207399.989999995</v>
      </c>
      <c r="E65" s="22">
        <f t="shared" ref="E65" si="118">E66+E67</f>
        <v>74915900</v>
      </c>
      <c r="F65" s="224">
        <f t="shared" si="84"/>
        <v>114.33261526851403</v>
      </c>
    </row>
    <row r="66" spans="1:6" x14ac:dyDescent="0.2">
      <c r="A66" s="35">
        <v>631000</v>
      </c>
      <c r="B66" s="36" t="s">
        <v>397</v>
      </c>
      <c r="C66" s="26">
        <f t="shared" ref="C66:D66" si="119">C263</f>
        <v>26023300</v>
      </c>
      <c r="D66" s="26">
        <f t="shared" si="119"/>
        <v>26879000</v>
      </c>
      <c r="E66" s="26">
        <f t="shared" ref="E66" si="120">E263</f>
        <v>74832700</v>
      </c>
      <c r="F66" s="225">
        <f t="shared" si="84"/>
        <v>103.28820710670823</v>
      </c>
    </row>
    <row r="67" spans="1:6" x14ac:dyDescent="0.2">
      <c r="A67" s="42">
        <v>638000</v>
      </c>
      <c r="B67" s="43" t="s">
        <v>398</v>
      </c>
      <c r="C67" s="26">
        <f t="shared" ref="C67:D67" si="121">C268</f>
        <v>23138000</v>
      </c>
      <c r="D67" s="26">
        <f t="shared" si="121"/>
        <v>29328399.989999998</v>
      </c>
      <c r="E67" s="26">
        <f t="shared" ref="E67" si="122">E268</f>
        <v>83200</v>
      </c>
      <c r="F67" s="225">
        <f t="shared" si="84"/>
        <v>126.75425702307892</v>
      </c>
    </row>
    <row r="68" spans="1:6" s="20" customFormat="1" ht="37.5" x14ac:dyDescent="0.2">
      <c r="A68" s="221"/>
      <c r="B68" s="21" t="s">
        <v>310</v>
      </c>
      <c r="C68" s="22">
        <v>0</v>
      </c>
      <c r="D68" s="22">
        <v>0</v>
      </c>
      <c r="E68" s="22">
        <f t="shared" ref="E68" si="123">E271</f>
        <v>24141900</v>
      </c>
      <c r="F68" s="224">
        <v>0</v>
      </c>
    </row>
    <row r="69" spans="1:6" s="40" customFormat="1" x14ac:dyDescent="0.2">
      <c r="A69" s="37"/>
      <c r="B69" s="38" t="s">
        <v>288</v>
      </c>
      <c r="C69" s="39">
        <f t="shared" ref="C69" si="124">C45+C47</f>
        <v>3.261566162109375E-3</v>
      </c>
      <c r="D69" s="39">
        <f t="shared" ref="D69" si="125">D45+D47</f>
        <v>1.5684843063354492E-2</v>
      </c>
      <c r="E69" s="39">
        <f t="shared" ref="E69" si="126">E45+E47</f>
        <v>0</v>
      </c>
      <c r="F69" s="226">
        <v>0</v>
      </c>
    </row>
    <row r="70" spans="1:6" x14ac:dyDescent="0.2">
      <c r="C70" s="26"/>
      <c r="D70" s="26"/>
      <c r="E70" s="26"/>
      <c r="F70" s="224"/>
    </row>
    <row r="71" spans="1:6" x14ac:dyDescent="0.2">
      <c r="C71" s="26"/>
      <c r="D71" s="26"/>
      <c r="E71" s="26"/>
      <c r="F71" s="224"/>
    </row>
    <row r="72" spans="1:6" s="9" customFormat="1" x14ac:dyDescent="0.3">
      <c r="A72" s="3" t="s">
        <v>300</v>
      </c>
      <c r="B72" s="44"/>
      <c r="C72" s="45"/>
      <c r="D72" s="45"/>
      <c r="E72" s="45"/>
      <c r="F72" s="224"/>
    </row>
    <row r="73" spans="1:6" s="9" customFormat="1" x14ac:dyDescent="0.3">
      <c r="A73" s="46"/>
      <c r="B73" s="18"/>
      <c r="C73" s="47"/>
      <c r="D73" s="47"/>
      <c r="E73" s="47"/>
      <c r="F73" s="224"/>
    </row>
    <row r="74" spans="1:6" ht="93.75" x14ac:dyDescent="0.2">
      <c r="A74" s="48" t="s">
        <v>317</v>
      </c>
      <c r="B74" s="48" t="s">
        <v>318</v>
      </c>
      <c r="C74" s="1" t="s">
        <v>328</v>
      </c>
      <c r="D74" s="1" t="s">
        <v>329</v>
      </c>
      <c r="E74" s="1" t="s">
        <v>330</v>
      </c>
      <c r="F74" s="1" t="s">
        <v>316</v>
      </c>
    </row>
    <row r="75" spans="1:6" x14ac:dyDescent="0.2">
      <c r="A75" s="28">
        <v>1</v>
      </c>
      <c r="B75" s="29">
        <v>2</v>
      </c>
      <c r="C75" s="32">
        <v>3</v>
      </c>
      <c r="D75" s="32">
        <v>4</v>
      </c>
      <c r="E75" s="32">
        <v>5</v>
      </c>
      <c r="F75" s="32" t="s">
        <v>14</v>
      </c>
    </row>
    <row r="76" spans="1:6" s="9" customFormat="1" x14ac:dyDescent="0.3">
      <c r="A76" s="49" t="s">
        <v>293</v>
      </c>
      <c r="B76" s="2"/>
      <c r="C76" s="47">
        <f t="shared" ref="C76:D76" si="127">C77+C91+C115+C111</f>
        <v>3774974900</v>
      </c>
      <c r="D76" s="47">
        <f t="shared" si="127"/>
        <v>4142678200</v>
      </c>
      <c r="E76" s="47">
        <f t="shared" ref="E76" si="128">E77+E91+E115+E111</f>
        <v>169746900</v>
      </c>
      <c r="F76" s="227">
        <f t="shared" ref="F76:F138" si="129">D76/C76*100</f>
        <v>109.74054953319028</v>
      </c>
    </row>
    <row r="77" spans="1:6" s="9" customFormat="1" x14ac:dyDescent="0.3">
      <c r="A77" s="49">
        <v>710000</v>
      </c>
      <c r="B77" s="5" t="s">
        <v>351</v>
      </c>
      <c r="C77" s="47">
        <f t="shared" ref="C77:D77" si="130">C78+C81+C83+C85+C87+C89</f>
        <v>3483341200</v>
      </c>
      <c r="D77" s="47">
        <f t="shared" si="130"/>
        <v>3822034200</v>
      </c>
      <c r="E77" s="47">
        <f t="shared" ref="E77" si="131">E78+E81+E83+E85+E87+E89</f>
        <v>142400000</v>
      </c>
      <c r="F77" s="227">
        <f t="shared" si="129"/>
        <v>109.72322206047458</v>
      </c>
    </row>
    <row r="78" spans="1:6" s="9" customFormat="1" ht="19.5" x14ac:dyDescent="0.3">
      <c r="A78" s="4">
        <v>711000</v>
      </c>
      <c r="B78" s="4" t="s">
        <v>344</v>
      </c>
      <c r="C78" s="50">
        <f t="shared" ref="C78:D78" si="132">SUM(C79:C80)</f>
        <v>542565700</v>
      </c>
      <c r="D78" s="50">
        <f t="shared" si="132"/>
        <v>598134400</v>
      </c>
      <c r="E78" s="50">
        <f t="shared" ref="E78" si="133">SUM(E79:E80)</f>
        <v>0</v>
      </c>
      <c r="F78" s="228">
        <f t="shared" si="129"/>
        <v>110.24183799307623</v>
      </c>
    </row>
    <row r="79" spans="1:6" s="9" customFormat="1" x14ac:dyDescent="0.3">
      <c r="A79" s="51">
        <v>711100</v>
      </c>
      <c r="B79" s="8" t="s">
        <v>352</v>
      </c>
      <c r="C79" s="52">
        <v>207642800</v>
      </c>
      <c r="D79" s="52">
        <v>226449000</v>
      </c>
      <c r="E79" s="52">
        <v>0</v>
      </c>
      <c r="F79" s="229">
        <f t="shared" si="129"/>
        <v>109.05699595651764</v>
      </c>
    </row>
    <row r="80" spans="1:6" s="9" customFormat="1" x14ac:dyDescent="0.3">
      <c r="A80" s="51">
        <v>711200</v>
      </c>
      <c r="B80" s="11" t="s">
        <v>399</v>
      </c>
      <c r="C80" s="52">
        <v>334922900</v>
      </c>
      <c r="D80" s="52">
        <v>371685400</v>
      </c>
      <c r="E80" s="52">
        <v>0</v>
      </c>
      <c r="F80" s="229">
        <f t="shared" si="129"/>
        <v>110.97640680885064</v>
      </c>
    </row>
    <row r="81" spans="1:6" s="12" customFormat="1" ht="19.5" x14ac:dyDescent="0.35">
      <c r="A81" s="19">
        <v>712000</v>
      </c>
      <c r="B81" s="14" t="s">
        <v>372</v>
      </c>
      <c r="C81" s="53">
        <f t="shared" ref="C81:E81" si="134">C82</f>
        <v>1191246300</v>
      </c>
      <c r="D81" s="53">
        <f t="shared" si="134"/>
        <v>1296521800</v>
      </c>
      <c r="E81" s="53">
        <f t="shared" si="134"/>
        <v>0</v>
      </c>
      <c r="F81" s="230">
        <f t="shared" si="129"/>
        <v>108.83742514037608</v>
      </c>
    </row>
    <row r="82" spans="1:6" s="9" customFormat="1" x14ac:dyDescent="0.3">
      <c r="A82" s="51">
        <v>712100</v>
      </c>
      <c r="B82" s="11" t="s">
        <v>372</v>
      </c>
      <c r="C82" s="52">
        <v>1191246300</v>
      </c>
      <c r="D82" s="52">
        <v>1296521800</v>
      </c>
      <c r="E82" s="52">
        <v>0</v>
      </c>
      <c r="F82" s="229">
        <f t="shared" si="129"/>
        <v>108.83742514037608</v>
      </c>
    </row>
    <row r="83" spans="1:6" s="9" customFormat="1" ht="19.5" x14ac:dyDescent="0.3">
      <c r="A83" s="19" t="s">
        <v>0</v>
      </c>
      <c r="B83" s="14" t="s">
        <v>331</v>
      </c>
      <c r="C83" s="50">
        <f t="shared" ref="C83:E83" si="135">SUM(C84:C84)</f>
        <v>19040200</v>
      </c>
      <c r="D83" s="50">
        <f t="shared" si="135"/>
        <v>19630400</v>
      </c>
      <c r="E83" s="50">
        <f t="shared" si="135"/>
        <v>0</v>
      </c>
      <c r="F83" s="228">
        <f t="shared" si="129"/>
        <v>103.09975735548997</v>
      </c>
    </row>
    <row r="84" spans="1:6" s="9" customFormat="1" x14ac:dyDescent="0.3">
      <c r="A84" s="51">
        <v>714100</v>
      </c>
      <c r="B84" s="11" t="s">
        <v>331</v>
      </c>
      <c r="C84" s="52">
        <v>19040200</v>
      </c>
      <c r="D84" s="52">
        <v>19630400</v>
      </c>
      <c r="E84" s="52">
        <v>0</v>
      </c>
      <c r="F84" s="229">
        <f t="shared" si="129"/>
        <v>103.09975735548997</v>
      </c>
    </row>
    <row r="85" spans="1:6" s="9" customFormat="1" ht="19.5" x14ac:dyDescent="0.3">
      <c r="A85" s="19">
        <v>715000</v>
      </c>
      <c r="B85" s="4" t="s">
        <v>332</v>
      </c>
      <c r="C85" s="50">
        <f t="shared" ref="C85:E85" si="136">SUM(C86)</f>
        <v>491300</v>
      </c>
      <c r="D85" s="50">
        <f t="shared" si="136"/>
        <v>200000</v>
      </c>
      <c r="E85" s="50">
        <f t="shared" si="136"/>
        <v>0</v>
      </c>
      <c r="F85" s="228">
        <f t="shared" si="129"/>
        <v>40.70832485243232</v>
      </c>
    </row>
    <row r="86" spans="1:6" s="9" customFormat="1" x14ac:dyDescent="0.3">
      <c r="A86" s="51">
        <v>715100</v>
      </c>
      <c r="B86" s="11" t="s">
        <v>322</v>
      </c>
      <c r="C86" s="52">
        <v>491300</v>
      </c>
      <c r="D86" s="52">
        <v>200000</v>
      </c>
      <c r="E86" s="52">
        <v>0</v>
      </c>
      <c r="F86" s="229">
        <f t="shared" si="129"/>
        <v>40.70832485243232</v>
      </c>
    </row>
    <row r="87" spans="1:6" s="9" customFormat="1" ht="19.5" x14ac:dyDescent="0.3">
      <c r="A87" s="19">
        <v>717000</v>
      </c>
      <c r="B87" s="4" t="s">
        <v>333</v>
      </c>
      <c r="C87" s="50">
        <f t="shared" ref="C87:E87" si="137">SUM(C88)</f>
        <v>1729997700</v>
      </c>
      <c r="D87" s="50">
        <f t="shared" si="137"/>
        <v>1907547600</v>
      </c>
      <c r="E87" s="50">
        <f t="shared" si="137"/>
        <v>142400000</v>
      </c>
      <c r="F87" s="228">
        <f t="shared" si="129"/>
        <v>110.263013644469</v>
      </c>
    </row>
    <row r="88" spans="1:6" s="9" customFormat="1" x14ac:dyDescent="0.3">
      <c r="A88" s="51">
        <v>717100</v>
      </c>
      <c r="B88" s="8" t="s">
        <v>335</v>
      </c>
      <c r="C88" s="52">
        <v>1729997700</v>
      </c>
      <c r="D88" s="52">
        <v>1907547600</v>
      </c>
      <c r="E88" s="52">
        <v>142400000</v>
      </c>
      <c r="F88" s="229">
        <f t="shared" si="129"/>
        <v>110.263013644469</v>
      </c>
    </row>
    <row r="89" spans="1:6" s="12" customFormat="1" ht="19.5" x14ac:dyDescent="0.35">
      <c r="A89" s="19">
        <v>719000</v>
      </c>
      <c r="B89" s="4" t="s">
        <v>345</v>
      </c>
      <c r="C89" s="53">
        <f t="shared" ref="C89:E89" si="138">C90</f>
        <v>0</v>
      </c>
      <c r="D89" s="53">
        <f t="shared" si="138"/>
        <v>0</v>
      </c>
      <c r="E89" s="53">
        <f t="shared" si="138"/>
        <v>0</v>
      </c>
      <c r="F89" s="230">
        <v>0</v>
      </c>
    </row>
    <row r="90" spans="1:6" s="9" customFormat="1" x14ac:dyDescent="0.3">
      <c r="A90" s="51">
        <v>719100</v>
      </c>
      <c r="B90" s="8" t="s">
        <v>345</v>
      </c>
      <c r="C90" s="52">
        <v>0</v>
      </c>
      <c r="D90" s="52">
        <v>0</v>
      </c>
      <c r="E90" s="52">
        <v>0</v>
      </c>
      <c r="F90" s="229">
        <v>0</v>
      </c>
    </row>
    <row r="91" spans="1:6" s="3" customFormat="1" x14ac:dyDescent="0.3">
      <c r="A91" s="16">
        <v>720000</v>
      </c>
      <c r="B91" s="5" t="s">
        <v>353</v>
      </c>
      <c r="C91" s="54">
        <f t="shared" ref="C91:D91" si="139">C92+C99+C104+C106+C109</f>
        <v>285138700</v>
      </c>
      <c r="D91" s="54">
        <f t="shared" si="139"/>
        <v>314254000</v>
      </c>
      <c r="E91" s="54">
        <f t="shared" ref="E91" si="140">E92+E99+E104+E106+E109</f>
        <v>24451600</v>
      </c>
      <c r="F91" s="231">
        <f t="shared" si="129"/>
        <v>110.21092541980447</v>
      </c>
    </row>
    <row r="92" spans="1:6" s="9" customFormat="1" ht="39" x14ac:dyDescent="0.3">
      <c r="A92" s="19">
        <v>721000</v>
      </c>
      <c r="B92" s="14" t="s">
        <v>347</v>
      </c>
      <c r="C92" s="53">
        <f t="shared" ref="C92:D92" si="141">SUM(C93:C98)</f>
        <v>65313800</v>
      </c>
      <c r="D92" s="53">
        <f t="shared" si="141"/>
        <v>78285100</v>
      </c>
      <c r="E92" s="53">
        <f t="shared" ref="E92" si="142">SUM(E93:E98)</f>
        <v>888800</v>
      </c>
      <c r="F92" s="230">
        <f t="shared" si="129"/>
        <v>119.85996833747232</v>
      </c>
    </row>
    <row r="93" spans="1:6" s="9" customFormat="1" x14ac:dyDescent="0.3">
      <c r="A93" s="51">
        <v>721100</v>
      </c>
      <c r="B93" s="11" t="s">
        <v>483</v>
      </c>
      <c r="C93" s="52">
        <v>50953000</v>
      </c>
      <c r="D93" s="52">
        <v>54000000</v>
      </c>
      <c r="E93" s="52">
        <v>0</v>
      </c>
      <c r="F93" s="229">
        <f t="shared" si="129"/>
        <v>105.98002080348556</v>
      </c>
    </row>
    <row r="94" spans="1:6" s="9" customFormat="1" x14ac:dyDescent="0.3">
      <c r="A94" s="51">
        <v>721200</v>
      </c>
      <c r="B94" s="11" t="s">
        <v>354</v>
      </c>
      <c r="C94" s="52">
        <v>677900</v>
      </c>
      <c r="D94" s="52">
        <v>700000</v>
      </c>
      <c r="E94" s="52">
        <v>888800</v>
      </c>
      <c r="F94" s="229">
        <f t="shared" si="129"/>
        <v>103.26006785661602</v>
      </c>
    </row>
    <row r="95" spans="1:6" s="9" customFormat="1" x14ac:dyDescent="0.3">
      <c r="A95" s="51">
        <v>721300</v>
      </c>
      <c r="B95" s="11" t="s">
        <v>355</v>
      </c>
      <c r="C95" s="52">
        <v>134000</v>
      </c>
      <c r="D95" s="52">
        <v>150000</v>
      </c>
      <c r="E95" s="52">
        <v>0</v>
      </c>
      <c r="F95" s="229">
        <f t="shared" si="129"/>
        <v>111.94029850746267</v>
      </c>
    </row>
    <row r="96" spans="1:6" s="9" customFormat="1" hidden="1" x14ac:dyDescent="0.3">
      <c r="A96" s="51">
        <v>721400</v>
      </c>
      <c r="B96" s="11" t="s">
        <v>356</v>
      </c>
      <c r="C96" s="52">
        <v>0</v>
      </c>
      <c r="D96" s="52">
        <v>0</v>
      </c>
      <c r="E96" s="52">
        <v>0</v>
      </c>
      <c r="F96" s="229" t="e">
        <f t="shared" si="129"/>
        <v>#DIV/0!</v>
      </c>
    </row>
    <row r="97" spans="1:6" s="9" customFormat="1" x14ac:dyDescent="0.3">
      <c r="A97" s="51">
        <v>721500</v>
      </c>
      <c r="B97" s="11" t="s">
        <v>357</v>
      </c>
      <c r="C97" s="52">
        <v>13548500</v>
      </c>
      <c r="D97" s="52">
        <v>23435100</v>
      </c>
      <c r="E97" s="52">
        <v>0</v>
      </c>
      <c r="F97" s="229">
        <f t="shared" si="129"/>
        <v>172.97191571022623</v>
      </c>
    </row>
    <row r="98" spans="1:6" s="9" customFormat="1" ht="37.5" x14ac:dyDescent="0.3">
      <c r="A98" s="51">
        <v>721600</v>
      </c>
      <c r="B98" s="11" t="s">
        <v>400</v>
      </c>
      <c r="C98" s="52">
        <v>400</v>
      </c>
      <c r="D98" s="52">
        <v>0</v>
      </c>
      <c r="E98" s="52">
        <v>0</v>
      </c>
      <c r="F98" s="229">
        <f t="shared" si="129"/>
        <v>0</v>
      </c>
    </row>
    <row r="99" spans="1:6" s="9" customFormat="1" ht="19.5" x14ac:dyDescent="0.3">
      <c r="A99" s="19">
        <v>722000</v>
      </c>
      <c r="B99" s="14" t="s">
        <v>348</v>
      </c>
      <c r="C99" s="53">
        <f t="shared" ref="C99" si="143">SUM(C100:C103)</f>
        <v>182542200</v>
      </c>
      <c r="D99" s="53">
        <f t="shared" ref="D99" si="144">SUM(D100:D103)</f>
        <v>196811900</v>
      </c>
      <c r="E99" s="53">
        <f t="shared" ref="E99" si="145">SUM(E100:E103)</f>
        <v>23060300</v>
      </c>
      <c r="F99" s="230">
        <f t="shared" si="129"/>
        <v>107.81720610357495</v>
      </c>
    </row>
    <row r="100" spans="1:6" s="9" customFormat="1" x14ac:dyDescent="0.3">
      <c r="A100" s="55">
        <v>722100</v>
      </c>
      <c r="B100" s="11" t="s">
        <v>323</v>
      </c>
      <c r="C100" s="56">
        <v>17300800</v>
      </c>
      <c r="D100" s="56">
        <v>12837200</v>
      </c>
      <c r="E100" s="56">
        <v>0</v>
      </c>
      <c r="F100" s="232">
        <f t="shared" si="129"/>
        <v>74.200036992509027</v>
      </c>
    </row>
    <row r="101" spans="1:6" s="9" customFormat="1" x14ac:dyDescent="0.3">
      <c r="A101" s="55">
        <v>722200</v>
      </c>
      <c r="B101" s="11" t="s">
        <v>336</v>
      </c>
      <c r="C101" s="56">
        <v>15944000</v>
      </c>
      <c r="D101" s="56">
        <v>16438300</v>
      </c>
      <c r="E101" s="56">
        <v>0</v>
      </c>
      <c r="F101" s="232">
        <f t="shared" si="129"/>
        <v>103.10022579026592</v>
      </c>
    </row>
    <row r="102" spans="1:6" s="9" customFormat="1" x14ac:dyDescent="0.3">
      <c r="A102" s="55">
        <v>722400</v>
      </c>
      <c r="B102" s="11" t="s">
        <v>319</v>
      </c>
      <c r="C102" s="56">
        <v>120302100</v>
      </c>
      <c r="D102" s="56">
        <v>139395000</v>
      </c>
      <c r="E102" s="56">
        <v>4290000</v>
      </c>
      <c r="F102" s="232">
        <f t="shared" si="129"/>
        <v>115.87079527290047</v>
      </c>
    </row>
    <row r="103" spans="1:6" s="9" customFormat="1" x14ac:dyDescent="0.3">
      <c r="A103" s="55">
        <v>722500</v>
      </c>
      <c r="B103" s="11" t="s">
        <v>358</v>
      </c>
      <c r="C103" s="56">
        <v>28995300</v>
      </c>
      <c r="D103" s="56">
        <v>28141400</v>
      </c>
      <c r="E103" s="56">
        <v>18770300</v>
      </c>
      <c r="F103" s="232">
        <f t="shared" si="129"/>
        <v>97.055039954751294</v>
      </c>
    </row>
    <row r="104" spans="1:6" s="9" customFormat="1" ht="19.5" x14ac:dyDescent="0.3">
      <c r="A104" s="19" t="s">
        <v>4</v>
      </c>
      <c r="B104" s="14" t="s">
        <v>470</v>
      </c>
      <c r="C104" s="50">
        <f t="shared" ref="C104:E104" si="146">SUM(C105)</f>
        <v>33466100</v>
      </c>
      <c r="D104" s="50">
        <f t="shared" si="146"/>
        <v>34503600</v>
      </c>
      <c r="E104" s="50">
        <f t="shared" si="146"/>
        <v>10000</v>
      </c>
      <c r="F104" s="228">
        <f t="shared" si="129"/>
        <v>103.10015209420878</v>
      </c>
    </row>
    <row r="105" spans="1:6" s="9" customFormat="1" x14ac:dyDescent="0.3">
      <c r="A105" s="55">
        <v>723100</v>
      </c>
      <c r="B105" s="11" t="s">
        <v>470</v>
      </c>
      <c r="C105" s="56">
        <v>33466100</v>
      </c>
      <c r="D105" s="56">
        <v>34503600</v>
      </c>
      <c r="E105" s="56">
        <v>10000</v>
      </c>
      <c r="F105" s="232">
        <f t="shared" si="129"/>
        <v>103.10015209420878</v>
      </c>
    </row>
    <row r="106" spans="1:6" s="12" customFormat="1" ht="39" x14ac:dyDescent="0.35">
      <c r="A106" s="19">
        <v>728000</v>
      </c>
      <c r="B106" s="14" t="s">
        <v>373</v>
      </c>
      <c r="C106" s="50">
        <f t="shared" ref="C106:D106" si="147">C107+C108</f>
        <v>1813000</v>
      </c>
      <c r="D106" s="50">
        <f t="shared" si="147"/>
        <v>2587700</v>
      </c>
      <c r="E106" s="50">
        <f t="shared" ref="E106" si="148">E107+E108</f>
        <v>334400</v>
      </c>
      <c r="F106" s="228">
        <f t="shared" si="129"/>
        <v>142.73028130170988</v>
      </c>
    </row>
    <row r="107" spans="1:6" s="9" customFormat="1" ht="37.5" x14ac:dyDescent="0.3">
      <c r="A107" s="55">
        <v>728100</v>
      </c>
      <c r="B107" s="11" t="s">
        <v>401</v>
      </c>
      <c r="C107" s="56">
        <v>1813000</v>
      </c>
      <c r="D107" s="56">
        <v>2587700</v>
      </c>
      <c r="E107" s="56">
        <v>0</v>
      </c>
      <c r="F107" s="232">
        <f t="shared" si="129"/>
        <v>142.73028130170988</v>
      </c>
    </row>
    <row r="108" spans="1:6" s="9" customFormat="1" ht="37.5" x14ac:dyDescent="0.3">
      <c r="A108" s="55">
        <v>728200</v>
      </c>
      <c r="B108" s="11" t="s">
        <v>402</v>
      </c>
      <c r="C108" s="56">
        <v>0</v>
      </c>
      <c r="D108" s="56">
        <v>0</v>
      </c>
      <c r="E108" s="56">
        <v>334400</v>
      </c>
      <c r="F108" s="232">
        <v>0</v>
      </c>
    </row>
    <row r="109" spans="1:6" s="17" customFormat="1" ht="19.5" x14ac:dyDescent="0.2">
      <c r="A109" s="57">
        <v>729000</v>
      </c>
      <c r="B109" s="14" t="s">
        <v>349</v>
      </c>
      <c r="C109" s="50">
        <f t="shared" ref="C109:E109" si="149">SUM(C110)</f>
        <v>2003600</v>
      </c>
      <c r="D109" s="50">
        <f t="shared" si="149"/>
        <v>2065700</v>
      </c>
      <c r="E109" s="50">
        <f t="shared" si="149"/>
        <v>158100</v>
      </c>
      <c r="F109" s="228">
        <f t="shared" si="129"/>
        <v>103.09942104212418</v>
      </c>
    </row>
    <row r="110" spans="1:6" s="9" customFormat="1" x14ac:dyDescent="0.3">
      <c r="A110" s="55">
        <v>729100</v>
      </c>
      <c r="B110" s="11" t="s">
        <v>349</v>
      </c>
      <c r="C110" s="56">
        <v>2003600</v>
      </c>
      <c r="D110" s="56">
        <v>2065700</v>
      </c>
      <c r="E110" s="56">
        <v>158100</v>
      </c>
      <c r="F110" s="232">
        <f t="shared" si="129"/>
        <v>103.09942104212418</v>
      </c>
    </row>
    <row r="111" spans="1:6" s="3" customFormat="1" x14ac:dyDescent="0.3">
      <c r="A111" s="16">
        <v>730000</v>
      </c>
      <c r="B111" s="5" t="s">
        <v>324</v>
      </c>
      <c r="C111" s="47">
        <f t="shared" ref="C111:E111" si="150">C112</f>
        <v>0</v>
      </c>
      <c r="D111" s="47">
        <f t="shared" si="150"/>
        <v>0</v>
      </c>
      <c r="E111" s="47">
        <f t="shared" si="150"/>
        <v>0</v>
      </c>
      <c r="F111" s="227">
        <v>0</v>
      </c>
    </row>
    <row r="112" spans="1:6" s="12" customFormat="1" ht="19.5" x14ac:dyDescent="0.35">
      <c r="A112" s="6">
        <v>731000</v>
      </c>
      <c r="B112" s="14" t="s">
        <v>321</v>
      </c>
      <c r="C112" s="50">
        <f t="shared" ref="C112:D112" si="151">C113+C114</f>
        <v>0</v>
      </c>
      <c r="D112" s="50">
        <f t="shared" si="151"/>
        <v>0</v>
      </c>
      <c r="E112" s="50">
        <f t="shared" ref="E112" si="152">E113+E114</f>
        <v>0</v>
      </c>
      <c r="F112" s="228">
        <v>0</v>
      </c>
    </row>
    <row r="113" spans="1:6" s="9" customFormat="1" x14ac:dyDescent="0.3">
      <c r="A113" s="55">
        <v>731100</v>
      </c>
      <c r="B113" s="11" t="s">
        <v>325</v>
      </c>
      <c r="C113" s="56">
        <v>0</v>
      </c>
      <c r="D113" s="56">
        <v>0</v>
      </c>
      <c r="E113" s="56">
        <v>0</v>
      </c>
      <c r="F113" s="232">
        <v>0</v>
      </c>
    </row>
    <row r="114" spans="1:6" s="9" customFormat="1" x14ac:dyDescent="0.3">
      <c r="A114" s="55">
        <v>731200</v>
      </c>
      <c r="B114" s="11" t="s">
        <v>326</v>
      </c>
      <c r="C114" s="56">
        <v>0</v>
      </c>
      <c r="D114" s="56">
        <v>0</v>
      </c>
      <c r="E114" s="56">
        <v>0</v>
      </c>
      <c r="F114" s="232">
        <v>0</v>
      </c>
    </row>
    <row r="115" spans="1:6" s="9" customFormat="1" ht="37.5" x14ac:dyDescent="0.3">
      <c r="A115" s="16">
        <v>780000</v>
      </c>
      <c r="B115" s="5" t="s">
        <v>403</v>
      </c>
      <c r="C115" s="47">
        <f t="shared" ref="C115:D115" si="153">C116+C122</f>
        <v>6495000</v>
      </c>
      <c r="D115" s="47">
        <f t="shared" si="153"/>
        <v>6390000</v>
      </c>
      <c r="E115" s="47">
        <f t="shared" ref="E115" si="154">E116+E122</f>
        <v>2895300</v>
      </c>
      <c r="F115" s="227">
        <f t="shared" si="129"/>
        <v>98.383371824480363</v>
      </c>
    </row>
    <row r="116" spans="1:6" s="12" customFormat="1" ht="19.5" x14ac:dyDescent="0.35">
      <c r="A116" s="19">
        <v>787000</v>
      </c>
      <c r="B116" s="14" t="s">
        <v>471</v>
      </c>
      <c r="C116" s="50">
        <f t="shared" ref="C116:D116" si="155">SUM(C117:C121)</f>
        <v>425000</v>
      </c>
      <c r="D116" s="50">
        <f t="shared" si="155"/>
        <v>200000</v>
      </c>
      <c r="E116" s="50">
        <f t="shared" ref="E116" si="156">SUM(E117:E121)</f>
        <v>0</v>
      </c>
      <c r="F116" s="228">
        <f t="shared" si="129"/>
        <v>47.058823529411761</v>
      </c>
    </row>
    <row r="117" spans="1:6" s="9" customFormat="1" x14ac:dyDescent="0.3">
      <c r="A117" s="55">
        <v>787100</v>
      </c>
      <c r="B117" s="11" t="s">
        <v>341</v>
      </c>
      <c r="C117" s="56">
        <v>0</v>
      </c>
      <c r="D117" s="56">
        <v>0</v>
      </c>
      <c r="E117" s="56">
        <v>0</v>
      </c>
      <c r="F117" s="232">
        <v>0</v>
      </c>
    </row>
    <row r="118" spans="1:6" s="9" customFormat="1" x14ac:dyDescent="0.3">
      <c r="A118" s="51">
        <v>787200</v>
      </c>
      <c r="B118" s="11" t="s">
        <v>342</v>
      </c>
      <c r="C118" s="56">
        <v>0</v>
      </c>
      <c r="D118" s="56">
        <v>0</v>
      </c>
      <c r="E118" s="56">
        <v>0</v>
      </c>
      <c r="F118" s="232">
        <v>0</v>
      </c>
    </row>
    <row r="119" spans="1:6" s="9" customFormat="1" x14ac:dyDescent="0.3">
      <c r="A119" s="55">
        <v>787300</v>
      </c>
      <c r="B119" s="11" t="s">
        <v>404</v>
      </c>
      <c r="C119" s="56">
        <v>300000</v>
      </c>
      <c r="D119" s="56">
        <v>200000</v>
      </c>
      <c r="E119" s="56">
        <v>0</v>
      </c>
      <c r="F119" s="232">
        <f t="shared" si="129"/>
        <v>66.666666666666657</v>
      </c>
    </row>
    <row r="120" spans="1:6" s="9" customFormat="1" x14ac:dyDescent="0.3">
      <c r="A120" s="55">
        <v>787400</v>
      </c>
      <c r="B120" s="11" t="s">
        <v>405</v>
      </c>
      <c r="C120" s="56">
        <v>125000</v>
      </c>
      <c r="D120" s="56">
        <v>0</v>
      </c>
      <c r="E120" s="56">
        <v>0</v>
      </c>
      <c r="F120" s="232">
        <f t="shared" si="129"/>
        <v>0</v>
      </c>
    </row>
    <row r="121" spans="1:6" s="9" customFormat="1" x14ac:dyDescent="0.3">
      <c r="A121" s="55">
        <v>787900</v>
      </c>
      <c r="B121" s="11" t="s">
        <v>406</v>
      </c>
      <c r="C121" s="56">
        <v>0</v>
      </c>
      <c r="D121" s="56">
        <v>0</v>
      </c>
      <c r="E121" s="56">
        <v>0</v>
      </c>
      <c r="F121" s="232">
        <v>0</v>
      </c>
    </row>
    <row r="122" spans="1:6" s="9" customFormat="1" ht="19.5" x14ac:dyDescent="0.3">
      <c r="A122" s="19">
        <v>788000</v>
      </c>
      <c r="B122" s="14" t="s">
        <v>375</v>
      </c>
      <c r="C122" s="47">
        <f t="shared" ref="C122:E122" si="157">C123</f>
        <v>6070000</v>
      </c>
      <c r="D122" s="47">
        <f t="shared" si="157"/>
        <v>6190000</v>
      </c>
      <c r="E122" s="47">
        <f t="shared" si="157"/>
        <v>2895300</v>
      </c>
      <c r="F122" s="227">
        <f t="shared" si="129"/>
        <v>101.97693574958815</v>
      </c>
    </row>
    <row r="123" spans="1:6" s="9" customFormat="1" x14ac:dyDescent="0.3">
      <c r="A123" s="55">
        <v>788100</v>
      </c>
      <c r="B123" s="11" t="s">
        <v>375</v>
      </c>
      <c r="C123" s="56">
        <v>6070000</v>
      </c>
      <c r="D123" s="56">
        <v>6190000</v>
      </c>
      <c r="E123" s="56">
        <v>2895300</v>
      </c>
      <c r="F123" s="232">
        <f t="shared" si="129"/>
        <v>101.97693574958815</v>
      </c>
    </row>
    <row r="124" spans="1:6" s="9" customFormat="1" ht="19.5" x14ac:dyDescent="0.3">
      <c r="A124" s="19"/>
      <c r="B124" s="11"/>
      <c r="C124" s="53"/>
      <c r="D124" s="53"/>
      <c r="E124" s="53"/>
      <c r="F124" s="230"/>
    </row>
    <row r="125" spans="1:6" s="9" customFormat="1" x14ac:dyDescent="0.3">
      <c r="A125" s="16" t="s">
        <v>301</v>
      </c>
      <c r="B125" s="11"/>
      <c r="C125" s="54">
        <f t="shared" ref="C125:D125" si="158">C126+C134</f>
        <v>2243700</v>
      </c>
      <c r="D125" s="54">
        <f t="shared" si="158"/>
        <v>0</v>
      </c>
      <c r="E125" s="54">
        <f t="shared" ref="E125" si="159">E126+E134</f>
        <v>5918400</v>
      </c>
      <c r="F125" s="231">
        <f t="shared" si="129"/>
        <v>0</v>
      </c>
    </row>
    <row r="126" spans="1:6" s="9" customFormat="1" x14ac:dyDescent="0.3">
      <c r="A126" s="16">
        <v>810000</v>
      </c>
      <c r="B126" s="18" t="s">
        <v>407</v>
      </c>
      <c r="C126" s="54">
        <f t="shared" ref="C126:D126" si="160">C127+C130+C132</f>
        <v>2122600</v>
      </c>
      <c r="D126" s="54">
        <f t="shared" si="160"/>
        <v>0</v>
      </c>
      <c r="E126" s="54">
        <f t="shared" ref="E126" si="161">E127+E130+E132</f>
        <v>5333400</v>
      </c>
      <c r="F126" s="231">
        <f t="shared" si="129"/>
        <v>0</v>
      </c>
    </row>
    <row r="127" spans="1:6" s="9" customFormat="1" ht="19.5" x14ac:dyDescent="0.3">
      <c r="A127" s="19">
        <v>811000</v>
      </c>
      <c r="B127" s="14" t="s">
        <v>408</v>
      </c>
      <c r="C127" s="53">
        <f t="shared" ref="C127:D127" si="162">SUM(C128:C129)</f>
        <v>21000</v>
      </c>
      <c r="D127" s="53">
        <f t="shared" si="162"/>
        <v>0</v>
      </c>
      <c r="E127" s="53">
        <f t="shared" ref="E127" si="163">SUM(E128:E129)</f>
        <v>1653300</v>
      </c>
      <c r="F127" s="230">
        <f t="shared" si="129"/>
        <v>0</v>
      </c>
    </row>
    <row r="128" spans="1:6" s="9" customFormat="1" x14ac:dyDescent="0.3">
      <c r="A128" s="51">
        <v>811100</v>
      </c>
      <c r="B128" s="11" t="s">
        <v>409</v>
      </c>
      <c r="C128" s="52">
        <v>2000</v>
      </c>
      <c r="D128" s="52">
        <v>0</v>
      </c>
      <c r="E128" s="52">
        <v>1453300</v>
      </c>
      <c r="F128" s="229">
        <f t="shared" si="129"/>
        <v>0</v>
      </c>
    </row>
    <row r="129" spans="1:6" s="9" customFormat="1" x14ac:dyDescent="0.3">
      <c r="A129" s="51">
        <v>811200</v>
      </c>
      <c r="B129" s="11" t="s">
        <v>410</v>
      </c>
      <c r="C129" s="52">
        <v>19000</v>
      </c>
      <c r="D129" s="52">
        <v>0</v>
      </c>
      <c r="E129" s="52">
        <v>200000</v>
      </c>
      <c r="F129" s="229">
        <f t="shared" si="129"/>
        <v>0</v>
      </c>
    </row>
    <row r="130" spans="1:6" s="12" customFormat="1" ht="19.5" x14ac:dyDescent="0.35">
      <c r="A130" s="19">
        <v>813000</v>
      </c>
      <c r="B130" s="14" t="s">
        <v>411</v>
      </c>
      <c r="C130" s="53">
        <f t="shared" ref="C130:E130" si="164">C131</f>
        <v>1022400</v>
      </c>
      <c r="D130" s="53">
        <f t="shared" si="164"/>
        <v>0</v>
      </c>
      <c r="E130" s="53">
        <f t="shared" si="164"/>
        <v>147300</v>
      </c>
      <c r="F130" s="230">
        <f t="shared" si="129"/>
        <v>0</v>
      </c>
    </row>
    <row r="131" spans="1:6" s="9" customFormat="1" x14ac:dyDescent="0.3">
      <c r="A131" s="51">
        <v>813100</v>
      </c>
      <c r="B131" s="11" t="s">
        <v>484</v>
      </c>
      <c r="C131" s="52">
        <v>1022400</v>
      </c>
      <c r="D131" s="52">
        <v>0</v>
      </c>
      <c r="E131" s="52">
        <v>147300</v>
      </c>
      <c r="F131" s="229">
        <f t="shared" si="129"/>
        <v>0</v>
      </c>
    </row>
    <row r="132" spans="1:6" s="12" customFormat="1" ht="39" x14ac:dyDescent="0.35">
      <c r="A132" s="19">
        <v>816000</v>
      </c>
      <c r="B132" s="14" t="s">
        <v>473</v>
      </c>
      <c r="C132" s="53">
        <f t="shared" ref="C132:E132" si="165">C133</f>
        <v>1079200</v>
      </c>
      <c r="D132" s="53">
        <f t="shared" si="165"/>
        <v>0</v>
      </c>
      <c r="E132" s="53">
        <f t="shared" si="165"/>
        <v>3532800</v>
      </c>
      <c r="F132" s="230">
        <f t="shared" si="129"/>
        <v>0</v>
      </c>
    </row>
    <row r="133" spans="1:6" s="9" customFormat="1" ht="37.5" x14ac:dyDescent="0.3">
      <c r="A133" s="51">
        <v>816100</v>
      </c>
      <c r="B133" s="11" t="s">
        <v>473</v>
      </c>
      <c r="C133" s="52">
        <v>1079200</v>
      </c>
      <c r="D133" s="52">
        <v>0</v>
      </c>
      <c r="E133" s="52">
        <v>3532800</v>
      </c>
      <c r="F133" s="229">
        <f t="shared" si="129"/>
        <v>0</v>
      </c>
    </row>
    <row r="134" spans="1:6" s="12" customFormat="1" ht="58.5" x14ac:dyDescent="0.35">
      <c r="A134" s="19">
        <v>880000</v>
      </c>
      <c r="B134" s="14" t="s">
        <v>412</v>
      </c>
      <c r="C134" s="53">
        <f t="shared" ref="C134:E134" si="166">C135</f>
        <v>121100</v>
      </c>
      <c r="D134" s="53">
        <f t="shared" si="166"/>
        <v>0</v>
      </c>
      <c r="E134" s="53">
        <f t="shared" si="166"/>
        <v>585000</v>
      </c>
      <c r="F134" s="230">
        <f t="shared" si="129"/>
        <v>0</v>
      </c>
    </row>
    <row r="135" spans="1:6" s="12" customFormat="1" ht="39" x14ac:dyDescent="0.35">
      <c r="A135" s="19">
        <v>881000</v>
      </c>
      <c r="B135" s="14" t="s">
        <v>413</v>
      </c>
      <c r="C135" s="53">
        <f t="shared" ref="C135:D135" si="167">C136+C137</f>
        <v>121100</v>
      </c>
      <c r="D135" s="53">
        <f t="shared" si="167"/>
        <v>0</v>
      </c>
      <c r="E135" s="53">
        <f t="shared" ref="E135" si="168">E136+E137</f>
        <v>585000</v>
      </c>
      <c r="F135" s="230">
        <f t="shared" si="129"/>
        <v>0</v>
      </c>
    </row>
    <row r="136" spans="1:6" s="9" customFormat="1" ht="37.5" x14ac:dyDescent="0.3">
      <c r="A136" s="51">
        <v>881100</v>
      </c>
      <c r="B136" s="11" t="s">
        <v>414</v>
      </c>
      <c r="C136" s="52">
        <v>15000</v>
      </c>
      <c r="D136" s="52">
        <v>0</v>
      </c>
      <c r="E136" s="52">
        <v>0</v>
      </c>
      <c r="F136" s="229">
        <f t="shared" si="129"/>
        <v>0</v>
      </c>
    </row>
    <row r="137" spans="1:6" s="9" customFormat="1" ht="37.5" x14ac:dyDescent="0.3">
      <c r="A137" s="51">
        <v>881200</v>
      </c>
      <c r="B137" s="11" t="s">
        <v>415</v>
      </c>
      <c r="C137" s="52">
        <v>106100</v>
      </c>
      <c r="D137" s="52">
        <v>0</v>
      </c>
      <c r="E137" s="52">
        <v>585000</v>
      </c>
      <c r="F137" s="229">
        <f t="shared" si="129"/>
        <v>0</v>
      </c>
    </row>
    <row r="138" spans="1:6" s="58" customFormat="1" ht="35.25" customHeight="1" x14ac:dyDescent="0.3">
      <c r="A138" s="37"/>
      <c r="B138" s="38" t="s">
        <v>302</v>
      </c>
      <c r="C138" s="39">
        <f t="shared" ref="C138:D138" si="169">C76+C125</f>
        <v>3777218600</v>
      </c>
      <c r="D138" s="39">
        <f t="shared" si="169"/>
        <v>4142678200</v>
      </c>
      <c r="E138" s="39">
        <f t="shared" ref="E138" si="170">E76+E125</f>
        <v>175665300</v>
      </c>
      <c r="F138" s="30">
        <f t="shared" si="129"/>
        <v>109.67536271265845</v>
      </c>
    </row>
    <row r="139" spans="1:6" ht="21" customHeight="1" x14ac:dyDescent="0.2">
      <c r="C139" s="26"/>
      <c r="D139" s="26"/>
      <c r="E139" s="26"/>
      <c r="F139" s="224"/>
    </row>
    <row r="140" spans="1:6" s="62" customFormat="1" x14ac:dyDescent="0.2">
      <c r="A140" s="59" t="s">
        <v>303</v>
      </c>
      <c r="B140" s="60"/>
      <c r="C140" s="61"/>
      <c r="D140" s="61"/>
      <c r="E140" s="61"/>
      <c r="F140" s="224"/>
    </row>
    <row r="141" spans="1:6" s="62" customFormat="1" x14ac:dyDescent="0.2">
      <c r="A141" s="59"/>
      <c r="B141" s="60"/>
      <c r="C141" s="61"/>
      <c r="D141" s="61"/>
      <c r="E141" s="61"/>
      <c r="F141" s="224"/>
    </row>
    <row r="142" spans="1:6" ht="93.75" x14ac:dyDescent="0.2">
      <c r="A142" s="48" t="s">
        <v>314</v>
      </c>
      <c r="B142" s="48" t="s">
        <v>318</v>
      </c>
      <c r="C142" s="1" t="s">
        <v>328</v>
      </c>
      <c r="D142" s="1" t="s">
        <v>329</v>
      </c>
      <c r="E142" s="1" t="s">
        <v>330</v>
      </c>
      <c r="F142" s="1" t="s">
        <v>316</v>
      </c>
    </row>
    <row r="143" spans="1:6" x14ac:dyDescent="0.2">
      <c r="A143" s="28">
        <v>1</v>
      </c>
      <c r="B143" s="29">
        <v>2</v>
      </c>
      <c r="C143" s="32">
        <v>3</v>
      </c>
      <c r="D143" s="32">
        <v>4</v>
      </c>
      <c r="E143" s="32">
        <v>5</v>
      </c>
      <c r="F143" s="32" t="s">
        <v>14</v>
      </c>
    </row>
    <row r="144" spans="1:6" s="64" customFormat="1" x14ac:dyDescent="0.2">
      <c r="A144" s="63" t="s">
        <v>294</v>
      </c>
      <c r="B144" s="215"/>
      <c r="C144" s="61">
        <f t="shared" ref="C144:E144" si="171">C145+C184+C192</f>
        <v>3846539799.9967384</v>
      </c>
      <c r="D144" s="61">
        <f t="shared" si="171"/>
        <v>4247776899.9943151</v>
      </c>
      <c r="E144" s="61">
        <f t="shared" si="171"/>
        <v>168923900</v>
      </c>
      <c r="F144" s="224">
        <f t="shared" ref="F144:F207" si="172">D144/C144*100</f>
        <v>110.43111785813102</v>
      </c>
    </row>
    <row r="145" spans="1:6" s="64" customFormat="1" x14ac:dyDescent="0.2">
      <c r="A145" s="65">
        <v>410000</v>
      </c>
      <c r="B145" s="215" t="s">
        <v>359</v>
      </c>
      <c r="C145" s="61">
        <f t="shared" ref="C145:E145" si="173">C146+C151+C161+C168+C170+C173+C176+C178+C182</f>
        <v>3409664599.9950099</v>
      </c>
      <c r="D145" s="61">
        <f t="shared" si="173"/>
        <v>3824565100</v>
      </c>
      <c r="E145" s="61">
        <f t="shared" si="173"/>
        <v>168803900</v>
      </c>
      <c r="F145" s="224">
        <f t="shared" si="172"/>
        <v>112.16836694159294</v>
      </c>
    </row>
    <row r="146" spans="1:6" s="64" customFormat="1" ht="19.5" x14ac:dyDescent="0.2">
      <c r="A146" s="66">
        <v>411000</v>
      </c>
      <c r="B146" s="67" t="s">
        <v>472</v>
      </c>
      <c r="C146" s="68">
        <f t="shared" ref="C146:E146" si="174">SUM(C147:C150)</f>
        <v>1006179000.0033333</v>
      </c>
      <c r="D146" s="68">
        <f t="shared" si="174"/>
        <v>1132623600</v>
      </c>
      <c r="E146" s="68">
        <f t="shared" si="174"/>
        <v>5157800</v>
      </c>
      <c r="F146" s="224">
        <f t="shared" si="172"/>
        <v>112.56680968259603</v>
      </c>
    </row>
    <row r="147" spans="1:6" s="64" customFormat="1" x14ac:dyDescent="0.2">
      <c r="A147" s="69">
        <v>411100</v>
      </c>
      <c r="B147" s="70" t="s">
        <v>360</v>
      </c>
      <c r="C147" s="71">
        <v>943819600</v>
      </c>
      <c r="D147" s="71">
        <v>1070247700</v>
      </c>
      <c r="E147" s="71">
        <v>2623300</v>
      </c>
      <c r="F147" s="225">
        <f t="shared" si="172"/>
        <v>113.39536708074299</v>
      </c>
    </row>
    <row r="148" spans="1:6" s="64" customFormat="1" ht="37.5" x14ac:dyDescent="0.2">
      <c r="A148" s="69">
        <v>411200</v>
      </c>
      <c r="B148" s="70" t="s">
        <v>485</v>
      </c>
      <c r="C148" s="71">
        <v>30987500</v>
      </c>
      <c r="D148" s="71">
        <v>30005700</v>
      </c>
      <c r="E148" s="71">
        <v>1897900</v>
      </c>
      <c r="F148" s="225">
        <f t="shared" si="172"/>
        <v>96.831625655506244</v>
      </c>
    </row>
    <row r="149" spans="1:6" s="64" customFormat="1" ht="37.5" x14ac:dyDescent="0.2">
      <c r="A149" s="69">
        <v>411300</v>
      </c>
      <c r="B149" s="70" t="s">
        <v>361</v>
      </c>
      <c r="C149" s="71">
        <v>21259500.003333334</v>
      </c>
      <c r="D149" s="71">
        <v>21749600</v>
      </c>
      <c r="E149" s="71">
        <v>151000</v>
      </c>
      <c r="F149" s="225">
        <f t="shared" si="172"/>
        <v>102.3053223104486</v>
      </c>
    </row>
    <row r="150" spans="1:6" s="64" customFormat="1" x14ac:dyDescent="0.2">
      <c r="A150" s="69">
        <v>411400</v>
      </c>
      <c r="B150" s="70" t="s">
        <v>362</v>
      </c>
      <c r="C150" s="71">
        <v>10112400</v>
      </c>
      <c r="D150" s="71">
        <v>10620600</v>
      </c>
      <c r="E150" s="71">
        <v>485600</v>
      </c>
      <c r="F150" s="225">
        <f t="shared" si="172"/>
        <v>105.0255132312804</v>
      </c>
    </row>
    <row r="151" spans="1:6" s="64" customFormat="1" ht="19.5" x14ac:dyDescent="0.2">
      <c r="A151" s="66">
        <v>412000</v>
      </c>
      <c r="B151" s="72" t="s">
        <v>477</v>
      </c>
      <c r="C151" s="68">
        <f t="shared" ref="C151:E151" si="175">SUM(C152:C160)</f>
        <v>134897899.99167669</v>
      </c>
      <c r="D151" s="68">
        <f t="shared" si="175"/>
        <v>189963100</v>
      </c>
      <c r="E151" s="68">
        <f t="shared" si="175"/>
        <v>20252300</v>
      </c>
      <c r="F151" s="224">
        <f t="shared" si="172"/>
        <v>140.81990899170475</v>
      </c>
    </row>
    <row r="152" spans="1:6" s="64" customFormat="1" x14ac:dyDescent="0.2">
      <c r="A152" s="69">
        <v>412100</v>
      </c>
      <c r="B152" s="70" t="s">
        <v>363</v>
      </c>
      <c r="C152" s="71">
        <v>2727000</v>
      </c>
      <c r="D152" s="71">
        <v>2746100</v>
      </c>
      <c r="E152" s="71">
        <v>344800</v>
      </c>
      <c r="F152" s="225">
        <f t="shared" si="172"/>
        <v>100.7004033736707</v>
      </c>
    </row>
    <row r="153" spans="1:6" s="64" customFormat="1" ht="37.5" x14ac:dyDescent="0.2">
      <c r="A153" s="69">
        <v>412200</v>
      </c>
      <c r="B153" s="70" t="s">
        <v>486</v>
      </c>
      <c r="C153" s="71">
        <v>34611300</v>
      </c>
      <c r="D153" s="71">
        <v>34995800</v>
      </c>
      <c r="E153" s="71">
        <v>4238900</v>
      </c>
      <c r="F153" s="225">
        <f t="shared" si="172"/>
        <v>101.11090886502384</v>
      </c>
    </row>
    <row r="154" spans="1:6" s="64" customFormat="1" x14ac:dyDescent="0.2">
      <c r="A154" s="69">
        <v>412300</v>
      </c>
      <c r="B154" s="70" t="s">
        <v>364</v>
      </c>
      <c r="C154" s="71">
        <v>11875300.001779964</v>
      </c>
      <c r="D154" s="71">
        <v>11896500</v>
      </c>
      <c r="E154" s="71">
        <v>1080800</v>
      </c>
      <c r="F154" s="225">
        <f t="shared" si="172"/>
        <v>100.17852179074936</v>
      </c>
    </row>
    <row r="155" spans="1:6" s="64" customFormat="1" x14ac:dyDescent="0.2">
      <c r="A155" s="69">
        <v>412400</v>
      </c>
      <c r="B155" s="70" t="s">
        <v>365</v>
      </c>
      <c r="C155" s="71">
        <v>3230900.0009747427</v>
      </c>
      <c r="D155" s="71">
        <v>3213400</v>
      </c>
      <c r="E155" s="71">
        <v>1194100</v>
      </c>
      <c r="F155" s="225">
        <f t="shared" si="172"/>
        <v>99.458355227043143</v>
      </c>
    </row>
    <row r="156" spans="1:6" s="64" customFormat="1" x14ac:dyDescent="0.2">
      <c r="A156" s="69">
        <v>412500</v>
      </c>
      <c r="B156" s="70" t="s">
        <v>366</v>
      </c>
      <c r="C156" s="71">
        <v>6703200</v>
      </c>
      <c r="D156" s="71">
        <v>7197600</v>
      </c>
      <c r="E156" s="71">
        <v>1461600</v>
      </c>
      <c r="F156" s="225">
        <f t="shared" si="172"/>
        <v>107.37558181167203</v>
      </c>
    </row>
    <row r="157" spans="1:6" s="64" customFormat="1" x14ac:dyDescent="0.2">
      <c r="A157" s="69">
        <v>412600</v>
      </c>
      <c r="B157" s="70" t="s">
        <v>487</v>
      </c>
      <c r="C157" s="71">
        <v>9630899.9997006841</v>
      </c>
      <c r="D157" s="71">
        <v>9768700</v>
      </c>
      <c r="E157" s="71">
        <v>1462600</v>
      </c>
      <c r="F157" s="225">
        <f t="shared" si="172"/>
        <v>101.43081124613067</v>
      </c>
    </row>
    <row r="158" spans="1:6" s="64" customFormat="1" x14ac:dyDescent="0.2">
      <c r="A158" s="69">
        <v>412700</v>
      </c>
      <c r="B158" s="70" t="s">
        <v>474</v>
      </c>
      <c r="C158" s="71">
        <v>32228999.993667699</v>
      </c>
      <c r="D158" s="71">
        <v>41587100</v>
      </c>
      <c r="E158" s="71">
        <v>1958900</v>
      </c>
      <c r="F158" s="225">
        <f t="shared" si="172"/>
        <v>129.03627170613723</v>
      </c>
    </row>
    <row r="159" spans="1:6" s="64" customFormat="1" ht="37.5" x14ac:dyDescent="0.2">
      <c r="A159" s="69">
        <v>412800</v>
      </c>
      <c r="B159" s="70" t="s">
        <v>488</v>
      </c>
      <c r="C159" s="71">
        <v>28500</v>
      </c>
      <c r="D159" s="71">
        <v>32500</v>
      </c>
      <c r="E159" s="71">
        <v>32500</v>
      </c>
      <c r="F159" s="225">
        <f t="shared" si="172"/>
        <v>114.03508771929825</v>
      </c>
    </row>
    <row r="160" spans="1:6" s="64" customFormat="1" x14ac:dyDescent="0.2">
      <c r="A160" s="69">
        <v>412900</v>
      </c>
      <c r="B160" s="70" t="s">
        <v>367</v>
      </c>
      <c r="C160" s="71">
        <v>33861799.995553575</v>
      </c>
      <c r="D160" s="71">
        <v>78525400</v>
      </c>
      <c r="E160" s="71">
        <v>8478100</v>
      </c>
      <c r="F160" s="225">
        <f t="shared" si="172"/>
        <v>231.89966277726302</v>
      </c>
    </row>
    <row r="161" spans="1:6" s="73" customFormat="1" ht="19.5" x14ac:dyDescent="0.2">
      <c r="A161" s="66">
        <v>413000</v>
      </c>
      <c r="B161" s="72" t="s">
        <v>478</v>
      </c>
      <c r="C161" s="68">
        <f>SUM(C162:C167)</f>
        <v>132485200</v>
      </c>
      <c r="D161" s="68">
        <f>SUM(D162:D167)</f>
        <v>226373800</v>
      </c>
      <c r="E161" s="68">
        <f t="shared" ref="E161" si="176">SUM(E162:E167)</f>
        <v>40600</v>
      </c>
      <c r="F161" s="224">
        <f t="shared" si="172"/>
        <v>170.86723649132131</v>
      </c>
    </row>
    <row r="162" spans="1:6" s="62" customFormat="1" x14ac:dyDescent="0.2">
      <c r="A162" s="74">
        <v>413100</v>
      </c>
      <c r="B162" s="70" t="s">
        <v>368</v>
      </c>
      <c r="C162" s="71">
        <v>82185500</v>
      </c>
      <c r="D162" s="71">
        <v>132645200</v>
      </c>
      <c r="E162" s="71">
        <v>0</v>
      </c>
      <c r="F162" s="225">
        <f t="shared" si="172"/>
        <v>161.39732677905471</v>
      </c>
    </row>
    <row r="163" spans="1:6" s="73" customFormat="1" ht="19.5" x14ac:dyDescent="0.2">
      <c r="A163" s="74">
        <v>413300</v>
      </c>
      <c r="B163" s="70" t="s">
        <v>369</v>
      </c>
      <c r="C163" s="71">
        <v>5360300</v>
      </c>
      <c r="D163" s="71">
        <v>3515800</v>
      </c>
      <c r="E163" s="71">
        <v>5000</v>
      </c>
      <c r="F163" s="225">
        <f t="shared" si="172"/>
        <v>65.589612521687229</v>
      </c>
    </row>
    <row r="164" spans="1:6" s="62" customFormat="1" x14ac:dyDescent="0.2">
      <c r="A164" s="74">
        <v>413400</v>
      </c>
      <c r="B164" s="70" t="s">
        <v>370</v>
      </c>
      <c r="C164" s="71">
        <v>39899500</v>
      </c>
      <c r="D164" s="71">
        <v>81308000</v>
      </c>
      <c r="E164" s="71">
        <v>0</v>
      </c>
      <c r="F164" s="225">
        <f t="shared" si="172"/>
        <v>203.78200228073035</v>
      </c>
    </row>
    <row r="165" spans="1:6" s="62" customFormat="1" x14ac:dyDescent="0.2">
      <c r="A165" s="74">
        <v>413700</v>
      </c>
      <c r="B165" s="70" t="s">
        <v>489</v>
      </c>
      <c r="C165" s="71">
        <v>4943700</v>
      </c>
      <c r="D165" s="71">
        <v>8814500</v>
      </c>
      <c r="E165" s="71">
        <v>0</v>
      </c>
      <c r="F165" s="225">
        <f t="shared" si="172"/>
        <v>178.29763132876187</v>
      </c>
    </row>
    <row r="166" spans="1:6" s="62" customFormat="1" ht="37.5" x14ac:dyDescent="0.2">
      <c r="A166" s="74">
        <v>413800</v>
      </c>
      <c r="B166" s="70" t="s">
        <v>416</v>
      </c>
      <c r="C166" s="71">
        <v>50000</v>
      </c>
      <c r="D166" s="71">
        <v>40000</v>
      </c>
      <c r="E166" s="71">
        <v>0</v>
      </c>
      <c r="F166" s="225">
        <f t="shared" si="172"/>
        <v>80</v>
      </c>
    </row>
    <row r="167" spans="1:6" s="62" customFormat="1" x14ac:dyDescent="0.2">
      <c r="A167" s="74">
        <v>413900</v>
      </c>
      <c r="B167" s="70" t="s">
        <v>371</v>
      </c>
      <c r="C167" s="71">
        <v>46200</v>
      </c>
      <c r="D167" s="71">
        <v>50300</v>
      </c>
      <c r="E167" s="71">
        <v>35600</v>
      </c>
      <c r="F167" s="225">
        <f t="shared" si="172"/>
        <v>108.87445887445888</v>
      </c>
    </row>
    <row r="168" spans="1:6" s="62" customFormat="1" ht="19.5" x14ac:dyDescent="0.2">
      <c r="A168" s="66">
        <v>414000</v>
      </c>
      <c r="B168" s="72" t="s">
        <v>376</v>
      </c>
      <c r="C168" s="68">
        <f>SUM(C169)</f>
        <v>140090000</v>
      </c>
      <c r="D168" s="68">
        <f>SUM(D169)</f>
        <v>236870000</v>
      </c>
      <c r="E168" s="68">
        <f t="shared" ref="E168" si="177">SUM(E169)</f>
        <v>0</v>
      </c>
      <c r="F168" s="224">
        <f t="shared" si="172"/>
        <v>169.08416018273965</v>
      </c>
    </row>
    <row r="169" spans="1:6" s="62" customFormat="1" x14ac:dyDescent="0.2">
      <c r="A169" s="69">
        <v>414100</v>
      </c>
      <c r="B169" s="70" t="s">
        <v>376</v>
      </c>
      <c r="C169" s="71">
        <v>140090000</v>
      </c>
      <c r="D169" s="71">
        <v>236870000</v>
      </c>
      <c r="E169" s="71">
        <v>0</v>
      </c>
      <c r="F169" s="224">
        <f t="shared" si="172"/>
        <v>169.08416018273965</v>
      </c>
    </row>
    <row r="170" spans="1:6" s="62" customFormat="1" ht="19.5" x14ac:dyDescent="0.2">
      <c r="A170" s="66">
        <v>415000</v>
      </c>
      <c r="B170" s="72" t="s">
        <v>321</v>
      </c>
      <c r="C170" s="68">
        <f>SUM(C171:C172)</f>
        <v>229229000</v>
      </c>
      <c r="D170" s="68">
        <f>SUM(D171:D172)</f>
        <v>117699600</v>
      </c>
      <c r="E170" s="68">
        <f t="shared" ref="E170" si="178">SUM(E171:E172)</f>
        <v>143167000</v>
      </c>
      <c r="F170" s="224">
        <f t="shared" si="172"/>
        <v>51.345859380793883</v>
      </c>
    </row>
    <row r="171" spans="1:6" s="62" customFormat="1" x14ac:dyDescent="0.2">
      <c r="A171" s="69">
        <v>415100</v>
      </c>
      <c r="B171" s="70" t="s">
        <v>337</v>
      </c>
      <c r="C171" s="71">
        <v>2349700</v>
      </c>
      <c r="D171" s="71">
        <v>30000</v>
      </c>
      <c r="E171" s="71">
        <v>0</v>
      </c>
      <c r="F171" s="225"/>
    </row>
    <row r="172" spans="1:6" s="62" customFormat="1" x14ac:dyDescent="0.2">
      <c r="A172" s="69">
        <v>415200</v>
      </c>
      <c r="B172" s="70" t="s">
        <v>338</v>
      </c>
      <c r="C172" s="71">
        <v>226879300</v>
      </c>
      <c r="D172" s="71">
        <v>117669600</v>
      </c>
      <c r="E172" s="71">
        <v>143167000</v>
      </c>
      <c r="F172" s="225">
        <f t="shared" si="172"/>
        <v>51.864405434960346</v>
      </c>
    </row>
    <row r="173" spans="1:6" s="62" customFormat="1" ht="39" x14ac:dyDescent="0.2">
      <c r="A173" s="66">
        <v>416000</v>
      </c>
      <c r="B173" s="72" t="s">
        <v>479</v>
      </c>
      <c r="C173" s="68">
        <f>SUM(C174:C175)</f>
        <v>399386100</v>
      </c>
      <c r="D173" s="68">
        <f>SUM(D174:D175)</f>
        <v>368893900</v>
      </c>
      <c r="E173" s="68">
        <f t="shared" ref="E173" si="179">SUM(E174:E175)</f>
        <v>0</v>
      </c>
      <c r="F173" s="224">
        <f t="shared" si="172"/>
        <v>92.365232540641756</v>
      </c>
    </row>
    <row r="174" spans="1:6" s="62" customFormat="1" ht="37.5" x14ac:dyDescent="0.2">
      <c r="A174" s="69">
        <v>416100</v>
      </c>
      <c r="B174" s="70" t="s">
        <v>490</v>
      </c>
      <c r="C174" s="71">
        <v>388096100</v>
      </c>
      <c r="D174" s="71">
        <v>357593900</v>
      </c>
      <c r="E174" s="71">
        <v>0</v>
      </c>
      <c r="F174" s="225">
        <f t="shared" si="172"/>
        <v>92.140554878031494</v>
      </c>
    </row>
    <row r="175" spans="1:6" s="62" customFormat="1" ht="37.5" x14ac:dyDescent="0.2">
      <c r="A175" s="69">
        <v>416300</v>
      </c>
      <c r="B175" s="70" t="s">
        <v>491</v>
      </c>
      <c r="C175" s="71">
        <v>11290000</v>
      </c>
      <c r="D175" s="71">
        <v>11300000</v>
      </c>
      <c r="E175" s="71">
        <v>0</v>
      </c>
      <c r="F175" s="225">
        <f t="shared" si="172"/>
        <v>100.088573959256</v>
      </c>
    </row>
    <row r="176" spans="1:6" s="62" customFormat="1" ht="39" x14ac:dyDescent="0.2">
      <c r="A176" s="66">
        <v>417000</v>
      </c>
      <c r="B176" s="72" t="s">
        <v>480</v>
      </c>
      <c r="C176" s="68">
        <f>SUM(C177:C177)</f>
        <v>1361000000</v>
      </c>
      <c r="D176" s="68">
        <f>SUM(D177:D177)</f>
        <v>1545000000</v>
      </c>
      <c r="E176" s="68">
        <f t="shared" ref="E176" si="180">SUM(E177:E177)</f>
        <v>0</v>
      </c>
      <c r="F176" s="224">
        <f t="shared" si="172"/>
        <v>113.51947097722264</v>
      </c>
    </row>
    <row r="177" spans="1:6" s="62" customFormat="1" x14ac:dyDescent="0.2">
      <c r="A177" s="69">
        <v>417100</v>
      </c>
      <c r="B177" s="70" t="s">
        <v>339</v>
      </c>
      <c r="C177" s="71">
        <v>1361000000</v>
      </c>
      <c r="D177" s="71">
        <v>1545000000</v>
      </c>
      <c r="E177" s="71">
        <v>0</v>
      </c>
      <c r="F177" s="225">
        <f t="shared" si="172"/>
        <v>113.51947097722264</v>
      </c>
    </row>
    <row r="178" spans="1:6" s="62" customFormat="1" ht="19.5" x14ac:dyDescent="0.2">
      <c r="A178" s="75">
        <v>418000</v>
      </c>
      <c r="B178" s="76" t="s">
        <v>481</v>
      </c>
      <c r="C178" s="68">
        <f t="shared" ref="C178:E178" si="181">C181+C179+C180</f>
        <v>195000</v>
      </c>
      <c r="D178" s="68">
        <f t="shared" si="181"/>
        <v>200100</v>
      </c>
      <c r="E178" s="68">
        <f t="shared" si="181"/>
        <v>114200</v>
      </c>
      <c r="F178" s="224">
        <f t="shared" si="172"/>
        <v>102.61538461538461</v>
      </c>
    </row>
    <row r="179" spans="1:6" s="62" customFormat="1" x14ac:dyDescent="0.2">
      <c r="A179" s="42">
        <v>418200</v>
      </c>
      <c r="B179" s="43" t="s">
        <v>417</v>
      </c>
      <c r="C179" s="71">
        <v>35200</v>
      </c>
      <c r="D179" s="71">
        <v>36200</v>
      </c>
      <c r="E179" s="71">
        <v>40500</v>
      </c>
      <c r="F179" s="225">
        <f t="shared" si="172"/>
        <v>102.84090909090908</v>
      </c>
    </row>
    <row r="180" spans="1:6" s="62" customFormat="1" x14ac:dyDescent="0.2">
      <c r="A180" s="42">
        <v>418300</v>
      </c>
      <c r="B180" s="43" t="s">
        <v>492</v>
      </c>
      <c r="C180" s="71">
        <v>0</v>
      </c>
      <c r="D180" s="71">
        <v>0</v>
      </c>
      <c r="E180" s="71">
        <v>0</v>
      </c>
      <c r="F180" s="225">
        <v>0</v>
      </c>
    </row>
    <row r="181" spans="1:6" s="62" customFormat="1" x14ac:dyDescent="0.2">
      <c r="A181" s="74">
        <v>418400</v>
      </c>
      <c r="B181" s="43" t="s">
        <v>418</v>
      </c>
      <c r="C181" s="71">
        <v>159800</v>
      </c>
      <c r="D181" s="71">
        <v>163900</v>
      </c>
      <c r="E181" s="71">
        <v>73700</v>
      </c>
      <c r="F181" s="225">
        <f t="shared" si="172"/>
        <v>102.5657071339174</v>
      </c>
    </row>
    <row r="182" spans="1:6" s="73" customFormat="1" ht="19.5" x14ac:dyDescent="0.2">
      <c r="A182" s="66">
        <v>419000</v>
      </c>
      <c r="B182" s="72" t="s">
        <v>482</v>
      </c>
      <c r="C182" s="68">
        <f t="shared" ref="C182:E182" si="182">C183</f>
        <v>6202400</v>
      </c>
      <c r="D182" s="68">
        <f t="shared" si="182"/>
        <v>6941000</v>
      </c>
      <c r="E182" s="68">
        <f t="shared" si="182"/>
        <v>72000</v>
      </c>
      <c r="F182" s="224">
        <f t="shared" si="172"/>
        <v>111.90829356378175</v>
      </c>
    </row>
    <row r="183" spans="1:6" s="62" customFormat="1" x14ac:dyDescent="0.2">
      <c r="A183" s="69">
        <v>419100</v>
      </c>
      <c r="B183" s="70" t="s">
        <v>482</v>
      </c>
      <c r="C183" s="71">
        <v>6202400</v>
      </c>
      <c r="D183" s="71">
        <v>6941000</v>
      </c>
      <c r="E183" s="71">
        <v>72000</v>
      </c>
      <c r="F183" s="225">
        <f t="shared" si="172"/>
        <v>111.90829356378175</v>
      </c>
    </row>
    <row r="184" spans="1:6" s="62" customFormat="1" ht="37.5" x14ac:dyDescent="0.2">
      <c r="A184" s="65">
        <v>480000</v>
      </c>
      <c r="B184" s="215" t="s">
        <v>419</v>
      </c>
      <c r="C184" s="61">
        <f t="shared" ref="C184:E184" si="183">C185+C190</f>
        <v>435161900.00172853</v>
      </c>
      <c r="D184" s="61">
        <f t="shared" si="183"/>
        <v>415400899.99431527</v>
      </c>
      <c r="E184" s="61">
        <f t="shared" si="183"/>
        <v>120000</v>
      </c>
      <c r="F184" s="224">
        <f t="shared" si="172"/>
        <v>95.458931490248858</v>
      </c>
    </row>
    <row r="185" spans="1:6" s="62" customFormat="1" ht="19.5" x14ac:dyDescent="0.2">
      <c r="A185" s="66">
        <v>487000</v>
      </c>
      <c r="B185" s="72" t="s">
        <v>471</v>
      </c>
      <c r="C185" s="68">
        <f t="shared" ref="C185:E185" si="184">SUM(C186:C189)</f>
        <v>355230800.00172853</v>
      </c>
      <c r="D185" s="68">
        <f t="shared" si="184"/>
        <v>358713100</v>
      </c>
      <c r="E185" s="68">
        <f t="shared" si="184"/>
        <v>80000</v>
      </c>
      <c r="F185" s="224">
        <f t="shared" si="172"/>
        <v>100.98029224894196</v>
      </c>
    </row>
    <row r="186" spans="1:6" s="62" customFormat="1" x14ac:dyDescent="0.2">
      <c r="A186" s="69">
        <v>487100</v>
      </c>
      <c r="B186" s="70" t="s">
        <v>475</v>
      </c>
      <c r="C186" s="71">
        <v>276900</v>
      </c>
      <c r="D186" s="71">
        <v>310700</v>
      </c>
      <c r="E186" s="71">
        <v>0</v>
      </c>
      <c r="F186" s="225">
        <f t="shared" si="172"/>
        <v>112.20657276995306</v>
      </c>
    </row>
    <row r="187" spans="1:6" s="62" customFormat="1" x14ac:dyDescent="0.2">
      <c r="A187" s="77">
        <v>487300</v>
      </c>
      <c r="B187" s="70" t="s">
        <v>420</v>
      </c>
      <c r="C187" s="71">
        <v>99811600.001728505</v>
      </c>
      <c r="D187" s="71">
        <v>74796000</v>
      </c>
      <c r="E187" s="71">
        <v>80000</v>
      </c>
      <c r="F187" s="225">
        <f t="shared" si="172"/>
        <v>74.937181648931301</v>
      </c>
    </row>
    <row r="188" spans="1:6" s="62" customFormat="1" x14ac:dyDescent="0.2">
      <c r="A188" s="69">
        <v>487400</v>
      </c>
      <c r="B188" s="69" t="s">
        <v>421</v>
      </c>
      <c r="C188" s="71">
        <v>255142300</v>
      </c>
      <c r="D188" s="71">
        <v>283606400</v>
      </c>
      <c r="E188" s="71">
        <v>0</v>
      </c>
      <c r="F188" s="225">
        <f t="shared" si="172"/>
        <v>111.15616657841525</v>
      </c>
    </row>
    <row r="189" spans="1:6" s="62" customFormat="1" x14ac:dyDescent="0.2">
      <c r="A189" s="69">
        <v>487900</v>
      </c>
      <c r="B189" s="69" t="s">
        <v>422</v>
      </c>
      <c r="C189" s="71">
        <v>0</v>
      </c>
      <c r="D189" s="71">
        <v>0</v>
      </c>
      <c r="E189" s="71">
        <v>0</v>
      </c>
      <c r="F189" s="225">
        <v>0</v>
      </c>
    </row>
    <row r="190" spans="1:6" s="62" customFormat="1" ht="19.5" x14ac:dyDescent="0.2">
      <c r="A190" s="66">
        <v>488000</v>
      </c>
      <c r="B190" s="72" t="s">
        <v>375</v>
      </c>
      <c r="C190" s="68">
        <f>SUM(C191)</f>
        <v>79931100</v>
      </c>
      <c r="D190" s="68">
        <f>SUM(D191)</f>
        <v>56687799.994315296</v>
      </c>
      <c r="E190" s="68">
        <f t="shared" ref="E190" si="185">SUM(E191)</f>
        <v>40000</v>
      </c>
      <c r="F190" s="224">
        <f t="shared" si="172"/>
        <v>70.920830558212373</v>
      </c>
    </row>
    <row r="191" spans="1:6" s="62" customFormat="1" x14ac:dyDescent="0.2">
      <c r="A191" s="69">
        <v>488100</v>
      </c>
      <c r="B191" s="70" t="s">
        <v>375</v>
      </c>
      <c r="C191" s="71">
        <v>79931100</v>
      </c>
      <c r="D191" s="71">
        <v>56687799.994315296</v>
      </c>
      <c r="E191" s="71">
        <v>40000</v>
      </c>
      <c r="F191" s="225">
        <f t="shared" si="172"/>
        <v>70.920830558212373</v>
      </c>
    </row>
    <row r="192" spans="1:6" s="64" customFormat="1" ht="19.5" x14ac:dyDescent="0.2">
      <c r="A192" s="75" t="s">
        <v>1</v>
      </c>
      <c r="B192" s="72" t="s">
        <v>334</v>
      </c>
      <c r="C192" s="68">
        <f t="shared" ref="C192:E192" si="186">SUM(C193)</f>
        <v>1713300</v>
      </c>
      <c r="D192" s="68">
        <f t="shared" si="186"/>
        <v>7810900</v>
      </c>
      <c r="E192" s="68">
        <f t="shared" si="186"/>
        <v>0</v>
      </c>
      <c r="F192" s="224"/>
    </row>
    <row r="193" spans="1:6" s="62" customFormat="1" x14ac:dyDescent="0.2">
      <c r="A193" s="42" t="s">
        <v>1</v>
      </c>
      <c r="B193" s="70" t="s">
        <v>334</v>
      </c>
      <c r="C193" s="71">
        <v>1713300</v>
      </c>
      <c r="D193" s="71">
        <v>7810900</v>
      </c>
      <c r="E193" s="71">
        <v>0</v>
      </c>
      <c r="F193" s="225"/>
    </row>
    <row r="194" spans="1:6" s="62" customFormat="1" x14ac:dyDescent="0.2">
      <c r="A194" s="69"/>
      <c r="B194" s="70"/>
      <c r="C194" s="71"/>
      <c r="D194" s="71"/>
      <c r="E194" s="71"/>
      <c r="F194" s="224"/>
    </row>
    <row r="195" spans="1:6" s="62" customFormat="1" x14ac:dyDescent="0.2">
      <c r="A195" s="78" t="s">
        <v>304</v>
      </c>
      <c r="B195" s="70"/>
      <c r="C195" s="61">
        <f t="shared" ref="C195:E195" si="187">C196+C214</f>
        <v>162920100</v>
      </c>
      <c r="D195" s="61">
        <f t="shared" si="187"/>
        <v>156132600</v>
      </c>
      <c r="E195" s="61">
        <f t="shared" si="187"/>
        <v>15341200</v>
      </c>
      <c r="F195" s="224">
        <f t="shared" si="172"/>
        <v>95.83384738899619</v>
      </c>
    </row>
    <row r="196" spans="1:6" s="64" customFormat="1" x14ac:dyDescent="0.2">
      <c r="A196" s="65">
        <v>510000</v>
      </c>
      <c r="B196" s="215" t="s">
        <v>423</v>
      </c>
      <c r="C196" s="61">
        <f>C197+C207+C210+C212+C205</f>
        <v>162417100</v>
      </c>
      <c r="D196" s="61">
        <f t="shared" ref="D196" si="188">D197+D207+D210+D212+D205</f>
        <v>155602600</v>
      </c>
      <c r="E196" s="61">
        <f>E197+E207+E210+E212+E205</f>
        <v>15341200</v>
      </c>
      <c r="F196" s="224">
        <f t="shared" si="172"/>
        <v>95.804321096731812</v>
      </c>
    </row>
    <row r="197" spans="1:6" s="62" customFormat="1" ht="19.5" x14ac:dyDescent="0.2">
      <c r="A197" s="66">
        <v>511000</v>
      </c>
      <c r="B197" s="72" t="s">
        <v>424</v>
      </c>
      <c r="C197" s="68">
        <f t="shared" ref="C197:E197" si="189">SUM(C198:C204)</f>
        <v>146365800</v>
      </c>
      <c r="D197" s="68">
        <f t="shared" si="189"/>
        <v>141312500</v>
      </c>
      <c r="E197" s="68">
        <f t="shared" si="189"/>
        <v>11332300</v>
      </c>
      <c r="F197" s="224">
        <f t="shared" si="172"/>
        <v>96.547485819774835</v>
      </c>
    </row>
    <row r="198" spans="1:6" s="64" customFormat="1" x14ac:dyDescent="0.2">
      <c r="A198" s="77">
        <v>511100</v>
      </c>
      <c r="B198" s="70" t="s">
        <v>425</v>
      </c>
      <c r="C198" s="71">
        <v>105778700</v>
      </c>
      <c r="D198" s="71">
        <v>103843400</v>
      </c>
      <c r="E198" s="71">
        <v>239300</v>
      </c>
      <c r="F198" s="225">
        <f t="shared" si="172"/>
        <v>98.170425614986755</v>
      </c>
    </row>
    <row r="199" spans="1:6" s="64" customFormat="1" ht="37.5" x14ac:dyDescent="0.2">
      <c r="A199" s="69">
        <v>511200</v>
      </c>
      <c r="B199" s="70" t="s">
        <v>426</v>
      </c>
      <c r="C199" s="71">
        <v>7051800</v>
      </c>
      <c r="D199" s="71">
        <v>6396900</v>
      </c>
      <c r="E199" s="71">
        <v>2168400</v>
      </c>
      <c r="F199" s="225">
        <f t="shared" si="172"/>
        <v>90.713009444397173</v>
      </c>
    </row>
    <row r="200" spans="1:6" s="64" customFormat="1" x14ac:dyDescent="0.2">
      <c r="A200" s="69">
        <v>511300</v>
      </c>
      <c r="B200" s="70" t="s">
        <v>427</v>
      </c>
      <c r="C200" s="71">
        <v>29736500</v>
      </c>
      <c r="D200" s="71">
        <v>22170400</v>
      </c>
      <c r="E200" s="71">
        <v>8631000</v>
      </c>
      <c r="F200" s="225">
        <f t="shared" si="172"/>
        <v>74.556185159652273</v>
      </c>
    </row>
    <row r="201" spans="1:6" s="64" customFormat="1" x14ac:dyDescent="0.2">
      <c r="A201" s="69">
        <v>511400</v>
      </c>
      <c r="B201" s="70" t="s">
        <v>428</v>
      </c>
      <c r="C201" s="71">
        <v>37500</v>
      </c>
      <c r="D201" s="71">
        <v>307300</v>
      </c>
      <c r="E201" s="71">
        <v>10000</v>
      </c>
      <c r="F201" s="225"/>
    </row>
    <row r="202" spans="1:6" s="64" customFormat="1" x14ac:dyDescent="0.2">
      <c r="A202" s="69">
        <v>511500</v>
      </c>
      <c r="B202" s="70" t="s">
        <v>493</v>
      </c>
      <c r="C202" s="71">
        <v>0</v>
      </c>
      <c r="D202" s="71">
        <v>0</v>
      </c>
      <c r="E202" s="71">
        <v>115000</v>
      </c>
      <c r="F202" s="225">
        <v>0</v>
      </c>
    </row>
    <row r="203" spans="1:6" s="64" customFormat="1" x14ac:dyDescent="0.2">
      <c r="A203" s="74">
        <v>511600</v>
      </c>
      <c r="B203" s="70" t="s">
        <v>429</v>
      </c>
      <c r="C203" s="71">
        <v>3000</v>
      </c>
      <c r="D203" s="71">
        <v>0</v>
      </c>
      <c r="E203" s="71">
        <v>0</v>
      </c>
      <c r="F203" s="225">
        <f t="shared" si="172"/>
        <v>0</v>
      </c>
    </row>
    <row r="204" spans="1:6" s="62" customFormat="1" x14ac:dyDescent="0.2">
      <c r="A204" s="69">
        <v>511700</v>
      </c>
      <c r="B204" s="70" t="s">
        <v>430</v>
      </c>
      <c r="C204" s="71">
        <v>3758300</v>
      </c>
      <c r="D204" s="71">
        <v>8594500</v>
      </c>
      <c r="E204" s="71">
        <v>168600</v>
      </c>
      <c r="F204" s="225">
        <f t="shared" si="172"/>
        <v>228.68052044807493</v>
      </c>
    </row>
    <row r="205" spans="1:6" s="62" customFormat="1" ht="19.5" x14ac:dyDescent="0.2">
      <c r="A205" s="66">
        <v>512000</v>
      </c>
      <c r="B205" s="72" t="s">
        <v>431</v>
      </c>
      <c r="C205" s="68">
        <f t="shared" ref="C205:D205" si="190">C206</f>
        <v>0</v>
      </c>
      <c r="D205" s="68">
        <f t="shared" si="190"/>
        <v>0</v>
      </c>
      <c r="E205" s="68">
        <f>E206</f>
        <v>1000</v>
      </c>
      <c r="F205" s="224"/>
    </row>
    <row r="206" spans="1:6" s="62" customFormat="1" x14ac:dyDescent="0.2">
      <c r="A206" s="69">
        <v>512100</v>
      </c>
      <c r="B206" s="70" t="s">
        <v>431</v>
      </c>
      <c r="C206" s="71">
        <v>0</v>
      </c>
      <c r="D206" s="71">
        <v>0</v>
      </c>
      <c r="E206" s="71">
        <v>1000</v>
      </c>
      <c r="F206" s="225"/>
    </row>
    <row r="207" spans="1:6" s="62" customFormat="1" ht="19.5" x14ac:dyDescent="0.2">
      <c r="A207" s="66">
        <v>513000</v>
      </c>
      <c r="B207" s="72" t="s">
        <v>432</v>
      </c>
      <c r="C207" s="68">
        <f>SUM(C208:C209)</f>
        <v>6461300</v>
      </c>
      <c r="D207" s="68">
        <f t="shared" ref="D207" si="191">SUM(D209:D209)</f>
        <v>4565900</v>
      </c>
      <c r="E207" s="68">
        <f>SUM(E208:E209)</f>
        <v>50000</v>
      </c>
      <c r="F207" s="224">
        <f t="shared" si="172"/>
        <v>70.665345983006517</v>
      </c>
    </row>
    <row r="208" spans="1:6" s="62" customFormat="1" x14ac:dyDescent="0.2">
      <c r="A208" s="69">
        <v>513100</v>
      </c>
      <c r="B208" s="70" t="s">
        <v>494</v>
      </c>
      <c r="C208" s="71">
        <v>45000</v>
      </c>
      <c r="D208" s="71">
        <v>0</v>
      </c>
      <c r="E208" s="71">
        <v>50000</v>
      </c>
      <c r="F208" s="225">
        <f t="shared" ref="F208:F217" si="192">D208/C208*100</f>
        <v>0</v>
      </c>
    </row>
    <row r="209" spans="1:6" s="62" customFormat="1" ht="18.75" customHeight="1" x14ac:dyDescent="0.2">
      <c r="A209" s="69">
        <v>513700</v>
      </c>
      <c r="B209" s="70" t="s">
        <v>433</v>
      </c>
      <c r="C209" s="71">
        <v>6416300</v>
      </c>
      <c r="D209" s="71">
        <v>4565900</v>
      </c>
      <c r="E209" s="71">
        <v>0</v>
      </c>
      <c r="F209" s="225">
        <f t="shared" si="192"/>
        <v>71.16094945685208</v>
      </c>
    </row>
    <row r="210" spans="1:6" s="62" customFormat="1" ht="39" x14ac:dyDescent="0.2">
      <c r="A210" s="66">
        <v>516000</v>
      </c>
      <c r="B210" s="72" t="s">
        <v>434</v>
      </c>
      <c r="C210" s="68">
        <f t="shared" ref="C210:E210" si="193">SUM(C211)</f>
        <v>9296300</v>
      </c>
      <c r="D210" s="68">
        <f t="shared" si="193"/>
        <v>9654200</v>
      </c>
      <c r="E210" s="68">
        <f t="shared" si="193"/>
        <v>3257900</v>
      </c>
      <c r="F210" s="224">
        <f t="shared" si="192"/>
        <v>103.84991878489291</v>
      </c>
    </row>
    <row r="211" spans="1:6" s="73" customFormat="1" ht="34.5" customHeight="1" x14ac:dyDescent="0.2">
      <c r="A211" s="69">
        <v>516100</v>
      </c>
      <c r="B211" s="70" t="s">
        <v>434</v>
      </c>
      <c r="C211" s="71">
        <v>9296300</v>
      </c>
      <c r="D211" s="71">
        <v>9654200</v>
      </c>
      <c r="E211" s="71">
        <v>3257900</v>
      </c>
      <c r="F211" s="225">
        <f t="shared" si="192"/>
        <v>103.84991878489291</v>
      </c>
    </row>
    <row r="212" spans="1:6" s="73" customFormat="1" ht="39" x14ac:dyDescent="0.2">
      <c r="A212" s="76">
        <v>518000</v>
      </c>
      <c r="B212" s="72" t="s">
        <v>435</v>
      </c>
      <c r="C212" s="68">
        <f t="shared" ref="C212:E212" si="194">C213</f>
        <v>293700</v>
      </c>
      <c r="D212" s="68">
        <f t="shared" si="194"/>
        <v>70000</v>
      </c>
      <c r="E212" s="68">
        <f t="shared" si="194"/>
        <v>700000</v>
      </c>
      <c r="F212" s="224">
        <f t="shared" si="192"/>
        <v>23.833844058563159</v>
      </c>
    </row>
    <row r="213" spans="1:6" s="73" customFormat="1" ht="37.5" x14ac:dyDescent="0.2">
      <c r="A213" s="79">
        <v>518100</v>
      </c>
      <c r="B213" s="70" t="s">
        <v>435</v>
      </c>
      <c r="C213" s="71">
        <v>293700</v>
      </c>
      <c r="D213" s="71">
        <v>70000</v>
      </c>
      <c r="E213" s="71">
        <v>700000</v>
      </c>
      <c r="F213" s="225">
        <f t="shared" si="192"/>
        <v>23.833844058563159</v>
      </c>
    </row>
    <row r="214" spans="1:6" s="73" customFormat="1" ht="19.5" x14ac:dyDescent="0.2">
      <c r="A214" s="75">
        <v>580000</v>
      </c>
      <c r="B214" s="76" t="s">
        <v>436</v>
      </c>
      <c r="C214" s="68">
        <f t="shared" ref="C214:E215" si="195">C215</f>
        <v>503000</v>
      </c>
      <c r="D214" s="68">
        <f t="shared" si="195"/>
        <v>530000</v>
      </c>
      <c r="E214" s="68">
        <f t="shared" si="195"/>
        <v>0</v>
      </c>
      <c r="F214" s="224">
        <f t="shared" si="192"/>
        <v>105.36779324055665</v>
      </c>
    </row>
    <row r="215" spans="1:6" s="73" customFormat="1" ht="19.5" x14ac:dyDescent="0.2">
      <c r="A215" s="75">
        <v>581000</v>
      </c>
      <c r="B215" s="76" t="s">
        <v>437</v>
      </c>
      <c r="C215" s="68">
        <f t="shared" si="195"/>
        <v>503000</v>
      </c>
      <c r="D215" s="68">
        <f t="shared" si="195"/>
        <v>530000</v>
      </c>
      <c r="E215" s="68">
        <f t="shared" si="195"/>
        <v>0</v>
      </c>
      <c r="F215" s="224">
        <f t="shared" si="192"/>
        <v>105.36779324055665</v>
      </c>
    </row>
    <row r="216" spans="1:6" s="73" customFormat="1" ht="19.5" x14ac:dyDescent="0.2">
      <c r="A216" s="74">
        <v>581200</v>
      </c>
      <c r="B216" s="43" t="s">
        <v>438</v>
      </c>
      <c r="C216" s="71">
        <v>503000</v>
      </c>
      <c r="D216" s="71">
        <v>530000</v>
      </c>
      <c r="E216" s="71">
        <v>0</v>
      </c>
      <c r="F216" s="225">
        <f t="shared" si="192"/>
        <v>105.36779324055665</v>
      </c>
    </row>
    <row r="217" spans="1:6" s="81" customFormat="1" ht="39.75" customHeight="1" x14ac:dyDescent="0.2">
      <c r="A217" s="80"/>
      <c r="B217" s="38" t="s">
        <v>305</v>
      </c>
      <c r="C217" s="39">
        <f t="shared" ref="C217:D217" si="196">C144+C195</f>
        <v>4009459899.9967384</v>
      </c>
      <c r="D217" s="39">
        <f t="shared" si="196"/>
        <v>4403909499.9943151</v>
      </c>
      <c r="E217" s="39">
        <f t="shared" ref="E217" si="197">E144+E195</f>
        <v>184265100</v>
      </c>
      <c r="F217" s="226">
        <f t="shared" si="192"/>
        <v>109.83797343871422</v>
      </c>
    </row>
    <row r="218" spans="1:6" s="64" customFormat="1" x14ac:dyDescent="0.2">
      <c r="A218" s="69"/>
      <c r="B218" s="70"/>
      <c r="C218" s="71"/>
      <c r="D218" s="71"/>
      <c r="E218" s="71"/>
      <c r="F218" s="224"/>
    </row>
    <row r="219" spans="1:6" s="64" customFormat="1" x14ac:dyDescent="0.2">
      <c r="A219" s="69"/>
      <c r="B219" s="70"/>
      <c r="C219" s="71"/>
      <c r="D219" s="71"/>
      <c r="E219" s="71"/>
      <c r="F219" s="224"/>
    </row>
    <row r="220" spans="1:6" s="64" customFormat="1" x14ac:dyDescent="0.2">
      <c r="A220" s="59" t="s">
        <v>289</v>
      </c>
      <c r="B220" s="70"/>
      <c r="C220" s="71"/>
      <c r="D220" s="71"/>
      <c r="E220" s="71"/>
      <c r="F220" s="233"/>
    </row>
    <row r="221" spans="1:6" s="64" customFormat="1" x14ac:dyDescent="0.2">
      <c r="A221" s="69"/>
      <c r="B221" s="70"/>
      <c r="C221" s="71"/>
      <c r="D221" s="71"/>
      <c r="E221" s="71"/>
      <c r="F221" s="224"/>
    </row>
    <row r="222" spans="1:6" ht="111.75" customHeight="1" x14ac:dyDescent="0.2">
      <c r="A222" s="48" t="s">
        <v>314</v>
      </c>
      <c r="B222" s="48" t="s">
        <v>318</v>
      </c>
      <c r="C222" s="1" t="s">
        <v>328</v>
      </c>
      <c r="D222" s="1" t="s">
        <v>329</v>
      </c>
      <c r="E222" s="1" t="s">
        <v>330</v>
      </c>
      <c r="F222" s="1" t="s">
        <v>316</v>
      </c>
    </row>
    <row r="223" spans="1:6" x14ac:dyDescent="0.2">
      <c r="A223" s="28">
        <v>1</v>
      </c>
      <c r="B223" s="29">
        <v>2</v>
      </c>
      <c r="C223" s="32">
        <v>3</v>
      </c>
      <c r="D223" s="32">
        <v>4</v>
      </c>
      <c r="E223" s="32">
        <v>5</v>
      </c>
      <c r="F223" s="32" t="s">
        <v>14</v>
      </c>
    </row>
    <row r="224" spans="1:6" s="81" customFormat="1" ht="19.5" customHeight="1" x14ac:dyDescent="0.2">
      <c r="A224" s="82"/>
      <c r="B224" s="83" t="s">
        <v>290</v>
      </c>
      <c r="C224" s="84">
        <f t="shared" ref="C224:D224" si="198">C225+C239+C252+C271</f>
        <v>232241300</v>
      </c>
      <c r="D224" s="84">
        <f t="shared" si="198"/>
        <v>261231300.00999999</v>
      </c>
      <c r="E224" s="84">
        <f t="shared" ref="E224" si="199">E225+E239+E252+E271</f>
        <v>8599800</v>
      </c>
      <c r="F224" s="234">
        <f t="shared" ref="F224:F269" si="200">D224/C224*100</f>
        <v>112.48270656855605</v>
      </c>
    </row>
    <row r="225" spans="1:6" s="64" customFormat="1" ht="37.5" x14ac:dyDescent="0.2">
      <c r="A225" s="85"/>
      <c r="B225" s="215" t="s">
        <v>306</v>
      </c>
      <c r="C225" s="61">
        <f t="shared" ref="C225:D225" si="201">C226-C231</f>
        <v>78966100</v>
      </c>
      <c r="D225" s="61">
        <f t="shared" si="201"/>
        <v>100202100</v>
      </c>
      <c r="E225" s="61">
        <f t="shared" ref="E225" si="202">E226-E231</f>
        <v>100000</v>
      </c>
      <c r="F225" s="224">
        <f t="shared" si="200"/>
        <v>126.89255262701336</v>
      </c>
    </row>
    <row r="226" spans="1:6" s="64" customFormat="1" x14ac:dyDescent="0.2">
      <c r="A226" s="65">
        <v>910000</v>
      </c>
      <c r="B226" s="215" t="s">
        <v>439</v>
      </c>
      <c r="C226" s="61">
        <f t="shared" ref="C226:D226" si="203">C227+C229</f>
        <v>80037100</v>
      </c>
      <c r="D226" s="61">
        <f t="shared" si="203"/>
        <v>100702100</v>
      </c>
      <c r="E226" s="61">
        <f t="shared" ref="E226" si="204">E227+E229</f>
        <v>100000</v>
      </c>
      <c r="F226" s="224">
        <f t="shared" si="200"/>
        <v>125.81927631061096</v>
      </c>
    </row>
    <row r="227" spans="1:6" s="64" customFormat="1" ht="19.5" x14ac:dyDescent="0.2">
      <c r="A227" s="66">
        <v>911000</v>
      </c>
      <c r="B227" s="72" t="s">
        <v>383</v>
      </c>
      <c r="C227" s="68">
        <f t="shared" ref="C227:E227" si="205">SUM(C228:C228)</f>
        <v>73997900</v>
      </c>
      <c r="D227" s="68">
        <f t="shared" si="205"/>
        <v>92936200</v>
      </c>
      <c r="E227" s="68">
        <f t="shared" si="205"/>
        <v>100000</v>
      </c>
      <c r="F227" s="224">
        <f t="shared" si="200"/>
        <v>125.59302358580446</v>
      </c>
    </row>
    <row r="228" spans="1:6" s="64" customFormat="1" x14ac:dyDescent="0.2">
      <c r="A228" s="69">
        <v>911400</v>
      </c>
      <c r="B228" s="70" t="s">
        <v>440</v>
      </c>
      <c r="C228" s="71">
        <v>73997900</v>
      </c>
      <c r="D228" s="71">
        <v>92936200</v>
      </c>
      <c r="E228" s="71">
        <v>100000</v>
      </c>
      <c r="F228" s="225">
        <f t="shared" si="200"/>
        <v>125.59302358580446</v>
      </c>
    </row>
    <row r="229" spans="1:6" s="86" customFormat="1" ht="39" x14ac:dyDescent="0.2">
      <c r="A229" s="66">
        <v>918000</v>
      </c>
      <c r="B229" s="72" t="s">
        <v>384</v>
      </c>
      <c r="C229" s="68">
        <f t="shared" ref="C229:E229" si="206">C230</f>
        <v>6039200</v>
      </c>
      <c r="D229" s="68">
        <f t="shared" si="206"/>
        <v>7765900</v>
      </c>
      <c r="E229" s="68">
        <f t="shared" si="206"/>
        <v>0</v>
      </c>
      <c r="F229" s="224">
        <f t="shared" si="200"/>
        <v>128.5915353026891</v>
      </c>
    </row>
    <row r="230" spans="1:6" s="64" customFormat="1" ht="38.25" customHeight="1" x14ac:dyDescent="0.2">
      <c r="A230" s="69">
        <v>918100</v>
      </c>
      <c r="B230" s="70" t="s">
        <v>441</v>
      </c>
      <c r="C230" s="71">
        <v>6039200</v>
      </c>
      <c r="D230" s="71">
        <v>7765900</v>
      </c>
      <c r="E230" s="71">
        <v>0</v>
      </c>
      <c r="F230" s="225">
        <f t="shared" si="200"/>
        <v>128.5915353026891</v>
      </c>
    </row>
    <row r="231" spans="1:6" s="86" customFormat="1" ht="19.5" x14ac:dyDescent="0.2">
      <c r="A231" s="66">
        <v>610000</v>
      </c>
      <c r="B231" s="72" t="s">
        <v>442</v>
      </c>
      <c r="C231" s="68">
        <f t="shared" ref="C231:D231" si="207">C232+C236</f>
        <v>1071000</v>
      </c>
      <c r="D231" s="68">
        <f t="shared" si="207"/>
        <v>500000</v>
      </c>
      <c r="E231" s="68">
        <f t="shared" ref="E231" si="208">E232+E236</f>
        <v>0</v>
      </c>
      <c r="F231" s="224">
        <f t="shared" si="200"/>
        <v>46.685340802987859</v>
      </c>
    </row>
    <row r="232" spans="1:6" s="86" customFormat="1" ht="19.5" x14ac:dyDescent="0.2">
      <c r="A232" s="66">
        <v>611000</v>
      </c>
      <c r="B232" s="72" t="s">
        <v>386</v>
      </c>
      <c r="C232" s="68">
        <f t="shared" ref="C232:D232" si="209">SUM(C233:C235)</f>
        <v>486000</v>
      </c>
      <c r="D232" s="68">
        <f t="shared" si="209"/>
        <v>0</v>
      </c>
      <c r="E232" s="68">
        <f t="shared" ref="E232" si="210">SUM(E233:E235)</f>
        <v>0</v>
      </c>
      <c r="F232" s="224">
        <f t="shared" si="200"/>
        <v>0</v>
      </c>
    </row>
    <row r="233" spans="1:6" s="64" customFormat="1" x14ac:dyDescent="0.2">
      <c r="A233" s="77">
        <v>611100</v>
      </c>
      <c r="B233" s="70" t="s">
        <v>443</v>
      </c>
      <c r="C233" s="71">
        <v>0</v>
      </c>
      <c r="D233" s="71">
        <v>0</v>
      </c>
      <c r="E233" s="71">
        <v>0</v>
      </c>
      <c r="F233" s="225">
        <v>0</v>
      </c>
    </row>
    <row r="234" spans="1:6" s="64" customFormat="1" x14ac:dyDescent="0.2">
      <c r="A234" s="77">
        <v>611200</v>
      </c>
      <c r="B234" s="70" t="s">
        <v>495</v>
      </c>
      <c r="C234" s="71">
        <v>486000</v>
      </c>
      <c r="D234" s="71">
        <v>0</v>
      </c>
      <c r="E234" s="71">
        <v>0</v>
      </c>
      <c r="F234" s="225">
        <f t="shared" si="200"/>
        <v>0</v>
      </c>
    </row>
    <row r="235" spans="1:6" s="62" customFormat="1" x14ac:dyDescent="0.2">
      <c r="A235" s="74">
        <v>611400</v>
      </c>
      <c r="B235" s="70" t="s">
        <v>444</v>
      </c>
      <c r="C235" s="71">
        <v>0</v>
      </c>
      <c r="D235" s="71">
        <v>0</v>
      </c>
      <c r="E235" s="71">
        <v>0</v>
      </c>
      <c r="F235" s="225">
        <v>0</v>
      </c>
    </row>
    <row r="236" spans="1:6" s="73" customFormat="1" ht="39" x14ac:dyDescent="0.2">
      <c r="A236" s="87">
        <v>618000</v>
      </c>
      <c r="B236" s="87" t="s">
        <v>387</v>
      </c>
      <c r="C236" s="68">
        <f t="shared" ref="C236:D236" si="211">C237+C238</f>
        <v>585000</v>
      </c>
      <c r="D236" s="68">
        <f t="shared" si="211"/>
        <v>500000</v>
      </c>
      <c r="E236" s="68">
        <f t="shared" ref="E236" si="212">E237+E238</f>
        <v>0</v>
      </c>
      <c r="F236" s="224">
        <f t="shared" si="200"/>
        <v>85.470085470085465</v>
      </c>
    </row>
    <row r="237" spans="1:6" s="62" customFormat="1" ht="37.5" x14ac:dyDescent="0.2">
      <c r="A237" s="74">
        <v>618100</v>
      </c>
      <c r="B237" s="70" t="s">
        <v>445</v>
      </c>
      <c r="C237" s="71">
        <v>585000</v>
      </c>
      <c r="D237" s="71">
        <v>500000</v>
      </c>
      <c r="E237" s="71">
        <v>0</v>
      </c>
      <c r="F237" s="225">
        <f t="shared" si="200"/>
        <v>85.470085470085465</v>
      </c>
    </row>
    <row r="238" spans="1:6" s="62" customFormat="1" ht="37.5" x14ac:dyDescent="0.2">
      <c r="A238" s="74">
        <v>618200</v>
      </c>
      <c r="B238" s="70" t="s">
        <v>446</v>
      </c>
      <c r="C238" s="71">
        <v>0</v>
      </c>
      <c r="D238" s="71">
        <v>0</v>
      </c>
      <c r="E238" s="71">
        <v>0</v>
      </c>
      <c r="F238" s="225">
        <v>0</v>
      </c>
    </row>
    <row r="239" spans="1:6" s="64" customFormat="1" x14ac:dyDescent="0.2">
      <c r="A239" s="69"/>
      <c r="B239" s="18" t="s">
        <v>285</v>
      </c>
      <c r="C239" s="61">
        <f t="shared" ref="C239:D239" si="213">C240-C244</f>
        <v>173194200</v>
      </c>
      <c r="D239" s="61">
        <f t="shared" si="213"/>
        <v>187396600</v>
      </c>
      <c r="E239" s="61">
        <f t="shared" ref="E239" si="214">E240-E244</f>
        <v>-1000</v>
      </c>
      <c r="F239" s="224">
        <f t="shared" si="200"/>
        <v>108.20027460503874</v>
      </c>
    </row>
    <row r="240" spans="1:6" s="64" customFormat="1" x14ac:dyDescent="0.2">
      <c r="A240" s="65">
        <v>920000</v>
      </c>
      <c r="B240" s="18" t="s">
        <v>447</v>
      </c>
      <c r="C240" s="61">
        <f t="shared" ref="C240:E240" si="215">C241</f>
        <v>623502000</v>
      </c>
      <c r="D240" s="61">
        <f t="shared" si="215"/>
        <v>1109779700</v>
      </c>
      <c r="E240" s="61">
        <f t="shared" si="215"/>
        <v>0</v>
      </c>
      <c r="F240" s="224">
        <f t="shared" si="200"/>
        <v>177.99136169571227</v>
      </c>
    </row>
    <row r="241" spans="1:6" s="64" customFormat="1" ht="19.5" x14ac:dyDescent="0.2">
      <c r="A241" s="66">
        <v>921000</v>
      </c>
      <c r="B241" s="14" t="s">
        <v>389</v>
      </c>
      <c r="C241" s="68">
        <f t="shared" ref="C241:D241" si="216">SUM(C242:C243)</f>
        <v>623502000</v>
      </c>
      <c r="D241" s="68">
        <f t="shared" si="216"/>
        <v>1109779700</v>
      </c>
      <c r="E241" s="68">
        <f t="shared" ref="E241" si="217">SUM(E242:E243)</f>
        <v>0</v>
      </c>
      <c r="F241" s="224">
        <f t="shared" si="200"/>
        <v>177.99136169571227</v>
      </c>
    </row>
    <row r="242" spans="1:6" s="64" customFormat="1" x14ac:dyDescent="0.2">
      <c r="A242" s="69">
        <v>921100</v>
      </c>
      <c r="B242" s="11" t="s">
        <v>448</v>
      </c>
      <c r="C242" s="71">
        <v>620059700</v>
      </c>
      <c r="D242" s="71">
        <v>1109779700</v>
      </c>
      <c r="E242" s="71">
        <v>0</v>
      </c>
      <c r="F242" s="225">
        <f t="shared" si="200"/>
        <v>178.97949181344956</v>
      </c>
    </row>
    <row r="243" spans="1:6" s="64" customFormat="1" x14ac:dyDescent="0.2">
      <c r="A243" s="69">
        <v>921200</v>
      </c>
      <c r="B243" s="11" t="s">
        <v>449</v>
      </c>
      <c r="C243" s="71">
        <v>3442300</v>
      </c>
      <c r="D243" s="71">
        <v>0</v>
      </c>
      <c r="E243" s="71">
        <v>0</v>
      </c>
      <c r="F243" s="225">
        <f t="shared" si="200"/>
        <v>0</v>
      </c>
    </row>
    <row r="244" spans="1:6" s="86" customFormat="1" ht="19.5" x14ac:dyDescent="0.2">
      <c r="A244" s="75">
        <v>620000</v>
      </c>
      <c r="B244" s="72" t="s">
        <v>450</v>
      </c>
      <c r="C244" s="68">
        <f t="shared" ref="C244:D244" si="218">C245+C250</f>
        <v>450307800</v>
      </c>
      <c r="D244" s="68">
        <f t="shared" si="218"/>
        <v>922383100</v>
      </c>
      <c r="E244" s="68">
        <f>E245+E250</f>
        <v>1000</v>
      </c>
      <c r="F244" s="224">
        <f t="shared" si="200"/>
        <v>204.83391582379875</v>
      </c>
    </row>
    <row r="245" spans="1:6" s="86" customFormat="1" ht="19.5" x14ac:dyDescent="0.2">
      <c r="A245" s="75">
        <v>621000</v>
      </c>
      <c r="B245" s="72" t="s">
        <v>391</v>
      </c>
      <c r="C245" s="68">
        <f t="shared" ref="C245:D245" si="219">SUM(C246:C249)</f>
        <v>450307800</v>
      </c>
      <c r="D245" s="68">
        <f t="shared" si="219"/>
        <v>922383100</v>
      </c>
      <c r="E245" s="68">
        <f t="shared" ref="E245" si="220">SUM(E246:E249)</f>
        <v>0</v>
      </c>
      <c r="F245" s="224">
        <f t="shared" si="200"/>
        <v>204.83391582379875</v>
      </c>
    </row>
    <row r="246" spans="1:6" s="62" customFormat="1" x14ac:dyDescent="0.2">
      <c r="A246" s="74">
        <v>621100</v>
      </c>
      <c r="B246" s="70" t="s">
        <v>451</v>
      </c>
      <c r="C246" s="71">
        <v>171419300</v>
      </c>
      <c r="D246" s="71">
        <v>506454500</v>
      </c>
      <c r="E246" s="71">
        <v>0</v>
      </c>
      <c r="F246" s="225">
        <f t="shared" si="200"/>
        <v>295.44777046691945</v>
      </c>
    </row>
    <row r="247" spans="1:6" s="62" customFormat="1" x14ac:dyDescent="0.2">
      <c r="A247" s="74">
        <v>621300</v>
      </c>
      <c r="B247" s="70" t="s">
        <v>452</v>
      </c>
      <c r="C247" s="71">
        <v>51407200</v>
      </c>
      <c r="D247" s="71">
        <v>43907200</v>
      </c>
      <c r="E247" s="71">
        <v>0</v>
      </c>
      <c r="F247" s="225">
        <f t="shared" si="200"/>
        <v>85.410603962090917</v>
      </c>
    </row>
    <row r="248" spans="1:6" s="62" customFormat="1" x14ac:dyDescent="0.2">
      <c r="A248" s="74">
        <v>621400</v>
      </c>
      <c r="B248" s="70" t="s">
        <v>453</v>
      </c>
      <c r="C248" s="71">
        <v>219409200</v>
      </c>
      <c r="D248" s="71">
        <v>363241000</v>
      </c>
      <c r="E248" s="71">
        <v>0</v>
      </c>
      <c r="F248" s="225">
        <f t="shared" si="200"/>
        <v>165.55413355501958</v>
      </c>
    </row>
    <row r="249" spans="1:6" s="62" customFormat="1" x14ac:dyDescent="0.2">
      <c r="A249" s="74">
        <v>621900</v>
      </c>
      <c r="B249" s="70" t="s">
        <v>454</v>
      </c>
      <c r="C249" s="71">
        <v>8072100</v>
      </c>
      <c r="D249" s="71">
        <v>8780400</v>
      </c>
      <c r="E249" s="71">
        <v>0</v>
      </c>
      <c r="F249" s="225">
        <f t="shared" si="200"/>
        <v>108.77466830192886</v>
      </c>
    </row>
    <row r="250" spans="1:6" s="73" customFormat="1" ht="39" x14ac:dyDescent="0.2">
      <c r="A250" s="75">
        <v>628000</v>
      </c>
      <c r="B250" s="72" t="s">
        <v>392</v>
      </c>
      <c r="C250" s="68">
        <f t="shared" ref="C250:E250" si="221">C251</f>
        <v>0</v>
      </c>
      <c r="D250" s="68">
        <f t="shared" si="221"/>
        <v>0</v>
      </c>
      <c r="E250" s="68">
        <f t="shared" si="221"/>
        <v>1000</v>
      </c>
      <c r="F250" s="235">
        <v>0</v>
      </c>
    </row>
    <row r="251" spans="1:6" s="62" customFormat="1" ht="37.5" x14ac:dyDescent="0.2">
      <c r="A251" s="74">
        <v>628200</v>
      </c>
      <c r="B251" s="70" t="s">
        <v>455</v>
      </c>
      <c r="C251" s="71">
        <v>0</v>
      </c>
      <c r="D251" s="71">
        <v>0</v>
      </c>
      <c r="E251" s="71">
        <v>1000</v>
      </c>
      <c r="F251" s="225">
        <v>0</v>
      </c>
    </row>
    <row r="252" spans="1:6" s="20" customFormat="1" x14ac:dyDescent="0.2">
      <c r="A252" s="88"/>
      <c r="B252" s="18" t="s">
        <v>307</v>
      </c>
      <c r="C252" s="61">
        <f t="shared" ref="C252:D252" si="222">C253-C262</f>
        <v>-19919000</v>
      </c>
      <c r="D252" s="61">
        <f t="shared" si="222"/>
        <v>-26367399.989999995</v>
      </c>
      <c r="E252" s="61">
        <f t="shared" ref="E252" si="223">E253-E262</f>
        <v>-15641100</v>
      </c>
      <c r="F252" s="224">
        <f t="shared" si="200"/>
        <v>132.37311104975146</v>
      </c>
    </row>
    <row r="253" spans="1:6" s="64" customFormat="1" ht="19.5" x14ac:dyDescent="0.2">
      <c r="A253" s="65">
        <v>930000</v>
      </c>
      <c r="B253" s="18" t="s">
        <v>456</v>
      </c>
      <c r="C253" s="68">
        <f t="shared" ref="C253:D253" si="224">C254+C259</f>
        <v>29242300</v>
      </c>
      <c r="D253" s="68">
        <f t="shared" si="224"/>
        <v>29840000</v>
      </c>
      <c r="E253" s="68">
        <f t="shared" ref="E253" si="225">E254+E259</f>
        <v>59274800</v>
      </c>
      <c r="F253" s="224">
        <f t="shared" si="200"/>
        <v>102.04395687069758</v>
      </c>
    </row>
    <row r="254" spans="1:6" s="86" customFormat="1" ht="19.5" x14ac:dyDescent="0.2">
      <c r="A254" s="66">
        <v>931000</v>
      </c>
      <c r="B254" s="14" t="s">
        <v>394</v>
      </c>
      <c r="C254" s="68">
        <f t="shared" ref="C254" si="226">SUM(C255:C258)</f>
        <v>10708600</v>
      </c>
      <c r="D254" s="68">
        <f t="shared" ref="D254" si="227">SUM(D255:D258)</f>
        <v>4000000</v>
      </c>
      <c r="E254" s="68">
        <f t="shared" ref="E254" si="228">SUM(E255:E258)</f>
        <v>59036500</v>
      </c>
      <c r="F254" s="224">
        <f t="shared" si="200"/>
        <v>37.353155407803072</v>
      </c>
    </row>
    <row r="255" spans="1:6" x14ac:dyDescent="0.2">
      <c r="A255" s="69">
        <v>931100</v>
      </c>
      <c r="B255" s="11" t="s">
        <v>457</v>
      </c>
      <c r="C255" s="26">
        <v>1300000</v>
      </c>
      <c r="D255" s="26">
        <v>0</v>
      </c>
      <c r="E255" s="26">
        <v>1011700</v>
      </c>
      <c r="F255" s="225">
        <f t="shared" si="200"/>
        <v>0</v>
      </c>
    </row>
    <row r="256" spans="1:6" x14ac:dyDescent="0.2">
      <c r="A256" s="69">
        <v>931200</v>
      </c>
      <c r="B256" s="11" t="s">
        <v>458</v>
      </c>
      <c r="C256" s="26">
        <v>3530000</v>
      </c>
      <c r="D256" s="26">
        <v>4000000</v>
      </c>
      <c r="E256" s="26">
        <v>57759600</v>
      </c>
      <c r="F256" s="225">
        <f t="shared" si="200"/>
        <v>113.31444759206799</v>
      </c>
    </row>
    <row r="257" spans="1:6" x14ac:dyDescent="0.2">
      <c r="A257" s="69">
        <v>931300</v>
      </c>
      <c r="B257" s="11" t="s">
        <v>459</v>
      </c>
      <c r="C257" s="26">
        <v>5853600</v>
      </c>
      <c r="D257" s="26">
        <v>0</v>
      </c>
      <c r="E257" s="26">
        <v>1000</v>
      </c>
      <c r="F257" s="225">
        <f t="shared" si="200"/>
        <v>0</v>
      </c>
    </row>
    <row r="258" spans="1:6" x14ac:dyDescent="0.2">
      <c r="A258" s="69">
        <v>931900</v>
      </c>
      <c r="B258" s="11" t="s">
        <v>394</v>
      </c>
      <c r="C258" s="26">
        <v>25000</v>
      </c>
      <c r="D258" s="26">
        <v>0</v>
      </c>
      <c r="E258" s="26">
        <v>264200</v>
      </c>
      <c r="F258" s="225">
        <f t="shared" si="200"/>
        <v>0</v>
      </c>
    </row>
    <row r="259" spans="1:6" s="90" customFormat="1" ht="38.25" customHeight="1" x14ac:dyDescent="0.2">
      <c r="A259" s="66">
        <v>938000</v>
      </c>
      <c r="B259" s="14" t="s">
        <v>395</v>
      </c>
      <c r="C259" s="89">
        <f t="shared" ref="C259:D259" si="229">C260+C261</f>
        <v>18533700</v>
      </c>
      <c r="D259" s="89">
        <f t="shared" si="229"/>
        <v>25840000</v>
      </c>
      <c r="E259" s="89">
        <f t="shared" ref="E259" si="230">E260+E261</f>
        <v>238300</v>
      </c>
      <c r="F259" s="224">
        <f t="shared" si="200"/>
        <v>139.42170208862774</v>
      </c>
    </row>
    <row r="260" spans="1:6" x14ac:dyDescent="0.2">
      <c r="A260" s="69">
        <v>938100</v>
      </c>
      <c r="B260" s="11" t="s">
        <v>460</v>
      </c>
      <c r="C260" s="26">
        <v>17033700</v>
      </c>
      <c r="D260" s="26">
        <v>25840000</v>
      </c>
      <c r="E260" s="26">
        <v>59000</v>
      </c>
      <c r="F260" s="225">
        <f t="shared" si="200"/>
        <v>151.69927848911274</v>
      </c>
    </row>
    <row r="261" spans="1:6" ht="37.5" x14ac:dyDescent="0.2">
      <c r="A261" s="69">
        <v>938200</v>
      </c>
      <c r="B261" s="11" t="s">
        <v>461</v>
      </c>
      <c r="C261" s="26">
        <v>1500000</v>
      </c>
      <c r="D261" s="26">
        <v>0</v>
      </c>
      <c r="E261" s="26">
        <v>179300</v>
      </c>
      <c r="F261" s="225">
        <f t="shared" si="200"/>
        <v>0</v>
      </c>
    </row>
    <row r="262" spans="1:6" s="90" customFormat="1" ht="19.5" x14ac:dyDescent="0.2">
      <c r="A262" s="75">
        <v>630000</v>
      </c>
      <c r="B262" s="72" t="s">
        <v>462</v>
      </c>
      <c r="C262" s="89">
        <f t="shared" ref="C262:D262" si="231">C263+C268</f>
        <v>49161300</v>
      </c>
      <c r="D262" s="89">
        <f t="shared" si="231"/>
        <v>56207399.989999995</v>
      </c>
      <c r="E262" s="89">
        <f t="shared" ref="E262" si="232">E263+E268</f>
        <v>74915900</v>
      </c>
      <c r="F262" s="224">
        <f t="shared" si="200"/>
        <v>114.33261526851403</v>
      </c>
    </row>
    <row r="263" spans="1:6" s="90" customFormat="1" ht="19.5" x14ac:dyDescent="0.2">
      <c r="A263" s="75">
        <v>631000</v>
      </c>
      <c r="B263" s="72" t="s">
        <v>463</v>
      </c>
      <c r="C263" s="89">
        <f t="shared" ref="C263:D263" si="233">SUM(C264:C267)</f>
        <v>26023300</v>
      </c>
      <c r="D263" s="89">
        <f t="shared" si="233"/>
        <v>26879000</v>
      </c>
      <c r="E263" s="89">
        <f t="shared" ref="E263" si="234">SUM(E264:E267)</f>
        <v>74832700</v>
      </c>
      <c r="F263" s="224">
        <f t="shared" si="200"/>
        <v>103.28820710670823</v>
      </c>
    </row>
    <row r="264" spans="1:6" x14ac:dyDescent="0.2">
      <c r="A264" s="74">
        <v>631100</v>
      </c>
      <c r="B264" s="70" t="s">
        <v>464</v>
      </c>
      <c r="C264" s="26">
        <v>2272200</v>
      </c>
      <c r="D264" s="26">
        <v>853800</v>
      </c>
      <c r="E264" s="26">
        <v>1244400</v>
      </c>
      <c r="F264" s="225">
        <f t="shared" si="200"/>
        <v>37.575917612886187</v>
      </c>
    </row>
    <row r="265" spans="1:6" x14ac:dyDescent="0.2">
      <c r="A265" s="74">
        <v>631200</v>
      </c>
      <c r="B265" s="70" t="s">
        <v>465</v>
      </c>
      <c r="C265" s="26">
        <v>3530000</v>
      </c>
      <c r="D265" s="26">
        <v>4030000</v>
      </c>
      <c r="E265" s="26">
        <v>72384500</v>
      </c>
      <c r="F265" s="225">
        <f t="shared" si="200"/>
        <v>114.16430594900851</v>
      </c>
    </row>
    <row r="266" spans="1:6" x14ac:dyDescent="0.2">
      <c r="A266" s="74">
        <v>631300</v>
      </c>
      <c r="B266" s="70" t="s">
        <v>466</v>
      </c>
      <c r="C266" s="26">
        <v>26900</v>
      </c>
      <c r="D266" s="26">
        <v>20500</v>
      </c>
      <c r="E266" s="26">
        <v>11000</v>
      </c>
      <c r="F266" s="225">
        <f t="shared" si="200"/>
        <v>76.208178438661704</v>
      </c>
    </row>
    <row r="267" spans="1:6" x14ac:dyDescent="0.2">
      <c r="A267" s="74">
        <v>631900</v>
      </c>
      <c r="B267" s="70" t="s">
        <v>397</v>
      </c>
      <c r="C267" s="26">
        <v>20194200</v>
      </c>
      <c r="D267" s="26">
        <v>21974700</v>
      </c>
      <c r="E267" s="26">
        <v>1192800</v>
      </c>
      <c r="F267" s="225">
        <f t="shared" si="200"/>
        <v>108.81688801735152</v>
      </c>
    </row>
    <row r="268" spans="1:6" s="90" customFormat="1" ht="36" customHeight="1" x14ac:dyDescent="0.2">
      <c r="A268" s="75">
        <v>638000</v>
      </c>
      <c r="B268" s="72" t="s">
        <v>398</v>
      </c>
      <c r="C268" s="89">
        <f t="shared" ref="C268:D268" si="235">C269+C270</f>
        <v>23138000</v>
      </c>
      <c r="D268" s="89">
        <f t="shared" si="235"/>
        <v>29328399.989999998</v>
      </c>
      <c r="E268" s="89">
        <f t="shared" ref="E268" si="236">E269+E270</f>
        <v>83200</v>
      </c>
      <c r="F268" s="224">
        <f t="shared" si="200"/>
        <v>126.75425702307892</v>
      </c>
    </row>
    <row r="269" spans="1:6" ht="36" customHeight="1" x14ac:dyDescent="0.2">
      <c r="A269" s="74">
        <v>638100</v>
      </c>
      <c r="B269" s="70" t="s">
        <v>467</v>
      </c>
      <c r="C269" s="26">
        <v>22057000</v>
      </c>
      <c r="D269" s="26">
        <v>24497399.989999998</v>
      </c>
      <c r="E269" s="26">
        <v>83200</v>
      </c>
      <c r="F269" s="225">
        <f t="shared" si="200"/>
        <v>111.06406125039669</v>
      </c>
    </row>
    <row r="270" spans="1:6" ht="37.5" x14ac:dyDescent="0.2">
      <c r="A270" s="91">
        <v>638200</v>
      </c>
      <c r="B270" s="25" t="s">
        <v>468</v>
      </c>
      <c r="C270" s="26">
        <v>1081000</v>
      </c>
      <c r="D270" s="26">
        <v>4831000</v>
      </c>
      <c r="E270" s="26">
        <v>0</v>
      </c>
      <c r="F270" s="225"/>
    </row>
    <row r="271" spans="1:6" s="20" customFormat="1" ht="37.5" x14ac:dyDescent="0.2">
      <c r="A271" s="206" t="s">
        <v>1</v>
      </c>
      <c r="B271" s="207" t="s">
        <v>311</v>
      </c>
      <c r="C271" s="20">
        <v>0</v>
      </c>
      <c r="D271" s="20">
        <v>0</v>
      </c>
      <c r="E271" s="34">
        <v>24141900</v>
      </c>
      <c r="F271" s="236">
        <v>0</v>
      </c>
    </row>
    <row r="274" spans="1:6" x14ac:dyDescent="0.2">
      <c r="A274" s="206" t="s">
        <v>308</v>
      </c>
    </row>
    <row r="276" spans="1:6" ht="111.75" customHeight="1" x14ac:dyDescent="0.2">
      <c r="A276" s="222" t="s">
        <v>314</v>
      </c>
      <c r="B276" s="222" t="s">
        <v>315</v>
      </c>
      <c r="C276" s="1" t="s">
        <v>328</v>
      </c>
      <c r="D276" s="1" t="s">
        <v>329</v>
      </c>
      <c r="E276" s="1" t="s">
        <v>330</v>
      </c>
      <c r="F276" s="1" t="s">
        <v>316</v>
      </c>
    </row>
    <row r="277" spans="1:6" x14ac:dyDescent="0.2">
      <c r="A277" s="29">
        <v>1</v>
      </c>
      <c r="B277" s="29">
        <v>2</v>
      </c>
      <c r="C277" s="32">
        <v>3</v>
      </c>
      <c r="D277" s="32">
        <v>4</v>
      </c>
      <c r="E277" s="32">
        <v>5</v>
      </c>
      <c r="F277" s="32" t="s">
        <v>14</v>
      </c>
    </row>
    <row r="278" spans="1:6" x14ac:dyDescent="0.2">
      <c r="A278" s="85" t="s">
        <v>5</v>
      </c>
      <c r="B278" s="70" t="s">
        <v>496</v>
      </c>
      <c r="C278" s="27">
        <v>575840439.99700296</v>
      </c>
      <c r="D278" s="27">
        <v>611618895</v>
      </c>
      <c r="E278" s="27">
        <v>326800</v>
      </c>
      <c r="F278" s="225">
        <f t="shared" ref="F278:F288" si="237">D278/C278*100</f>
        <v>106.21325848583739</v>
      </c>
    </row>
    <row r="279" spans="1:6" x14ac:dyDescent="0.2">
      <c r="A279" s="85" t="s">
        <v>6</v>
      </c>
      <c r="B279" s="70" t="s">
        <v>312</v>
      </c>
      <c r="C279" s="27">
        <v>0</v>
      </c>
      <c r="D279" s="27">
        <v>0</v>
      </c>
      <c r="E279" s="27">
        <v>0</v>
      </c>
      <c r="F279" s="225">
        <v>0</v>
      </c>
    </row>
    <row r="280" spans="1:6" x14ac:dyDescent="0.2">
      <c r="A280" s="223" t="s">
        <v>7</v>
      </c>
      <c r="B280" s="70" t="s">
        <v>340</v>
      </c>
      <c r="C280" s="27">
        <v>355366659.9993158</v>
      </c>
      <c r="D280" s="27">
        <v>389440704.99666667</v>
      </c>
      <c r="E280" s="27">
        <v>12565100</v>
      </c>
      <c r="F280" s="225">
        <f t="shared" si="237"/>
        <v>109.58841918299723</v>
      </c>
    </row>
    <row r="281" spans="1:6" x14ac:dyDescent="0.2">
      <c r="A281" s="223" t="s">
        <v>8</v>
      </c>
      <c r="B281" s="70" t="s">
        <v>320</v>
      </c>
      <c r="C281" s="27">
        <v>223387800.00041974</v>
      </c>
      <c r="D281" s="27">
        <v>306293100.39999998</v>
      </c>
      <c r="E281" s="27">
        <v>143639300</v>
      </c>
      <c r="F281" s="225">
        <f t="shared" si="237"/>
        <v>137.1127252246651</v>
      </c>
    </row>
    <row r="282" spans="1:6" x14ac:dyDescent="0.2">
      <c r="A282" s="223" t="s">
        <v>9</v>
      </c>
      <c r="B282" s="70" t="s">
        <v>497</v>
      </c>
      <c r="C282" s="27">
        <v>3825100</v>
      </c>
      <c r="D282" s="27">
        <v>3385400</v>
      </c>
      <c r="E282" s="27">
        <v>0</v>
      </c>
      <c r="F282" s="225">
        <f t="shared" si="237"/>
        <v>88.504875689524454</v>
      </c>
    </row>
    <row r="283" spans="1:6" x14ac:dyDescent="0.2">
      <c r="A283" s="223" t="s">
        <v>10</v>
      </c>
      <c r="B283" s="70" t="s">
        <v>476</v>
      </c>
      <c r="C283" s="27">
        <v>174544200</v>
      </c>
      <c r="D283" s="27">
        <v>131955300</v>
      </c>
      <c r="E283" s="27">
        <v>0</v>
      </c>
      <c r="F283" s="225">
        <f t="shared" si="237"/>
        <v>75.599933999525632</v>
      </c>
    </row>
    <row r="284" spans="1:6" x14ac:dyDescent="0.2">
      <c r="A284" s="223" t="s">
        <v>11</v>
      </c>
      <c r="B284" s="70" t="s">
        <v>327</v>
      </c>
      <c r="C284" s="27">
        <v>283841920</v>
      </c>
      <c r="D284" s="27">
        <v>301495576</v>
      </c>
      <c r="E284" s="27">
        <v>0</v>
      </c>
      <c r="F284" s="225">
        <f t="shared" si="237"/>
        <v>106.21953797381303</v>
      </c>
    </row>
    <row r="285" spans="1:6" x14ac:dyDescent="0.2">
      <c r="A285" s="223" t="s">
        <v>12</v>
      </c>
      <c r="B285" s="70" t="s">
        <v>469</v>
      </c>
      <c r="C285" s="27">
        <v>48181300</v>
      </c>
      <c r="D285" s="27">
        <v>40103800</v>
      </c>
      <c r="E285" s="27">
        <v>0</v>
      </c>
      <c r="F285" s="225">
        <f t="shared" si="237"/>
        <v>83.235197057779672</v>
      </c>
    </row>
    <row r="286" spans="1:6" x14ac:dyDescent="0.2">
      <c r="A286" s="223" t="s">
        <v>13</v>
      </c>
      <c r="B286" s="70" t="s">
        <v>313</v>
      </c>
      <c r="C286" s="27">
        <v>521521300</v>
      </c>
      <c r="D286" s="27">
        <v>579375700</v>
      </c>
      <c r="E286" s="27">
        <v>27733900</v>
      </c>
      <c r="F286" s="225">
        <f t="shared" si="237"/>
        <v>111.09339158343101</v>
      </c>
    </row>
    <row r="287" spans="1:6" x14ac:dyDescent="0.2">
      <c r="A287" s="223">
        <v>10</v>
      </c>
      <c r="B287" s="70" t="s">
        <v>498</v>
      </c>
      <c r="C287" s="27">
        <v>1821237880</v>
      </c>
      <c r="D287" s="27">
        <v>2032430123.9943154</v>
      </c>
      <c r="E287" s="27">
        <v>0</v>
      </c>
      <c r="F287" s="225">
        <f t="shared" si="237"/>
        <v>111.59608233023988</v>
      </c>
    </row>
    <row r="288" spans="1:6" s="20" customFormat="1" x14ac:dyDescent="0.2">
      <c r="A288" s="263" t="s">
        <v>286</v>
      </c>
      <c r="B288" s="263"/>
      <c r="C288" s="249">
        <f t="shared" ref="C288:E288" si="238">SUM(C278:C287)</f>
        <v>4007746599.9967384</v>
      </c>
      <c r="D288" s="249">
        <f t="shared" si="238"/>
        <v>4396098600.3909817</v>
      </c>
      <c r="E288" s="249">
        <f t="shared" si="238"/>
        <v>184265100</v>
      </c>
      <c r="F288" s="250">
        <f t="shared" si="237"/>
        <v>109.69003380589379</v>
      </c>
    </row>
  </sheetData>
  <mergeCells count="1">
    <mergeCell ref="A288:B288"/>
  </mergeCells>
  <printOptions horizontalCentered="1"/>
  <pageMargins left="0" right="0" top="0.39370078740157483" bottom="0" header="0" footer="0"/>
  <pageSetup paperSize="9" scale="50" firstPageNumber="4" orientation="portrait" useFirstPageNumber="1" r:id="rId1"/>
  <headerFooter>
    <oddFooter>&amp;C&amp;P</oddFooter>
  </headerFooter>
  <rowBreaks count="6" manualBreakCount="6">
    <brk id="70" max="16383" man="1"/>
    <brk id="123" max="16383" man="1"/>
    <brk id="139" max="16383" man="1"/>
    <brk id="193" max="16383" man="1"/>
    <brk id="218" max="16383" man="1"/>
    <brk id="272" max="16383" man="1"/>
  </rowBreaks>
  <ignoredErrors>
    <ignoredError sqref="C288:F28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6"/>
  <sheetViews>
    <sheetView view="pageBreakPreview" zoomScale="75" zoomScaleNormal="70" zoomScaleSheetLayoutView="75" workbookViewId="0">
      <pane xSplit="2" ySplit="4" topLeftCell="C9" activePane="bottomRight" state="frozen"/>
      <selection activeCell="J95" sqref="J95"/>
      <selection pane="topRight" activeCell="J95" sqref="J95"/>
      <selection pane="bottomLeft" activeCell="J95" sqref="J95"/>
      <selection pane="bottomRight" activeCell="M18" sqref="M18"/>
    </sheetView>
  </sheetViews>
  <sheetFormatPr defaultColWidth="9.140625" defaultRowHeight="20.25" x14ac:dyDescent="0.2"/>
  <cols>
    <col min="1" max="1" width="17.7109375" style="113" customWidth="1"/>
    <col min="2" max="2" width="109.42578125" style="138" customWidth="1"/>
    <col min="3" max="5" width="29.28515625" style="94" customWidth="1"/>
    <col min="6" max="6" width="17.5703125" style="213" customWidth="1"/>
    <col min="7" max="16384" width="9.140625" style="101"/>
  </cols>
  <sheetData>
    <row r="1" spans="1:6" s="95" customFormat="1" x14ac:dyDescent="0.2">
      <c r="A1" s="92" t="s">
        <v>499</v>
      </c>
      <c r="B1" s="93"/>
      <c r="C1" s="238"/>
      <c r="D1" s="94"/>
      <c r="E1" s="94"/>
      <c r="F1" s="213"/>
    </row>
    <row r="2" spans="1:6" s="95" customFormat="1" x14ac:dyDescent="0.2">
      <c r="A2" s="96"/>
      <c r="B2" s="97"/>
      <c r="C2" s="98"/>
      <c r="D2" s="98"/>
      <c r="E2" s="98"/>
      <c r="F2" s="239"/>
    </row>
    <row r="3" spans="1:6" ht="124.5" customHeight="1" x14ac:dyDescent="0.2">
      <c r="A3" s="99" t="s">
        <v>314</v>
      </c>
      <c r="B3" s="99" t="s">
        <v>318</v>
      </c>
      <c r="C3" s="100" t="s">
        <v>328</v>
      </c>
      <c r="D3" s="100" t="s">
        <v>529</v>
      </c>
      <c r="E3" s="100" t="s">
        <v>330</v>
      </c>
      <c r="F3" s="100" t="s">
        <v>316</v>
      </c>
    </row>
    <row r="4" spans="1:6" s="104" customFormat="1" ht="18" customHeight="1" x14ac:dyDescent="0.2">
      <c r="A4" s="102">
        <v>1</v>
      </c>
      <c r="B4" s="103">
        <v>2</v>
      </c>
      <c r="C4" s="237">
        <v>3</v>
      </c>
      <c r="D4" s="102">
        <v>4</v>
      </c>
      <c r="E4" s="102">
        <v>5</v>
      </c>
      <c r="F4" s="102" t="s">
        <v>14</v>
      </c>
    </row>
    <row r="5" spans="1:6" x14ac:dyDescent="0.2">
      <c r="A5" s="105"/>
      <c r="B5" s="106"/>
      <c r="C5" s="107"/>
      <c r="D5" s="107"/>
      <c r="E5" s="107"/>
      <c r="F5" s="240"/>
    </row>
    <row r="6" spans="1:6" s="133" customFormat="1" x14ac:dyDescent="0.2">
      <c r="A6" s="131"/>
      <c r="B6" s="109"/>
      <c r="C6" s="132"/>
      <c r="D6" s="132"/>
      <c r="E6" s="132"/>
      <c r="F6" s="241"/>
    </row>
    <row r="7" spans="1:6" s="133" customFormat="1" x14ac:dyDescent="0.2">
      <c r="A7" s="131"/>
      <c r="B7" s="109"/>
      <c r="C7" s="132"/>
      <c r="D7" s="132"/>
      <c r="E7" s="132"/>
      <c r="F7" s="241"/>
    </row>
    <row r="8" spans="1:6" x14ac:dyDescent="0.2">
      <c r="A8" s="134"/>
      <c r="B8" s="135"/>
      <c r="C8" s="136"/>
      <c r="D8" s="136"/>
      <c r="E8" s="136"/>
      <c r="F8" s="242"/>
    </row>
    <row r="9" spans="1:6" x14ac:dyDescent="0.2">
      <c r="A9" s="134"/>
      <c r="B9" s="135"/>
      <c r="C9" s="136"/>
      <c r="D9" s="136"/>
      <c r="E9" s="136"/>
      <c r="F9" s="242"/>
    </row>
    <row r="10" spans="1:6" ht="20.25" customHeight="1" x14ac:dyDescent="0.2">
      <c r="A10" s="137"/>
      <c r="C10" s="139"/>
      <c r="D10" s="139"/>
      <c r="E10" s="139"/>
    </row>
    <row r="11" spans="1:6" ht="20.25" customHeight="1" x14ac:dyDescent="0.2">
      <c r="A11" s="140" t="s">
        <v>500</v>
      </c>
      <c r="B11" s="109"/>
      <c r="C11" s="139"/>
      <c r="D11" s="139"/>
      <c r="E11" s="139"/>
    </row>
    <row r="12" spans="1:6" ht="20.25" customHeight="1" x14ac:dyDescent="0.2">
      <c r="A12" s="141"/>
      <c r="B12" s="142" t="s">
        <v>2</v>
      </c>
      <c r="C12" s="139"/>
      <c r="D12" s="139"/>
      <c r="E12" s="139"/>
    </row>
    <row r="13" spans="1:6" s="133" customFormat="1" ht="20.25" customHeight="1" x14ac:dyDescent="0.2">
      <c r="A13" s="108"/>
      <c r="B13" s="109"/>
      <c r="C13" s="143"/>
      <c r="D13" s="143"/>
      <c r="E13" s="143"/>
      <c r="F13" s="238"/>
    </row>
    <row r="14" spans="1:6" ht="20.25" customHeight="1" x14ac:dyDescent="0.2">
      <c r="A14" s="108"/>
      <c r="B14" s="109"/>
      <c r="C14" s="139"/>
      <c r="D14" s="139"/>
      <c r="E14" s="139"/>
    </row>
    <row r="15" spans="1:6" s="95" customFormat="1" ht="20.25" customHeight="1" x14ac:dyDescent="0.2">
      <c r="A15" s="113" t="s">
        <v>800</v>
      </c>
      <c r="B15" s="114"/>
      <c r="C15" s="139"/>
      <c r="D15" s="139"/>
      <c r="E15" s="139"/>
      <c r="F15" s="213"/>
    </row>
    <row r="16" spans="1:6" s="95" customFormat="1" ht="20.25" customHeight="1" x14ac:dyDescent="0.2">
      <c r="A16" s="113" t="s">
        <v>504</v>
      </c>
      <c r="B16" s="114"/>
      <c r="C16" s="139"/>
      <c r="D16" s="139"/>
      <c r="E16" s="139"/>
      <c r="F16" s="213"/>
    </row>
    <row r="17" spans="1:6" s="95" customFormat="1" ht="20.25" customHeight="1" x14ac:dyDescent="0.2">
      <c r="A17" s="113" t="s">
        <v>584</v>
      </c>
      <c r="B17" s="114"/>
      <c r="C17" s="139"/>
      <c r="D17" s="139"/>
      <c r="E17" s="139"/>
      <c r="F17" s="213"/>
    </row>
    <row r="18" spans="1:6" s="95" customFormat="1" ht="20.25" customHeight="1" x14ac:dyDescent="0.2">
      <c r="A18" s="113" t="s">
        <v>801</v>
      </c>
      <c r="B18" s="114"/>
      <c r="C18" s="139"/>
      <c r="D18" s="139"/>
      <c r="E18" s="139"/>
      <c r="F18" s="213"/>
    </row>
    <row r="19" spans="1:6" s="95" customFormat="1" ht="20.25" customHeight="1" x14ac:dyDescent="0.2">
      <c r="A19" s="113"/>
      <c r="B19" s="144"/>
      <c r="C19" s="132"/>
      <c r="D19" s="132"/>
      <c r="E19" s="132"/>
      <c r="F19" s="241"/>
    </row>
    <row r="20" spans="1:6" x14ac:dyDescent="0.2">
      <c r="A20" s="145">
        <v>410000</v>
      </c>
      <c r="B20" s="112" t="s">
        <v>359</v>
      </c>
      <c r="C20" s="146">
        <f>C21+C26+0+0+C45</f>
        <v>10294400</v>
      </c>
      <c r="D20" s="146">
        <f>D21+D26+0+0+D45</f>
        <v>55978200</v>
      </c>
      <c r="E20" s="146">
        <f>E21+E26+0+0+E45</f>
        <v>0</v>
      </c>
      <c r="F20" s="220"/>
    </row>
    <row r="21" spans="1:6" x14ac:dyDescent="0.2">
      <c r="A21" s="145">
        <v>411000</v>
      </c>
      <c r="B21" s="112" t="s">
        <v>472</v>
      </c>
      <c r="C21" s="146">
        <f t="shared" ref="C21" si="0">SUM(C22:C25)</f>
        <v>3128900</v>
      </c>
      <c r="D21" s="146">
        <f t="shared" ref="D21" si="1">SUM(D22:D25)</f>
        <v>3385000</v>
      </c>
      <c r="E21" s="146">
        <f t="shared" ref="E21" si="2">SUM(E22:E25)</f>
        <v>0</v>
      </c>
      <c r="F21" s="220">
        <f t="shared" ref="F21:F76" si="3">D21/C21*100</f>
        <v>108.18498513854709</v>
      </c>
    </row>
    <row r="22" spans="1:6" x14ac:dyDescent="0.2">
      <c r="A22" s="119">
        <v>411100</v>
      </c>
      <c r="B22" s="114" t="s">
        <v>360</v>
      </c>
      <c r="C22" s="123">
        <v>2993900</v>
      </c>
      <c r="D22" s="123">
        <v>3255000</v>
      </c>
      <c r="E22" s="123">
        <v>0</v>
      </c>
      <c r="F22" s="217">
        <f t="shared" si="3"/>
        <v>108.72106616787467</v>
      </c>
    </row>
    <row r="23" spans="1:6" ht="40.5" x14ac:dyDescent="0.2">
      <c r="A23" s="119">
        <v>411200</v>
      </c>
      <c r="B23" s="114" t="s">
        <v>485</v>
      </c>
      <c r="C23" s="123">
        <v>80000</v>
      </c>
      <c r="D23" s="123">
        <v>90000</v>
      </c>
      <c r="E23" s="123">
        <v>0</v>
      </c>
      <c r="F23" s="217">
        <f t="shared" si="3"/>
        <v>112.5</v>
      </c>
    </row>
    <row r="24" spans="1:6" ht="40.5" x14ac:dyDescent="0.2">
      <c r="A24" s="119">
        <v>411300</v>
      </c>
      <c r="B24" s="114" t="s">
        <v>361</v>
      </c>
      <c r="C24" s="123">
        <v>22000</v>
      </c>
      <c r="D24" s="123">
        <v>15000</v>
      </c>
      <c r="E24" s="123">
        <v>0</v>
      </c>
      <c r="F24" s="217">
        <f t="shared" si="3"/>
        <v>68.181818181818173</v>
      </c>
    </row>
    <row r="25" spans="1:6" x14ac:dyDescent="0.2">
      <c r="A25" s="119">
        <v>411400</v>
      </c>
      <c r="B25" s="114" t="s">
        <v>362</v>
      </c>
      <c r="C25" s="123">
        <v>33000</v>
      </c>
      <c r="D25" s="123">
        <v>25000</v>
      </c>
      <c r="E25" s="123">
        <v>0</v>
      </c>
      <c r="F25" s="217">
        <f t="shared" si="3"/>
        <v>75.757575757575751</v>
      </c>
    </row>
    <row r="26" spans="1:6" x14ac:dyDescent="0.2">
      <c r="A26" s="145">
        <v>412000</v>
      </c>
      <c r="B26" s="116" t="s">
        <v>477</v>
      </c>
      <c r="C26" s="146">
        <f t="shared" ref="C26" si="4">SUM(C27:C44)</f>
        <v>7165000</v>
      </c>
      <c r="D26" s="146">
        <f t="shared" ref="D26" si="5">SUM(D27:D44)</f>
        <v>52593200</v>
      </c>
      <c r="E26" s="146">
        <f t="shared" ref="E26" si="6">SUM(E27:E44)</f>
        <v>0</v>
      </c>
      <c r="F26" s="220"/>
    </row>
    <row r="27" spans="1:6" x14ac:dyDescent="0.2">
      <c r="A27" s="119">
        <v>412100</v>
      </c>
      <c r="B27" s="118" t="s">
        <v>363</v>
      </c>
      <c r="C27" s="123">
        <v>36000</v>
      </c>
      <c r="D27" s="123">
        <v>30000</v>
      </c>
      <c r="E27" s="123">
        <v>0</v>
      </c>
      <c r="F27" s="217">
        <f t="shared" si="3"/>
        <v>83.333333333333343</v>
      </c>
    </row>
    <row r="28" spans="1:6" ht="40.5" x14ac:dyDescent="0.2">
      <c r="A28" s="119">
        <v>412200</v>
      </c>
      <c r="B28" s="114" t="s">
        <v>486</v>
      </c>
      <c r="C28" s="123">
        <v>300000</v>
      </c>
      <c r="D28" s="123">
        <v>300000</v>
      </c>
      <c r="E28" s="123">
        <v>0</v>
      </c>
      <c r="F28" s="217">
        <f t="shared" si="3"/>
        <v>100</v>
      </c>
    </row>
    <row r="29" spans="1:6" x14ac:dyDescent="0.2">
      <c r="A29" s="119">
        <v>412300</v>
      </c>
      <c r="B29" s="114" t="s">
        <v>364</v>
      </c>
      <c r="C29" s="123">
        <v>145000</v>
      </c>
      <c r="D29" s="123">
        <v>150000</v>
      </c>
      <c r="E29" s="123">
        <v>0</v>
      </c>
      <c r="F29" s="217">
        <f t="shared" si="3"/>
        <v>103.44827586206897</v>
      </c>
    </row>
    <row r="30" spans="1:6" x14ac:dyDescent="0.2">
      <c r="A30" s="119">
        <v>412400</v>
      </c>
      <c r="B30" s="114" t="s">
        <v>365</v>
      </c>
      <c r="C30" s="123">
        <v>4000</v>
      </c>
      <c r="D30" s="123">
        <v>5000</v>
      </c>
      <c r="E30" s="123">
        <v>0</v>
      </c>
      <c r="F30" s="217">
        <f t="shared" si="3"/>
        <v>125</v>
      </c>
    </row>
    <row r="31" spans="1:6" x14ac:dyDescent="0.2">
      <c r="A31" s="119">
        <v>412500</v>
      </c>
      <c r="B31" s="114" t="s">
        <v>366</v>
      </c>
      <c r="C31" s="123">
        <v>280000</v>
      </c>
      <c r="D31" s="123">
        <v>250000</v>
      </c>
      <c r="E31" s="123">
        <v>0</v>
      </c>
      <c r="F31" s="217">
        <f t="shared" si="3"/>
        <v>89.285714285714292</v>
      </c>
    </row>
    <row r="32" spans="1:6" x14ac:dyDescent="0.2">
      <c r="A32" s="119">
        <v>412600</v>
      </c>
      <c r="B32" s="114" t="s">
        <v>487</v>
      </c>
      <c r="C32" s="123">
        <v>390000</v>
      </c>
      <c r="D32" s="123">
        <v>380000</v>
      </c>
      <c r="E32" s="123">
        <v>0</v>
      </c>
      <c r="F32" s="217">
        <f t="shared" si="3"/>
        <v>97.435897435897431</v>
      </c>
    </row>
    <row r="33" spans="1:6" x14ac:dyDescent="0.2">
      <c r="A33" s="119">
        <v>412700</v>
      </c>
      <c r="B33" s="114" t="s">
        <v>474</v>
      </c>
      <c r="C33" s="123">
        <v>174200</v>
      </c>
      <c r="D33" s="123">
        <v>185700</v>
      </c>
      <c r="E33" s="123">
        <v>0</v>
      </c>
      <c r="F33" s="217">
        <f t="shared" si="3"/>
        <v>106.601607347876</v>
      </c>
    </row>
    <row r="34" spans="1:6" x14ac:dyDescent="0.2">
      <c r="A34" s="119">
        <v>412800</v>
      </c>
      <c r="B34" s="118" t="s">
        <v>488</v>
      </c>
      <c r="C34" s="123">
        <v>5000</v>
      </c>
      <c r="D34" s="123">
        <v>5000</v>
      </c>
      <c r="E34" s="123">
        <v>0</v>
      </c>
      <c r="F34" s="217">
        <f t="shared" si="3"/>
        <v>100</v>
      </c>
    </row>
    <row r="35" spans="1:6" x14ac:dyDescent="0.2">
      <c r="A35" s="119">
        <v>412900</v>
      </c>
      <c r="B35" s="118" t="s">
        <v>802</v>
      </c>
      <c r="C35" s="123">
        <v>5000</v>
      </c>
      <c r="D35" s="123">
        <v>5000</v>
      </c>
      <c r="E35" s="123">
        <v>0</v>
      </c>
      <c r="F35" s="217">
        <f t="shared" si="3"/>
        <v>100</v>
      </c>
    </row>
    <row r="36" spans="1:6" x14ac:dyDescent="0.2">
      <c r="A36" s="119">
        <v>412900</v>
      </c>
      <c r="B36" s="118" t="s">
        <v>567</v>
      </c>
      <c r="C36" s="123">
        <v>450000</v>
      </c>
      <c r="D36" s="123">
        <v>410000</v>
      </c>
      <c r="E36" s="123">
        <v>0</v>
      </c>
      <c r="F36" s="217">
        <f t="shared" si="3"/>
        <v>91.111111111111114</v>
      </c>
    </row>
    <row r="37" spans="1:6" x14ac:dyDescent="0.2">
      <c r="A37" s="119">
        <v>412900</v>
      </c>
      <c r="B37" s="118" t="s">
        <v>585</v>
      </c>
      <c r="C37" s="123">
        <v>175000</v>
      </c>
      <c r="D37" s="123">
        <v>175000</v>
      </c>
      <c r="E37" s="123">
        <v>0</v>
      </c>
      <c r="F37" s="217">
        <f t="shared" si="3"/>
        <v>100</v>
      </c>
    </row>
    <row r="38" spans="1:6" x14ac:dyDescent="0.2">
      <c r="A38" s="119">
        <v>412900</v>
      </c>
      <c r="B38" s="118" t="s">
        <v>586</v>
      </c>
      <c r="C38" s="123">
        <v>8500</v>
      </c>
      <c r="D38" s="123">
        <v>8500</v>
      </c>
      <c r="E38" s="123">
        <v>0</v>
      </c>
      <c r="F38" s="217">
        <f t="shared" si="3"/>
        <v>100</v>
      </c>
    </row>
    <row r="39" spans="1:6" x14ac:dyDescent="0.2">
      <c r="A39" s="119">
        <v>412900</v>
      </c>
      <c r="B39" s="118" t="s">
        <v>587</v>
      </c>
      <c r="C39" s="123">
        <v>6000</v>
      </c>
      <c r="D39" s="123">
        <v>6000</v>
      </c>
      <c r="E39" s="123">
        <v>0</v>
      </c>
      <c r="F39" s="217">
        <f t="shared" si="3"/>
        <v>100</v>
      </c>
    </row>
    <row r="40" spans="1:6" x14ac:dyDescent="0.2">
      <c r="A40" s="119">
        <v>412900</v>
      </c>
      <c r="B40" s="118" t="s">
        <v>568</v>
      </c>
      <c r="C40" s="123">
        <v>135000</v>
      </c>
      <c r="D40" s="123">
        <v>180000</v>
      </c>
      <c r="E40" s="123">
        <v>0</v>
      </c>
      <c r="F40" s="217">
        <f t="shared" si="3"/>
        <v>133.33333333333331</v>
      </c>
    </row>
    <row r="41" spans="1:6" x14ac:dyDescent="0.2">
      <c r="A41" s="119">
        <v>412900</v>
      </c>
      <c r="B41" s="114" t="s">
        <v>569</v>
      </c>
      <c r="C41" s="123">
        <v>1000</v>
      </c>
      <c r="D41" s="123">
        <v>3000</v>
      </c>
      <c r="E41" s="123">
        <v>0</v>
      </c>
      <c r="F41" s="217">
        <f t="shared" si="3"/>
        <v>300</v>
      </c>
    </row>
    <row r="42" spans="1:6" ht="40.5" x14ac:dyDescent="0.2">
      <c r="A42" s="119">
        <v>412900</v>
      </c>
      <c r="B42" s="114" t="s">
        <v>803</v>
      </c>
      <c r="C42" s="123">
        <v>3348000</v>
      </c>
      <c r="D42" s="123">
        <v>20000000</v>
      </c>
      <c r="E42" s="123">
        <v>0</v>
      </c>
      <c r="F42" s="217"/>
    </row>
    <row r="43" spans="1:6" ht="40.5" x14ac:dyDescent="0.2">
      <c r="A43" s="119">
        <v>412900</v>
      </c>
      <c r="B43" s="114" t="s">
        <v>804</v>
      </c>
      <c r="C43" s="123">
        <v>956500</v>
      </c>
      <c r="D43" s="123">
        <v>30000000</v>
      </c>
      <c r="E43" s="123">
        <v>0</v>
      </c>
      <c r="F43" s="217"/>
    </row>
    <row r="44" spans="1:6" ht="40.5" x14ac:dyDescent="0.2">
      <c r="A44" s="119">
        <v>412900</v>
      </c>
      <c r="B44" s="114" t="s">
        <v>805</v>
      </c>
      <c r="C44" s="123">
        <v>745800</v>
      </c>
      <c r="D44" s="123">
        <v>500000</v>
      </c>
      <c r="E44" s="123">
        <v>0</v>
      </c>
      <c r="F44" s="217">
        <f t="shared" si="3"/>
        <v>67.042102440332528</v>
      </c>
    </row>
    <row r="45" spans="1:6" s="127" customFormat="1" x14ac:dyDescent="0.2">
      <c r="A45" s="111">
        <v>419000</v>
      </c>
      <c r="B45" s="116" t="s">
        <v>482</v>
      </c>
      <c r="C45" s="146">
        <f t="shared" ref="C45" si="7">C46</f>
        <v>500</v>
      </c>
      <c r="D45" s="146">
        <f t="shared" ref="D45" si="8">D46</f>
        <v>0</v>
      </c>
      <c r="E45" s="146">
        <f t="shared" ref="E45" si="9">E46</f>
        <v>0</v>
      </c>
      <c r="F45" s="220">
        <f t="shared" si="3"/>
        <v>0</v>
      </c>
    </row>
    <row r="46" spans="1:6" x14ac:dyDescent="0.2">
      <c r="A46" s="113">
        <v>419100</v>
      </c>
      <c r="B46" s="114" t="s">
        <v>482</v>
      </c>
      <c r="C46" s="123">
        <v>500</v>
      </c>
      <c r="D46" s="123">
        <v>0</v>
      </c>
      <c r="E46" s="123">
        <v>0</v>
      </c>
      <c r="F46" s="217">
        <f t="shared" si="3"/>
        <v>0</v>
      </c>
    </row>
    <row r="47" spans="1:6" x14ac:dyDescent="0.2">
      <c r="A47" s="145">
        <v>510000</v>
      </c>
      <c r="B47" s="116" t="s">
        <v>423</v>
      </c>
      <c r="C47" s="146">
        <f>C48+C51</f>
        <v>417000</v>
      </c>
      <c r="D47" s="146">
        <f>D48+D51</f>
        <v>460000</v>
      </c>
      <c r="E47" s="146">
        <f>E48+E51</f>
        <v>0</v>
      </c>
      <c r="F47" s="220">
        <f t="shared" si="3"/>
        <v>110.31175059952038</v>
      </c>
    </row>
    <row r="48" spans="1:6" x14ac:dyDescent="0.2">
      <c r="A48" s="145">
        <v>511000</v>
      </c>
      <c r="B48" s="116" t="s">
        <v>424</v>
      </c>
      <c r="C48" s="146">
        <f>SUM(C49:C50)</f>
        <v>360000</v>
      </c>
      <c r="D48" s="146">
        <f>SUM(D49:D50)</f>
        <v>400000</v>
      </c>
      <c r="E48" s="146">
        <f>SUM(E49:E50)</f>
        <v>0</v>
      </c>
      <c r="F48" s="220">
        <f t="shared" si="3"/>
        <v>111.11111111111111</v>
      </c>
    </row>
    <row r="49" spans="1:6" ht="40.5" x14ac:dyDescent="0.2">
      <c r="A49" s="119">
        <v>511200</v>
      </c>
      <c r="B49" s="114" t="s">
        <v>426</v>
      </c>
      <c r="C49" s="123">
        <v>85000</v>
      </c>
      <c r="D49" s="123">
        <v>150000</v>
      </c>
      <c r="E49" s="123">
        <v>0</v>
      </c>
      <c r="F49" s="217">
        <f t="shared" si="3"/>
        <v>176.47058823529412</v>
      </c>
    </row>
    <row r="50" spans="1:6" x14ac:dyDescent="0.2">
      <c r="A50" s="119">
        <v>511300</v>
      </c>
      <c r="B50" s="114" t="s">
        <v>427</v>
      </c>
      <c r="C50" s="123">
        <v>275000</v>
      </c>
      <c r="D50" s="123">
        <v>250000</v>
      </c>
      <c r="E50" s="123">
        <v>0</v>
      </c>
      <c r="F50" s="217">
        <f t="shared" si="3"/>
        <v>90.909090909090907</v>
      </c>
    </row>
    <row r="51" spans="1:6" x14ac:dyDescent="0.2">
      <c r="A51" s="145">
        <v>516000</v>
      </c>
      <c r="B51" s="116" t="s">
        <v>434</v>
      </c>
      <c r="C51" s="146">
        <f t="shared" ref="C51" si="10">C52</f>
        <v>57000</v>
      </c>
      <c r="D51" s="146">
        <f t="shared" ref="D51" si="11">D52</f>
        <v>60000</v>
      </c>
      <c r="E51" s="146">
        <f t="shared" ref="E51" si="12">E52</f>
        <v>0</v>
      </c>
      <c r="F51" s="220">
        <f t="shared" si="3"/>
        <v>105.26315789473684</v>
      </c>
    </row>
    <row r="52" spans="1:6" x14ac:dyDescent="0.2">
      <c r="A52" s="119">
        <v>516100</v>
      </c>
      <c r="B52" s="114" t="s">
        <v>434</v>
      </c>
      <c r="C52" s="123">
        <v>57000</v>
      </c>
      <c r="D52" s="123">
        <v>60000</v>
      </c>
      <c r="E52" s="123">
        <v>0</v>
      </c>
      <c r="F52" s="217">
        <f t="shared" si="3"/>
        <v>105.26315789473684</v>
      </c>
    </row>
    <row r="53" spans="1:6" s="127" customFormat="1" x14ac:dyDescent="0.2">
      <c r="A53" s="145">
        <v>630000</v>
      </c>
      <c r="B53" s="116" t="s">
        <v>462</v>
      </c>
      <c r="C53" s="146">
        <f>0+C54</f>
        <v>95000</v>
      </c>
      <c r="D53" s="146">
        <f>0+D54</f>
        <v>50000</v>
      </c>
      <c r="E53" s="146">
        <f>0+E54</f>
        <v>0</v>
      </c>
      <c r="F53" s="220">
        <f t="shared" si="3"/>
        <v>52.631578947368418</v>
      </c>
    </row>
    <row r="54" spans="1:6" s="127" customFormat="1" x14ac:dyDescent="0.2">
      <c r="A54" s="145">
        <v>638000</v>
      </c>
      <c r="B54" s="116" t="s">
        <v>398</v>
      </c>
      <c r="C54" s="146">
        <f t="shared" ref="C54" si="13">C55</f>
        <v>95000</v>
      </c>
      <c r="D54" s="146">
        <f t="shared" ref="D54" si="14">D55</f>
        <v>50000</v>
      </c>
      <c r="E54" s="146">
        <f t="shared" ref="E54" si="15">E55</f>
        <v>0</v>
      </c>
      <c r="F54" s="220">
        <f t="shared" si="3"/>
        <v>52.631578947368418</v>
      </c>
    </row>
    <row r="55" spans="1:6" x14ac:dyDescent="0.2">
      <c r="A55" s="119">
        <v>638100</v>
      </c>
      <c r="B55" s="114" t="s">
        <v>467</v>
      </c>
      <c r="C55" s="123">
        <v>95000</v>
      </c>
      <c r="D55" s="123">
        <v>50000</v>
      </c>
      <c r="E55" s="123">
        <v>0</v>
      </c>
      <c r="F55" s="217">
        <f t="shared" si="3"/>
        <v>52.631578947368418</v>
      </c>
    </row>
    <row r="56" spans="1:6" x14ac:dyDescent="0.2">
      <c r="A56" s="147"/>
      <c r="B56" s="148" t="s">
        <v>501</v>
      </c>
      <c r="C56" s="149">
        <f>C20+C47+C53</f>
        <v>10806400</v>
      </c>
      <c r="D56" s="149">
        <f>D20+D47+D53</f>
        <v>56488200</v>
      </c>
      <c r="E56" s="149">
        <f>E20+E47+E53</f>
        <v>0</v>
      </c>
      <c r="F56" s="99"/>
    </row>
    <row r="57" spans="1:6" s="95" customFormat="1" x14ac:dyDescent="0.2">
      <c r="A57" s="105"/>
      <c r="B57" s="150"/>
      <c r="C57" s="132"/>
      <c r="D57" s="132"/>
      <c r="E57" s="132"/>
      <c r="F57" s="241"/>
    </row>
    <row r="58" spans="1:6" s="95" customFormat="1" x14ac:dyDescent="0.2">
      <c r="A58" s="108"/>
      <c r="B58" s="109"/>
      <c r="C58" s="115"/>
      <c r="D58" s="115"/>
      <c r="E58" s="115"/>
      <c r="F58" s="219"/>
    </row>
    <row r="59" spans="1:6" s="95" customFormat="1" x14ac:dyDescent="0.2">
      <c r="A59" s="113" t="s">
        <v>806</v>
      </c>
      <c r="B59" s="116"/>
      <c r="C59" s="115"/>
      <c r="D59" s="115"/>
      <c r="E59" s="115"/>
      <c r="F59" s="219"/>
    </row>
    <row r="60" spans="1:6" s="95" customFormat="1" x14ac:dyDescent="0.2">
      <c r="A60" s="113" t="s">
        <v>505</v>
      </c>
      <c r="B60" s="116"/>
      <c r="C60" s="115"/>
      <c r="D60" s="115"/>
      <c r="E60" s="115"/>
      <c r="F60" s="219"/>
    </row>
    <row r="61" spans="1:6" s="95" customFormat="1" x14ac:dyDescent="0.2">
      <c r="A61" s="113" t="s">
        <v>588</v>
      </c>
      <c r="B61" s="116"/>
      <c r="C61" s="115"/>
      <c r="D61" s="115"/>
      <c r="E61" s="115"/>
      <c r="F61" s="219"/>
    </row>
    <row r="62" spans="1:6" s="95" customFormat="1" x14ac:dyDescent="0.2">
      <c r="A62" s="113" t="s">
        <v>801</v>
      </c>
      <c r="B62" s="116"/>
      <c r="C62" s="115"/>
      <c r="D62" s="115"/>
      <c r="E62" s="115"/>
      <c r="F62" s="219"/>
    </row>
    <row r="63" spans="1:6" s="95" customFormat="1" x14ac:dyDescent="0.2">
      <c r="A63" s="113"/>
      <c r="B63" s="144"/>
      <c r="C63" s="132"/>
      <c r="D63" s="132"/>
      <c r="E63" s="132"/>
      <c r="F63" s="241"/>
    </row>
    <row r="64" spans="1:6" s="95" customFormat="1" x14ac:dyDescent="0.2">
      <c r="A64" s="111">
        <v>410000</v>
      </c>
      <c r="B64" s="112" t="s">
        <v>359</v>
      </c>
      <c r="C64" s="110">
        <f>C65+C70+C85+0+C88</f>
        <v>11306500</v>
      </c>
      <c r="D64" s="110">
        <f>D65+D70+D85+0+D88</f>
        <v>11958000</v>
      </c>
      <c r="E64" s="110">
        <f>E65+E70+E85+0+E88</f>
        <v>0</v>
      </c>
      <c r="F64" s="218">
        <f t="shared" si="3"/>
        <v>105.76217220183079</v>
      </c>
    </row>
    <row r="65" spans="1:6" s="95" customFormat="1" x14ac:dyDescent="0.2">
      <c r="A65" s="111">
        <v>411000</v>
      </c>
      <c r="B65" s="112" t="s">
        <v>472</v>
      </c>
      <c r="C65" s="110">
        <f t="shared" ref="C65" si="16">SUM(C66:C69)</f>
        <v>7722500</v>
      </c>
      <c r="D65" s="110">
        <f t="shared" ref="D65" si="17">SUM(D66:D69)</f>
        <v>8735000</v>
      </c>
      <c r="E65" s="110">
        <f t="shared" ref="E65" si="18">SUM(E66:E69)</f>
        <v>0</v>
      </c>
      <c r="F65" s="218">
        <f t="shared" si="3"/>
        <v>113.11103917125283</v>
      </c>
    </row>
    <row r="66" spans="1:6" s="95" customFormat="1" x14ac:dyDescent="0.2">
      <c r="A66" s="113">
        <v>411100</v>
      </c>
      <c r="B66" s="114" t="s">
        <v>360</v>
      </c>
      <c r="C66" s="123">
        <v>7046300</v>
      </c>
      <c r="D66" s="115">
        <v>8000000</v>
      </c>
      <c r="E66" s="123">
        <v>0</v>
      </c>
      <c r="F66" s="217">
        <f t="shared" si="3"/>
        <v>113.53476292522318</v>
      </c>
    </row>
    <row r="67" spans="1:6" s="95" customFormat="1" ht="40.5" x14ac:dyDescent="0.2">
      <c r="A67" s="113">
        <v>411200</v>
      </c>
      <c r="B67" s="114" t="s">
        <v>485</v>
      </c>
      <c r="C67" s="123">
        <v>545600</v>
      </c>
      <c r="D67" s="115">
        <v>600000</v>
      </c>
      <c r="E67" s="123">
        <v>0</v>
      </c>
      <c r="F67" s="217">
        <f t="shared" si="3"/>
        <v>109.97067448680352</v>
      </c>
    </row>
    <row r="68" spans="1:6" s="95" customFormat="1" ht="40.5" x14ac:dyDescent="0.2">
      <c r="A68" s="113">
        <v>411300</v>
      </c>
      <c r="B68" s="114" t="s">
        <v>361</v>
      </c>
      <c r="C68" s="123">
        <v>45000</v>
      </c>
      <c r="D68" s="115">
        <v>30000</v>
      </c>
      <c r="E68" s="123">
        <v>0</v>
      </c>
      <c r="F68" s="217">
        <f t="shared" si="3"/>
        <v>66.666666666666657</v>
      </c>
    </row>
    <row r="69" spans="1:6" s="95" customFormat="1" x14ac:dyDescent="0.2">
      <c r="A69" s="113">
        <v>411400</v>
      </c>
      <c r="B69" s="114" t="s">
        <v>362</v>
      </c>
      <c r="C69" s="123">
        <v>85600</v>
      </c>
      <c r="D69" s="115">
        <v>105000</v>
      </c>
      <c r="E69" s="123">
        <v>0</v>
      </c>
      <c r="F69" s="217">
        <f t="shared" si="3"/>
        <v>122.66355140186916</v>
      </c>
    </row>
    <row r="70" spans="1:6" s="95" customFormat="1" x14ac:dyDescent="0.2">
      <c r="A70" s="111">
        <v>412000</v>
      </c>
      <c r="B70" s="116" t="s">
        <v>477</v>
      </c>
      <c r="C70" s="110">
        <f>SUM(C71:C84)</f>
        <v>3034000</v>
      </c>
      <c r="D70" s="110">
        <f>SUM(D71:D84)</f>
        <v>2678000</v>
      </c>
      <c r="E70" s="110">
        <f>SUM(E71:E84)</f>
        <v>0</v>
      </c>
      <c r="F70" s="218">
        <f t="shared" si="3"/>
        <v>88.266315095583394</v>
      </c>
    </row>
    <row r="71" spans="1:6" s="95" customFormat="1" ht="40.5" x14ac:dyDescent="0.2">
      <c r="A71" s="113">
        <v>412200</v>
      </c>
      <c r="B71" s="114" t="s">
        <v>486</v>
      </c>
      <c r="C71" s="123">
        <v>146000</v>
      </c>
      <c r="D71" s="115">
        <v>150000</v>
      </c>
      <c r="E71" s="123">
        <v>0</v>
      </c>
      <c r="F71" s="217">
        <f t="shared" si="3"/>
        <v>102.73972602739727</v>
      </c>
    </row>
    <row r="72" spans="1:6" s="95" customFormat="1" x14ac:dyDescent="0.2">
      <c r="A72" s="113">
        <v>412300</v>
      </c>
      <c r="B72" s="114" t="s">
        <v>364</v>
      </c>
      <c r="C72" s="123">
        <v>100000</v>
      </c>
      <c r="D72" s="115">
        <v>105000</v>
      </c>
      <c r="E72" s="123">
        <v>0</v>
      </c>
      <c r="F72" s="217">
        <f t="shared" si="3"/>
        <v>105</v>
      </c>
    </row>
    <row r="73" spans="1:6" s="95" customFormat="1" x14ac:dyDescent="0.2">
      <c r="A73" s="113">
        <v>412500</v>
      </c>
      <c r="B73" s="114" t="s">
        <v>366</v>
      </c>
      <c r="C73" s="123">
        <v>110000</v>
      </c>
      <c r="D73" s="115">
        <v>110000</v>
      </c>
      <c r="E73" s="123">
        <v>0</v>
      </c>
      <c r="F73" s="217">
        <f t="shared" si="3"/>
        <v>100</v>
      </c>
    </row>
    <row r="74" spans="1:6" s="95" customFormat="1" x14ac:dyDescent="0.2">
      <c r="A74" s="113">
        <v>412600</v>
      </c>
      <c r="B74" s="114" t="s">
        <v>487</v>
      </c>
      <c r="C74" s="123">
        <v>300000</v>
      </c>
      <c r="D74" s="115">
        <v>320000</v>
      </c>
      <c r="E74" s="123">
        <v>0</v>
      </c>
      <c r="F74" s="217">
        <f t="shared" si="3"/>
        <v>106.66666666666667</v>
      </c>
    </row>
    <row r="75" spans="1:6" s="95" customFormat="1" x14ac:dyDescent="0.2">
      <c r="A75" s="113">
        <v>412600</v>
      </c>
      <c r="B75" s="114" t="s">
        <v>807</v>
      </c>
      <c r="C75" s="123">
        <v>219400</v>
      </c>
      <c r="D75" s="115">
        <v>240000</v>
      </c>
      <c r="E75" s="123">
        <v>0</v>
      </c>
      <c r="F75" s="217">
        <f t="shared" si="3"/>
        <v>109.38924339106654</v>
      </c>
    </row>
    <row r="76" spans="1:6" s="95" customFormat="1" x14ac:dyDescent="0.2">
      <c r="A76" s="113">
        <v>412700</v>
      </c>
      <c r="B76" s="114" t="s">
        <v>474</v>
      </c>
      <c r="C76" s="123">
        <v>200000</v>
      </c>
      <c r="D76" s="115">
        <v>200000</v>
      </c>
      <c r="E76" s="123">
        <v>0</v>
      </c>
      <c r="F76" s="217">
        <f t="shared" si="3"/>
        <v>100</v>
      </c>
    </row>
    <row r="77" spans="1:6" s="95" customFormat="1" x14ac:dyDescent="0.2">
      <c r="A77" s="113">
        <v>412800</v>
      </c>
      <c r="B77" s="114" t="s">
        <v>488</v>
      </c>
      <c r="C77" s="123">
        <v>7000</v>
      </c>
      <c r="D77" s="115">
        <v>7000</v>
      </c>
      <c r="E77" s="123">
        <v>0</v>
      </c>
      <c r="F77" s="217">
        <f t="shared" ref="F77:F131" si="19">D77/C77*100</f>
        <v>100</v>
      </c>
    </row>
    <row r="78" spans="1:6" s="95" customFormat="1" x14ac:dyDescent="0.2">
      <c r="A78" s="113">
        <v>412900</v>
      </c>
      <c r="B78" s="118" t="s">
        <v>802</v>
      </c>
      <c r="C78" s="123">
        <v>4000</v>
      </c>
      <c r="D78" s="115">
        <v>4000</v>
      </c>
      <c r="E78" s="123">
        <v>0</v>
      </c>
      <c r="F78" s="217">
        <f t="shared" si="19"/>
        <v>100</v>
      </c>
    </row>
    <row r="79" spans="1:6" s="95" customFormat="1" x14ac:dyDescent="0.2">
      <c r="A79" s="113">
        <v>412900</v>
      </c>
      <c r="B79" s="114" t="s">
        <v>808</v>
      </c>
      <c r="C79" s="123">
        <v>1600000</v>
      </c>
      <c r="D79" s="115">
        <v>1200000</v>
      </c>
      <c r="E79" s="123">
        <v>0</v>
      </c>
      <c r="F79" s="217">
        <f t="shared" si="19"/>
        <v>75</v>
      </c>
    </row>
    <row r="80" spans="1:6" s="95" customFormat="1" x14ac:dyDescent="0.2">
      <c r="A80" s="113">
        <v>412900</v>
      </c>
      <c r="B80" s="114" t="s">
        <v>567</v>
      </c>
      <c r="C80" s="123">
        <v>254300</v>
      </c>
      <c r="D80" s="115">
        <v>260000</v>
      </c>
      <c r="E80" s="123">
        <v>0</v>
      </c>
      <c r="F80" s="217">
        <f t="shared" si="19"/>
        <v>102.24144710971295</v>
      </c>
    </row>
    <row r="81" spans="1:6" s="95" customFormat="1" x14ac:dyDescent="0.2">
      <c r="A81" s="113">
        <v>412900</v>
      </c>
      <c r="B81" s="118" t="s">
        <v>585</v>
      </c>
      <c r="C81" s="123">
        <v>50000</v>
      </c>
      <c r="D81" s="115">
        <v>50000</v>
      </c>
      <c r="E81" s="123">
        <v>0</v>
      </c>
      <c r="F81" s="217">
        <f t="shared" si="19"/>
        <v>100</v>
      </c>
    </row>
    <row r="82" spans="1:6" s="95" customFormat="1" x14ac:dyDescent="0.2">
      <c r="A82" s="113">
        <v>412900</v>
      </c>
      <c r="B82" s="118" t="s">
        <v>586</v>
      </c>
      <c r="C82" s="123">
        <v>22000</v>
      </c>
      <c r="D82" s="115">
        <v>17000</v>
      </c>
      <c r="E82" s="123">
        <v>0</v>
      </c>
      <c r="F82" s="217">
        <f t="shared" si="19"/>
        <v>77.272727272727266</v>
      </c>
    </row>
    <row r="83" spans="1:6" s="95" customFormat="1" x14ac:dyDescent="0.2">
      <c r="A83" s="113">
        <v>412900</v>
      </c>
      <c r="B83" s="114" t="s">
        <v>587</v>
      </c>
      <c r="C83" s="123">
        <v>15000</v>
      </c>
      <c r="D83" s="115">
        <v>15000</v>
      </c>
      <c r="E83" s="123">
        <v>0</v>
      </c>
      <c r="F83" s="217">
        <f t="shared" si="19"/>
        <v>100</v>
      </c>
    </row>
    <row r="84" spans="1:6" s="95" customFormat="1" x14ac:dyDescent="0.2">
      <c r="A84" s="113">
        <v>412900</v>
      </c>
      <c r="B84" s="114" t="s">
        <v>809</v>
      </c>
      <c r="C84" s="123">
        <v>6300</v>
      </c>
      <c r="D84" s="115">
        <v>0</v>
      </c>
      <c r="E84" s="123">
        <v>0</v>
      </c>
      <c r="F84" s="217">
        <f t="shared" si="19"/>
        <v>0</v>
      </c>
    </row>
    <row r="85" spans="1:6" s="95" customFormat="1" x14ac:dyDescent="0.2">
      <c r="A85" s="111">
        <v>415000</v>
      </c>
      <c r="B85" s="116" t="s">
        <v>321</v>
      </c>
      <c r="C85" s="110">
        <f t="shared" ref="C85" si="20">SUM(C86:C87)</f>
        <v>537200</v>
      </c>
      <c r="D85" s="110">
        <f t="shared" ref="D85" si="21">SUM(D86:D87)</f>
        <v>530000</v>
      </c>
      <c r="E85" s="110">
        <f t="shared" ref="E85" si="22">SUM(E86:E87)</f>
        <v>0</v>
      </c>
      <c r="F85" s="218">
        <f t="shared" si="19"/>
        <v>98.659717051377513</v>
      </c>
    </row>
    <row r="86" spans="1:6" s="95" customFormat="1" x14ac:dyDescent="0.2">
      <c r="A86" s="113">
        <v>415200</v>
      </c>
      <c r="B86" s="114" t="s">
        <v>764</v>
      </c>
      <c r="C86" s="123">
        <v>500000</v>
      </c>
      <c r="D86" s="115">
        <v>500000</v>
      </c>
      <c r="E86" s="123">
        <v>0</v>
      </c>
      <c r="F86" s="217">
        <f t="shared" si="19"/>
        <v>100</v>
      </c>
    </row>
    <row r="87" spans="1:6" s="95" customFormat="1" x14ac:dyDescent="0.2">
      <c r="A87" s="113">
        <v>415200</v>
      </c>
      <c r="B87" s="114" t="s">
        <v>589</v>
      </c>
      <c r="C87" s="123">
        <v>37200</v>
      </c>
      <c r="D87" s="115">
        <v>30000</v>
      </c>
      <c r="E87" s="123">
        <v>0</v>
      </c>
      <c r="F87" s="217">
        <f t="shared" si="19"/>
        <v>80.645161290322577</v>
      </c>
    </row>
    <row r="88" spans="1:6" s="120" customFormat="1" x14ac:dyDescent="0.2">
      <c r="A88" s="145">
        <v>416000</v>
      </c>
      <c r="B88" s="116" t="s">
        <v>479</v>
      </c>
      <c r="C88" s="110">
        <f t="shared" ref="C88" si="23">C89</f>
        <v>12800</v>
      </c>
      <c r="D88" s="110">
        <f t="shared" ref="D88" si="24">D89</f>
        <v>15000</v>
      </c>
      <c r="E88" s="110">
        <f t="shared" ref="E88" si="25">E89</f>
        <v>0</v>
      </c>
      <c r="F88" s="218">
        <f t="shared" si="19"/>
        <v>117.1875</v>
      </c>
    </row>
    <row r="89" spans="1:6" s="95" customFormat="1" x14ac:dyDescent="0.2">
      <c r="A89" s="119">
        <v>416100</v>
      </c>
      <c r="B89" s="114" t="s">
        <v>502</v>
      </c>
      <c r="C89" s="123">
        <v>12800</v>
      </c>
      <c r="D89" s="115">
        <v>15000</v>
      </c>
      <c r="E89" s="123">
        <v>0</v>
      </c>
      <c r="F89" s="217">
        <f t="shared" si="19"/>
        <v>117.1875</v>
      </c>
    </row>
    <row r="90" spans="1:6" s="120" customFormat="1" x14ac:dyDescent="0.2">
      <c r="A90" s="111">
        <v>480000</v>
      </c>
      <c r="B90" s="116" t="s">
        <v>419</v>
      </c>
      <c r="C90" s="110">
        <f t="shared" ref="C90:D91" si="26">C91</f>
        <v>2000</v>
      </c>
      <c r="D90" s="110">
        <f t="shared" si="26"/>
        <v>2000</v>
      </c>
      <c r="E90" s="110">
        <f t="shared" ref="E90:E91" si="27">E91</f>
        <v>0</v>
      </c>
      <c r="F90" s="218">
        <f t="shared" si="19"/>
        <v>100</v>
      </c>
    </row>
    <row r="91" spans="1:6" s="120" customFormat="1" x14ac:dyDescent="0.2">
      <c r="A91" s="111">
        <v>488000</v>
      </c>
      <c r="B91" s="116" t="s">
        <v>375</v>
      </c>
      <c r="C91" s="110">
        <f t="shared" si="26"/>
        <v>2000</v>
      </c>
      <c r="D91" s="110">
        <f t="shared" si="26"/>
        <v>2000</v>
      </c>
      <c r="E91" s="110">
        <f t="shared" si="27"/>
        <v>0</v>
      </c>
      <c r="F91" s="218">
        <f t="shared" si="19"/>
        <v>100</v>
      </c>
    </row>
    <row r="92" spans="1:6" s="95" customFormat="1" x14ac:dyDescent="0.2">
      <c r="A92" s="113">
        <v>488100</v>
      </c>
      <c r="B92" s="114" t="s">
        <v>375</v>
      </c>
      <c r="C92" s="123">
        <v>2000</v>
      </c>
      <c r="D92" s="115">
        <v>2000</v>
      </c>
      <c r="E92" s="123">
        <v>0</v>
      </c>
      <c r="F92" s="217">
        <f t="shared" si="19"/>
        <v>100</v>
      </c>
    </row>
    <row r="93" spans="1:6" s="95" customFormat="1" x14ac:dyDescent="0.2">
      <c r="A93" s="111">
        <v>510000</v>
      </c>
      <c r="B93" s="116" t="s">
        <v>423</v>
      </c>
      <c r="C93" s="110">
        <f>C94+C99+C97+0</f>
        <v>512000</v>
      </c>
      <c r="D93" s="110">
        <f>D94+D99+D97+0</f>
        <v>428000</v>
      </c>
      <c r="E93" s="110">
        <f>E94+E99+E97+0</f>
        <v>0</v>
      </c>
      <c r="F93" s="218">
        <f t="shared" si="19"/>
        <v>83.59375</v>
      </c>
    </row>
    <row r="94" spans="1:6" s="95" customFormat="1" x14ac:dyDescent="0.2">
      <c r="A94" s="111">
        <v>511000</v>
      </c>
      <c r="B94" s="116" t="s">
        <v>424</v>
      </c>
      <c r="C94" s="110">
        <f>SUM(C95:C96)</f>
        <v>477000</v>
      </c>
      <c r="D94" s="110">
        <f>SUM(D95:D96)</f>
        <v>333000</v>
      </c>
      <c r="E94" s="110">
        <f>SUM(E95:E96)</f>
        <v>0</v>
      </c>
      <c r="F94" s="218">
        <f t="shared" si="19"/>
        <v>69.811320754716974</v>
      </c>
    </row>
    <row r="95" spans="1:6" s="95" customFormat="1" ht="40.5" x14ac:dyDescent="0.2">
      <c r="A95" s="113">
        <v>511200</v>
      </c>
      <c r="B95" s="114" t="s">
        <v>426</v>
      </c>
      <c r="C95" s="123">
        <v>10000</v>
      </c>
      <c r="D95" s="115">
        <v>100000</v>
      </c>
      <c r="E95" s="123">
        <v>0</v>
      </c>
      <c r="F95" s="217"/>
    </row>
    <row r="96" spans="1:6" s="95" customFormat="1" x14ac:dyDescent="0.2">
      <c r="A96" s="113">
        <v>511300</v>
      </c>
      <c r="B96" s="114" t="s">
        <v>427</v>
      </c>
      <c r="C96" s="123">
        <v>467000</v>
      </c>
      <c r="D96" s="115">
        <v>233000</v>
      </c>
      <c r="E96" s="123">
        <v>0</v>
      </c>
      <c r="F96" s="217">
        <f t="shared" si="19"/>
        <v>49.892933618843685</v>
      </c>
    </row>
    <row r="97" spans="1:6" s="120" customFormat="1" x14ac:dyDescent="0.2">
      <c r="A97" s="111">
        <v>513000</v>
      </c>
      <c r="B97" s="116" t="s">
        <v>432</v>
      </c>
      <c r="C97" s="110">
        <f t="shared" ref="C97" si="28">C98</f>
        <v>0</v>
      </c>
      <c r="D97" s="110">
        <f t="shared" ref="D97" si="29">D98</f>
        <v>60000</v>
      </c>
      <c r="E97" s="110">
        <f t="shared" ref="E97" si="30">E98</f>
        <v>0</v>
      </c>
      <c r="F97" s="218">
        <v>0</v>
      </c>
    </row>
    <row r="98" spans="1:6" s="95" customFormat="1" x14ac:dyDescent="0.2">
      <c r="A98" s="113">
        <v>513700</v>
      </c>
      <c r="B98" s="114" t="s">
        <v>590</v>
      </c>
      <c r="C98" s="123">
        <v>0</v>
      </c>
      <c r="D98" s="115">
        <v>60000</v>
      </c>
      <c r="E98" s="123">
        <v>0</v>
      </c>
      <c r="F98" s="217">
        <v>0</v>
      </c>
    </row>
    <row r="99" spans="1:6" s="95" customFormat="1" x14ac:dyDescent="0.2">
      <c r="A99" s="111">
        <v>516000</v>
      </c>
      <c r="B99" s="116" t="s">
        <v>434</v>
      </c>
      <c r="C99" s="110">
        <f t="shared" ref="C99" si="31">C100</f>
        <v>35000</v>
      </c>
      <c r="D99" s="110">
        <f t="shared" ref="D99" si="32">D100</f>
        <v>35000</v>
      </c>
      <c r="E99" s="110">
        <f t="shared" ref="E99" si="33">E100</f>
        <v>0</v>
      </c>
      <c r="F99" s="218">
        <f t="shared" si="19"/>
        <v>100</v>
      </c>
    </row>
    <row r="100" spans="1:6" s="95" customFormat="1" x14ac:dyDescent="0.2">
      <c r="A100" s="113">
        <v>516100</v>
      </c>
      <c r="B100" s="114" t="s">
        <v>434</v>
      </c>
      <c r="C100" s="123">
        <v>35000</v>
      </c>
      <c r="D100" s="115">
        <v>35000</v>
      </c>
      <c r="E100" s="123">
        <v>0</v>
      </c>
      <c r="F100" s="217">
        <f t="shared" si="19"/>
        <v>100</v>
      </c>
    </row>
    <row r="101" spans="1:6" s="120" customFormat="1" x14ac:dyDescent="0.2">
      <c r="A101" s="111">
        <v>630000</v>
      </c>
      <c r="B101" s="116" t="s">
        <v>462</v>
      </c>
      <c r="C101" s="110">
        <f>C102+0</f>
        <v>100000</v>
      </c>
      <c r="D101" s="110">
        <f>D102+0</f>
        <v>90000</v>
      </c>
      <c r="E101" s="110">
        <f>E102+0</f>
        <v>0</v>
      </c>
      <c r="F101" s="218">
        <f t="shared" si="19"/>
        <v>90</v>
      </c>
    </row>
    <row r="102" spans="1:6" s="120" customFormat="1" x14ac:dyDescent="0.2">
      <c r="A102" s="111">
        <v>638000</v>
      </c>
      <c r="B102" s="116" t="s">
        <v>398</v>
      </c>
      <c r="C102" s="110">
        <f t="shared" ref="C102" si="34">C103</f>
        <v>100000</v>
      </c>
      <c r="D102" s="110">
        <f t="shared" ref="D102" si="35">D103</f>
        <v>90000</v>
      </c>
      <c r="E102" s="110">
        <f t="shared" ref="E102" si="36">E103</f>
        <v>0</v>
      </c>
      <c r="F102" s="218">
        <f t="shared" si="19"/>
        <v>90</v>
      </c>
    </row>
    <row r="103" spans="1:6" s="95" customFormat="1" x14ac:dyDescent="0.2">
      <c r="A103" s="113">
        <v>638100</v>
      </c>
      <c r="B103" s="114" t="s">
        <v>467</v>
      </c>
      <c r="C103" s="123">
        <v>100000</v>
      </c>
      <c r="D103" s="115">
        <v>90000</v>
      </c>
      <c r="E103" s="123">
        <v>0</v>
      </c>
      <c r="F103" s="217">
        <f t="shared" si="19"/>
        <v>90</v>
      </c>
    </row>
    <row r="104" spans="1:6" s="95" customFormat="1" x14ac:dyDescent="0.2">
      <c r="A104" s="102"/>
      <c r="B104" s="148" t="s">
        <v>501</v>
      </c>
      <c r="C104" s="152">
        <f>C64+C93+C101+C90</f>
        <v>11920500</v>
      </c>
      <c r="D104" s="152">
        <f>D64+D93+D101+D90</f>
        <v>12478000</v>
      </c>
      <c r="E104" s="152">
        <f>E64+E93+E101+E90</f>
        <v>0</v>
      </c>
      <c r="F104" s="245">
        <f t="shared" si="19"/>
        <v>104.67681724759868</v>
      </c>
    </row>
    <row r="105" spans="1:6" s="95" customFormat="1" x14ac:dyDescent="0.2">
      <c r="A105" s="105"/>
      <c r="B105" s="109"/>
      <c r="C105" s="115"/>
      <c r="D105" s="115"/>
      <c r="E105" s="115"/>
      <c r="F105" s="219"/>
    </row>
    <row r="106" spans="1:6" s="95" customFormat="1" x14ac:dyDescent="0.2">
      <c r="A106" s="108"/>
      <c r="B106" s="109"/>
      <c r="C106" s="115"/>
      <c r="D106" s="115"/>
      <c r="E106" s="115"/>
      <c r="F106" s="219"/>
    </row>
    <row r="107" spans="1:6" s="95" customFormat="1" x14ac:dyDescent="0.2">
      <c r="A107" s="113" t="s">
        <v>810</v>
      </c>
      <c r="B107" s="116"/>
      <c r="C107" s="115"/>
      <c r="D107" s="115"/>
      <c r="E107" s="115"/>
      <c r="F107" s="219"/>
    </row>
    <row r="108" spans="1:6" s="95" customFormat="1" x14ac:dyDescent="0.2">
      <c r="A108" s="113" t="s">
        <v>505</v>
      </c>
      <c r="B108" s="116"/>
      <c r="C108" s="115"/>
      <c r="D108" s="115"/>
      <c r="E108" s="115"/>
      <c r="F108" s="219"/>
    </row>
    <row r="109" spans="1:6" s="95" customFormat="1" x14ac:dyDescent="0.2">
      <c r="A109" s="113" t="s">
        <v>591</v>
      </c>
      <c r="B109" s="116"/>
      <c r="C109" s="115"/>
      <c r="D109" s="115"/>
      <c r="E109" s="115"/>
      <c r="F109" s="219"/>
    </row>
    <row r="110" spans="1:6" s="95" customFormat="1" x14ac:dyDescent="0.2">
      <c r="A110" s="113" t="s">
        <v>801</v>
      </c>
      <c r="B110" s="116"/>
      <c r="C110" s="115"/>
      <c r="D110" s="115"/>
      <c r="E110" s="115"/>
      <c r="F110" s="219"/>
    </row>
    <row r="111" spans="1:6" s="95" customFormat="1" x14ac:dyDescent="0.2">
      <c r="A111" s="113"/>
      <c r="B111" s="144"/>
      <c r="C111" s="132"/>
      <c r="D111" s="132"/>
      <c r="E111" s="132"/>
      <c r="F111" s="241"/>
    </row>
    <row r="112" spans="1:6" s="95" customFormat="1" x14ac:dyDescent="0.2">
      <c r="A112" s="111">
        <v>410000</v>
      </c>
      <c r="B112" s="112" t="s">
        <v>359</v>
      </c>
      <c r="C112" s="110">
        <f t="shared" ref="C112" si="37">C113+C118+C130+C132</f>
        <v>3834500</v>
      </c>
      <c r="D112" s="110">
        <f t="shared" ref="D112" si="38">D113+D118+D130+D132</f>
        <v>4228000</v>
      </c>
      <c r="E112" s="110">
        <f t="shared" ref="E112" si="39">E113+E118+E130+E132</f>
        <v>0</v>
      </c>
      <c r="F112" s="218">
        <f t="shared" si="19"/>
        <v>110.26209414526014</v>
      </c>
    </row>
    <row r="113" spans="1:6" s="95" customFormat="1" x14ac:dyDescent="0.2">
      <c r="A113" s="111">
        <v>411000</v>
      </c>
      <c r="B113" s="112" t="s">
        <v>472</v>
      </c>
      <c r="C113" s="110">
        <f t="shared" ref="C113" si="40">SUM(C114:C117)</f>
        <v>3244000</v>
      </c>
      <c r="D113" s="110">
        <f t="shared" ref="D113" si="41">SUM(D114:D117)</f>
        <v>3630000</v>
      </c>
      <c r="E113" s="110">
        <f t="shared" ref="E113" si="42">SUM(E114:E117)</f>
        <v>0</v>
      </c>
      <c r="F113" s="218">
        <f t="shared" si="19"/>
        <v>111.89889025893957</v>
      </c>
    </row>
    <row r="114" spans="1:6" s="95" customFormat="1" x14ac:dyDescent="0.2">
      <c r="A114" s="113">
        <v>411100</v>
      </c>
      <c r="B114" s="114" t="s">
        <v>360</v>
      </c>
      <c r="C114" s="123">
        <v>3030000</v>
      </c>
      <c r="D114" s="115">
        <v>3400000</v>
      </c>
      <c r="E114" s="123">
        <v>0</v>
      </c>
      <c r="F114" s="217">
        <f t="shared" si="19"/>
        <v>112.21122112211222</v>
      </c>
    </row>
    <row r="115" spans="1:6" s="95" customFormat="1" ht="40.5" x14ac:dyDescent="0.2">
      <c r="A115" s="113">
        <v>411200</v>
      </c>
      <c r="B115" s="114" t="s">
        <v>485</v>
      </c>
      <c r="C115" s="123">
        <v>164000</v>
      </c>
      <c r="D115" s="115">
        <v>180000</v>
      </c>
      <c r="E115" s="123">
        <v>0</v>
      </c>
      <c r="F115" s="217">
        <f t="shared" si="19"/>
        <v>109.75609756097562</v>
      </c>
    </row>
    <row r="116" spans="1:6" s="95" customFormat="1" ht="40.5" x14ac:dyDescent="0.2">
      <c r="A116" s="113">
        <v>411300</v>
      </c>
      <c r="B116" s="114" t="s">
        <v>361</v>
      </c>
      <c r="C116" s="123">
        <v>25000</v>
      </c>
      <c r="D116" s="115">
        <v>25000</v>
      </c>
      <c r="E116" s="123">
        <v>0</v>
      </c>
      <c r="F116" s="217">
        <f t="shared" si="19"/>
        <v>100</v>
      </c>
    </row>
    <row r="117" spans="1:6" s="95" customFormat="1" x14ac:dyDescent="0.2">
      <c r="A117" s="113">
        <v>411400</v>
      </c>
      <c r="B117" s="114" t="s">
        <v>362</v>
      </c>
      <c r="C117" s="123">
        <v>25000</v>
      </c>
      <c r="D117" s="115">
        <v>25000</v>
      </c>
      <c r="E117" s="123">
        <v>0</v>
      </c>
      <c r="F117" s="217">
        <f t="shared" si="19"/>
        <v>100</v>
      </c>
    </row>
    <row r="118" spans="1:6" s="95" customFormat="1" x14ac:dyDescent="0.2">
      <c r="A118" s="111">
        <v>412000</v>
      </c>
      <c r="B118" s="116" t="s">
        <v>477</v>
      </c>
      <c r="C118" s="110">
        <f t="shared" ref="C118" si="43">SUM(C119:C129)</f>
        <v>405500</v>
      </c>
      <c r="D118" s="110">
        <f t="shared" ref="D118" si="44">SUM(D119:D129)</f>
        <v>408000</v>
      </c>
      <c r="E118" s="110">
        <f t="shared" ref="E118" si="45">SUM(E119:E129)</f>
        <v>0</v>
      </c>
      <c r="F118" s="218">
        <f t="shared" si="19"/>
        <v>100.61652281134401</v>
      </c>
    </row>
    <row r="119" spans="1:6" s="95" customFormat="1" ht="40.5" x14ac:dyDescent="0.2">
      <c r="A119" s="113">
        <v>412200</v>
      </c>
      <c r="B119" s="114" t="s">
        <v>486</v>
      </c>
      <c r="C119" s="123">
        <v>14000</v>
      </c>
      <c r="D119" s="115">
        <v>14000</v>
      </c>
      <c r="E119" s="123">
        <v>0</v>
      </c>
      <c r="F119" s="217">
        <f t="shared" si="19"/>
        <v>100</v>
      </c>
    </row>
    <row r="120" spans="1:6" s="95" customFormat="1" x14ac:dyDescent="0.2">
      <c r="A120" s="113">
        <v>412300</v>
      </c>
      <c r="B120" s="114" t="s">
        <v>364</v>
      </c>
      <c r="C120" s="123">
        <v>39000</v>
      </c>
      <c r="D120" s="115">
        <v>39000</v>
      </c>
      <c r="E120" s="123">
        <v>0</v>
      </c>
      <c r="F120" s="217">
        <f t="shared" si="19"/>
        <v>100</v>
      </c>
    </row>
    <row r="121" spans="1:6" s="95" customFormat="1" x14ac:dyDescent="0.2">
      <c r="A121" s="113">
        <v>412500</v>
      </c>
      <c r="B121" s="114" t="s">
        <v>366</v>
      </c>
      <c r="C121" s="123">
        <v>30000</v>
      </c>
      <c r="D121" s="115">
        <v>30000</v>
      </c>
      <c r="E121" s="123">
        <v>0</v>
      </c>
      <c r="F121" s="217">
        <f t="shared" si="19"/>
        <v>100</v>
      </c>
    </row>
    <row r="122" spans="1:6" s="95" customFormat="1" x14ac:dyDescent="0.2">
      <c r="A122" s="113">
        <v>412600</v>
      </c>
      <c r="B122" s="114" t="s">
        <v>487</v>
      </c>
      <c r="C122" s="123">
        <v>65000</v>
      </c>
      <c r="D122" s="115">
        <v>65000</v>
      </c>
      <c r="E122" s="123">
        <v>0</v>
      </c>
      <c r="F122" s="217">
        <f t="shared" si="19"/>
        <v>100</v>
      </c>
    </row>
    <row r="123" spans="1:6" s="95" customFormat="1" x14ac:dyDescent="0.2">
      <c r="A123" s="113">
        <v>412700</v>
      </c>
      <c r="B123" s="114" t="s">
        <v>474</v>
      </c>
      <c r="C123" s="123">
        <v>15000</v>
      </c>
      <c r="D123" s="115">
        <v>15000</v>
      </c>
      <c r="E123" s="123">
        <v>0</v>
      </c>
      <c r="F123" s="217">
        <f t="shared" si="19"/>
        <v>100</v>
      </c>
    </row>
    <row r="124" spans="1:6" s="95" customFormat="1" x14ac:dyDescent="0.2">
      <c r="A124" s="113">
        <v>412900</v>
      </c>
      <c r="B124" s="118" t="s">
        <v>802</v>
      </c>
      <c r="C124" s="123">
        <v>1500</v>
      </c>
      <c r="D124" s="115">
        <v>1500</v>
      </c>
      <c r="E124" s="123">
        <v>0</v>
      </c>
      <c r="F124" s="217">
        <f t="shared" si="19"/>
        <v>100</v>
      </c>
    </row>
    <row r="125" spans="1:6" s="95" customFormat="1" x14ac:dyDescent="0.2">
      <c r="A125" s="113">
        <v>412900</v>
      </c>
      <c r="B125" s="118" t="s">
        <v>570</v>
      </c>
      <c r="C125" s="123">
        <v>200000</v>
      </c>
      <c r="D125" s="115">
        <v>200000</v>
      </c>
      <c r="E125" s="123">
        <v>0</v>
      </c>
      <c r="F125" s="217">
        <f t="shared" si="19"/>
        <v>100</v>
      </c>
    </row>
    <row r="126" spans="1:6" s="95" customFormat="1" x14ac:dyDescent="0.2">
      <c r="A126" s="113">
        <v>412900</v>
      </c>
      <c r="B126" s="118" t="s">
        <v>585</v>
      </c>
      <c r="C126" s="123">
        <v>24000</v>
      </c>
      <c r="D126" s="115">
        <v>24000</v>
      </c>
      <c r="E126" s="123">
        <v>0</v>
      </c>
      <c r="F126" s="217">
        <f t="shared" si="19"/>
        <v>100</v>
      </c>
    </row>
    <row r="127" spans="1:6" s="95" customFormat="1" x14ac:dyDescent="0.2">
      <c r="A127" s="113">
        <v>412900</v>
      </c>
      <c r="B127" s="118" t="s">
        <v>586</v>
      </c>
      <c r="C127" s="123">
        <v>5000</v>
      </c>
      <c r="D127" s="115">
        <v>6000</v>
      </c>
      <c r="E127" s="123">
        <v>0</v>
      </c>
      <c r="F127" s="217">
        <f t="shared" si="19"/>
        <v>120</v>
      </c>
    </row>
    <row r="128" spans="1:6" s="95" customFormat="1" x14ac:dyDescent="0.2">
      <c r="A128" s="113">
        <v>412900</v>
      </c>
      <c r="B128" s="118" t="s">
        <v>587</v>
      </c>
      <c r="C128" s="123">
        <v>6000</v>
      </c>
      <c r="D128" s="115">
        <v>7000</v>
      </c>
      <c r="E128" s="123">
        <v>0</v>
      </c>
      <c r="F128" s="217">
        <f t="shared" si="19"/>
        <v>116.66666666666667</v>
      </c>
    </row>
    <row r="129" spans="1:6" s="95" customFormat="1" x14ac:dyDescent="0.2">
      <c r="A129" s="113">
        <v>412900</v>
      </c>
      <c r="B129" s="114" t="s">
        <v>569</v>
      </c>
      <c r="C129" s="123">
        <v>6000</v>
      </c>
      <c r="D129" s="115">
        <v>6500</v>
      </c>
      <c r="E129" s="123">
        <v>0</v>
      </c>
      <c r="F129" s="217">
        <f t="shared" si="19"/>
        <v>108.33333333333333</v>
      </c>
    </row>
    <row r="130" spans="1:6" s="95" customFormat="1" x14ac:dyDescent="0.2">
      <c r="A130" s="111">
        <v>415000</v>
      </c>
      <c r="B130" s="116" t="s">
        <v>321</v>
      </c>
      <c r="C130" s="110">
        <f t="shared" ref="C130" si="46">SUM(C131:C131)</f>
        <v>175000</v>
      </c>
      <c r="D130" s="110">
        <f t="shared" ref="D130" si="47">SUM(D131:D131)</f>
        <v>175000</v>
      </c>
      <c r="E130" s="110">
        <f t="shared" ref="E130" si="48">SUM(E131:E131)</f>
        <v>0</v>
      </c>
      <c r="F130" s="218">
        <f t="shared" si="19"/>
        <v>100</v>
      </c>
    </row>
    <row r="131" spans="1:6" s="95" customFormat="1" x14ac:dyDescent="0.2">
      <c r="A131" s="113">
        <v>415200</v>
      </c>
      <c r="B131" s="114" t="s">
        <v>571</v>
      </c>
      <c r="C131" s="123">
        <v>175000</v>
      </c>
      <c r="D131" s="115">
        <v>175000</v>
      </c>
      <c r="E131" s="123">
        <v>0</v>
      </c>
      <c r="F131" s="217">
        <f t="shared" si="19"/>
        <v>100</v>
      </c>
    </row>
    <row r="132" spans="1:6" s="120" customFormat="1" ht="40.5" x14ac:dyDescent="0.2">
      <c r="A132" s="111">
        <v>418000</v>
      </c>
      <c r="B132" s="116" t="s">
        <v>481</v>
      </c>
      <c r="C132" s="110">
        <f t="shared" ref="C132" si="49">C133</f>
        <v>10000</v>
      </c>
      <c r="D132" s="110">
        <f t="shared" ref="D132" si="50">D133</f>
        <v>15000</v>
      </c>
      <c r="E132" s="110">
        <f t="shared" ref="E132" si="51">E133</f>
        <v>0</v>
      </c>
      <c r="F132" s="218">
        <f t="shared" ref="F132:F189" si="52">D132/C132*100</f>
        <v>150</v>
      </c>
    </row>
    <row r="133" spans="1:6" s="95" customFormat="1" x14ac:dyDescent="0.2">
      <c r="A133" s="121">
        <v>418400</v>
      </c>
      <c r="B133" s="114" t="s">
        <v>418</v>
      </c>
      <c r="C133" s="123">
        <v>10000</v>
      </c>
      <c r="D133" s="115">
        <v>15000</v>
      </c>
      <c r="E133" s="123">
        <v>0</v>
      </c>
      <c r="F133" s="217">
        <f t="shared" si="52"/>
        <v>150</v>
      </c>
    </row>
    <row r="134" spans="1:6" s="120" customFormat="1" x14ac:dyDescent="0.2">
      <c r="A134" s="111">
        <v>480000</v>
      </c>
      <c r="B134" s="116" t="s">
        <v>419</v>
      </c>
      <c r="C134" s="110">
        <f t="shared" ref="C134:C135" si="53">C135</f>
        <v>4000</v>
      </c>
      <c r="D134" s="110">
        <f t="shared" ref="D134:D135" si="54">D135</f>
        <v>4000</v>
      </c>
      <c r="E134" s="110">
        <f t="shared" ref="E134:E135" si="55">E135</f>
        <v>0</v>
      </c>
      <c r="F134" s="218">
        <f t="shared" si="52"/>
        <v>100</v>
      </c>
    </row>
    <row r="135" spans="1:6" s="120" customFormat="1" x14ac:dyDescent="0.2">
      <c r="A135" s="111">
        <v>488000</v>
      </c>
      <c r="B135" s="116" t="s">
        <v>375</v>
      </c>
      <c r="C135" s="110">
        <f t="shared" si="53"/>
        <v>4000</v>
      </c>
      <c r="D135" s="110">
        <f t="shared" si="54"/>
        <v>4000</v>
      </c>
      <c r="E135" s="110">
        <f t="shared" si="55"/>
        <v>0</v>
      </c>
      <c r="F135" s="218">
        <f t="shared" si="52"/>
        <v>100</v>
      </c>
    </row>
    <row r="136" spans="1:6" s="95" customFormat="1" x14ac:dyDescent="0.2">
      <c r="A136" s="113">
        <v>488100</v>
      </c>
      <c r="B136" s="114" t="s">
        <v>375</v>
      </c>
      <c r="C136" s="123">
        <v>4000</v>
      </c>
      <c r="D136" s="115">
        <v>4000</v>
      </c>
      <c r="E136" s="123">
        <v>0</v>
      </c>
      <c r="F136" s="217">
        <f t="shared" si="52"/>
        <v>100</v>
      </c>
    </row>
    <row r="137" spans="1:6" s="95" customFormat="1" x14ac:dyDescent="0.2">
      <c r="A137" s="111">
        <v>510000</v>
      </c>
      <c r="B137" s="116" t="s">
        <v>423</v>
      </c>
      <c r="C137" s="110">
        <f t="shared" ref="C137" si="56">C138+C140+C142</f>
        <v>64000</v>
      </c>
      <c r="D137" s="110">
        <f t="shared" ref="D137:E137" si="57">D138+D140+D142</f>
        <v>97000</v>
      </c>
      <c r="E137" s="110">
        <f t="shared" si="57"/>
        <v>0</v>
      </c>
      <c r="F137" s="218">
        <f t="shared" si="52"/>
        <v>151.5625</v>
      </c>
    </row>
    <row r="138" spans="1:6" s="95" customFormat="1" x14ac:dyDescent="0.2">
      <c r="A138" s="111">
        <v>511000</v>
      </c>
      <c r="B138" s="116" t="s">
        <v>424</v>
      </c>
      <c r="C138" s="110">
        <f t="shared" ref="C138" si="58">SUM(C139:C139)</f>
        <v>58000</v>
      </c>
      <c r="D138" s="110">
        <f t="shared" ref="D138" si="59">SUM(D139:D139)</f>
        <v>60000</v>
      </c>
      <c r="E138" s="110">
        <f t="shared" ref="E138" si="60">SUM(E139:E139)</f>
        <v>0</v>
      </c>
      <c r="F138" s="218">
        <f t="shared" si="52"/>
        <v>103.44827586206897</v>
      </c>
    </row>
    <row r="139" spans="1:6" s="95" customFormat="1" x14ac:dyDescent="0.2">
      <c r="A139" s="113">
        <v>511300</v>
      </c>
      <c r="B139" s="114" t="s">
        <v>427</v>
      </c>
      <c r="C139" s="123">
        <v>58000</v>
      </c>
      <c r="D139" s="115">
        <v>60000</v>
      </c>
      <c r="E139" s="123">
        <v>0</v>
      </c>
      <c r="F139" s="217">
        <f t="shared" si="52"/>
        <v>103.44827586206897</v>
      </c>
    </row>
    <row r="140" spans="1:6" s="95" customFormat="1" x14ac:dyDescent="0.2">
      <c r="A140" s="111">
        <v>516000</v>
      </c>
      <c r="B140" s="116" t="s">
        <v>434</v>
      </c>
      <c r="C140" s="110">
        <f t="shared" ref="C140" si="61">C141</f>
        <v>6000</v>
      </c>
      <c r="D140" s="110">
        <f t="shared" ref="D140" si="62">D141</f>
        <v>7000</v>
      </c>
      <c r="E140" s="110">
        <f t="shared" ref="E140" si="63">E141</f>
        <v>0</v>
      </c>
      <c r="F140" s="218">
        <f t="shared" si="52"/>
        <v>116.66666666666667</v>
      </c>
    </row>
    <row r="141" spans="1:6" s="95" customFormat="1" x14ac:dyDescent="0.2">
      <c r="A141" s="113">
        <v>516100</v>
      </c>
      <c r="B141" s="114" t="s">
        <v>434</v>
      </c>
      <c r="C141" s="123">
        <v>6000</v>
      </c>
      <c r="D141" s="115">
        <v>7000</v>
      </c>
      <c r="E141" s="123">
        <v>0</v>
      </c>
      <c r="F141" s="217">
        <f t="shared" si="52"/>
        <v>116.66666666666667</v>
      </c>
    </row>
    <row r="142" spans="1:6" s="120" customFormat="1" x14ac:dyDescent="0.2">
      <c r="A142" s="157">
        <v>518000</v>
      </c>
      <c r="B142" s="116" t="s">
        <v>435</v>
      </c>
      <c r="C142" s="110">
        <f t="shared" ref="C142" si="64">C143</f>
        <v>0</v>
      </c>
      <c r="D142" s="110">
        <f t="shared" ref="D142:E142" si="65">D143</f>
        <v>30000</v>
      </c>
      <c r="E142" s="110">
        <f t="shared" si="65"/>
        <v>0</v>
      </c>
      <c r="F142" s="218">
        <v>0</v>
      </c>
    </row>
    <row r="143" spans="1:6" s="95" customFormat="1" x14ac:dyDescent="0.2">
      <c r="A143" s="113">
        <v>518100</v>
      </c>
      <c r="B143" s="114" t="s">
        <v>435</v>
      </c>
      <c r="C143" s="123">
        <v>0</v>
      </c>
      <c r="D143" s="115">
        <v>30000</v>
      </c>
      <c r="E143" s="123">
        <v>0</v>
      </c>
      <c r="F143" s="217">
        <v>0</v>
      </c>
    </row>
    <row r="144" spans="1:6" s="120" customFormat="1" x14ac:dyDescent="0.2">
      <c r="A144" s="111">
        <v>630000</v>
      </c>
      <c r="B144" s="116" t="s">
        <v>462</v>
      </c>
      <c r="C144" s="110">
        <f>C145+0</f>
        <v>33000</v>
      </c>
      <c r="D144" s="110">
        <f>D145+0</f>
        <v>53000</v>
      </c>
      <c r="E144" s="110">
        <f>E145+0</f>
        <v>0</v>
      </c>
      <c r="F144" s="218">
        <f t="shared" si="52"/>
        <v>160.60606060606059</v>
      </c>
    </row>
    <row r="145" spans="1:6" s="120" customFormat="1" x14ac:dyDescent="0.2">
      <c r="A145" s="111">
        <v>638000</v>
      </c>
      <c r="B145" s="116" t="s">
        <v>398</v>
      </c>
      <c r="C145" s="110">
        <f t="shared" ref="C145" si="66">C146</f>
        <v>33000</v>
      </c>
      <c r="D145" s="110">
        <f t="shared" ref="D145" si="67">D146</f>
        <v>53000</v>
      </c>
      <c r="E145" s="110">
        <f t="shared" ref="E145" si="68">E146</f>
        <v>0</v>
      </c>
      <c r="F145" s="218">
        <f t="shared" si="52"/>
        <v>160.60606060606059</v>
      </c>
    </row>
    <row r="146" spans="1:6" s="95" customFormat="1" x14ac:dyDescent="0.2">
      <c r="A146" s="113">
        <v>638100</v>
      </c>
      <c r="B146" s="114" t="s">
        <v>467</v>
      </c>
      <c r="C146" s="123">
        <v>33000</v>
      </c>
      <c r="D146" s="115">
        <v>53000</v>
      </c>
      <c r="E146" s="123">
        <v>0</v>
      </c>
      <c r="F146" s="217">
        <f t="shared" si="52"/>
        <v>160.60606060606059</v>
      </c>
    </row>
    <row r="147" spans="1:6" s="95" customFormat="1" x14ac:dyDescent="0.2">
      <c r="A147" s="102"/>
      <c r="B147" s="148" t="s">
        <v>501</v>
      </c>
      <c r="C147" s="152">
        <f>C112+C137+C144+C134</f>
        <v>3935500</v>
      </c>
      <c r="D147" s="152">
        <f>D112+D137+D144+D134</f>
        <v>4382000</v>
      </c>
      <c r="E147" s="152">
        <f>E112+E137+E144+E134</f>
        <v>0</v>
      </c>
      <c r="F147" s="245">
        <f t="shared" si="52"/>
        <v>111.34544530555202</v>
      </c>
    </row>
    <row r="148" spans="1:6" s="95" customFormat="1" x14ac:dyDescent="0.2">
      <c r="A148" s="105"/>
      <c r="B148" s="109"/>
      <c r="C148" s="132"/>
      <c r="D148" s="132"/>
      <c r="E148" s="132"/>
      <c r="F148" s="241"/>
    </row>
    <row r="149" spans="1:6" s="95" customFormat="1" x14ac:dyDescent="0.2">
      <c r="A149" s="108"/>
      <c r="B149" s="109"/>
      <c r="C149" s="115"/>
      <c r="D149" s="115"/>
      <c r="E149" s="115"/>
      <c r="F149" s="219"/>
    </row>
    <row r="150" spans="1:6" s="95" customFormat="1" x14ac:dyDescent="0.2">
      <c r="A150" s="113" t="s">
        <v>811</v>
      </c>
      <c r="B150" s="116"/>
      <c r="C150" s="115"/>
      <c r="D150" s="115"/>
      <c r="E150" s="115"/>
      <c r="F150" s="219"/>
    </row>
    <row r="151" spans="1:6" s="95" customFormat="1" x14ac:dyDescent="0.2">
      <c r="A151" s="113" t="s">
        <v>506</v>
      </c>
      <c r="B151" s="116"/>
      <c r="C151" s="115"/>
      <c r="D151" s="115"/>
      <c r="E151" s="115"/>
      <c r="F151" s="219"/>
    </row>
    <row r="152" spans="1:6" s="95" customFormat="1" x14ac:dyDescent="0.2">
      <c r="A152" s="113" t="s">
        <v>592</v>
      </c>
      <c r="B152" s="116"/>
      <c r="C152" s="115"/>
      <c r="D152" s="115"/>
      <c r="E152" s="115"/>
      <c r="F152" s="219"/>
    </row>
    <row r="153" spans="1:6" s="95" customFormat="1" x14ac:dyDescent="0.2">
      <c r="A153" s="113" t="s">
        <v>801</v>
      </c>
      <c r="B153" s="116"/>
      <c r="C153" s="115"/>
      <c r="D153" s="115"/>
      <c r="E153" s="115"/>
      <c r="F153" s="219"/>
    </row>
    <row r="154" spans="1:6" s="95" customFormat="1" x14ac:dyDescent="0.2">
      <c r="A154" s="113"/>
      <c r="B154" s="144"/>
      <c r="C154" s="132"/>
      <c r="D154" s="132"/>
      <c r="E154" s="132"/>
      <c r="F154" s="241"/>
    </row>
    <row r="155" spans="1:6" s="95" customFormat="1" x14ac:dyDescent="0.2">
      <c r="A155" s="111">
        <v>410000</v>
      </c>
      <c r="B155" s="112" t="s">
        <v>359</v>
      </c>
      <c r="C155" s="110">
        <f t="shared" ref="C155" si="69">C156+C161</f>
        <v>423200</v>
      </c>
      <c r="D155" s="110">
        <f t="shared" ref="D155" si="70">D156+D161</f>
        <v>456900</v>
      </c>
      <c r="E155" s="110">
        <f t="shared" ref="E155" si="71">E156+E161</f>
        <v>0</v>
      </c>
      <c r="F155" s="218">
        <f t="shared" si="52"/>
        <v>107.96313799621929</v>
      </c>
    </row>
    <row r="156" spans="1:6" s="95" customFormat="1" x14ac:dyDescent="0.2">
      <c r="A156" s="111">
        <v>411000</v>
      </c>
      <c r="B156" s="112" t="s">
        <v>472</v>
      </c>
      <c r="C156" s="110">
        <f t="shared" ref="C156" si="72">SUM(C157:C160)</f>
        <v>233500</v>
      </c>
      <c r="D156" s="110">
        <f t="shared" ref="D156" si="73">SUM(D157:D160)</f>
        <v>267000</v>
      </c>
      <c r="E156" s="110">
        <f t="shared" ref="E156" si="74">SUM(E157:E160)</f>
        <v>0</v>
      </c>
      <c r="F156" s="218">
        <f t="shared" si="52"/>
        <v>114.34689507494646</v>
      </c>
    </row>
    <row r="157" spans="1:6" s="95" customFormat="1" x14ac:dyDescent="0.2">
      <c r="A157" s="113">
        <v>411100</v>
      </c>
      <c r="B157" s="114" t="s">
        <v>360</v>
      </c>
      <c r="C157" s="123">
        <v>223200</v>
      </c>
      <c r="D157" s="115">
        <v>257000</v>
      </c>
      <c r="E157" s="123">
        <v>0</v>
      </c>
      <c r="F157" s="217">
        <f t="shared" si="52"/>
        <v>115.14336917562724</v>
      </c>
    </row>
    <row r="158" spans="1:6" s="95" customFormat="1" ht="40.5" x14ac:dyDescent="0.2">
      <c r="A158" s="113">
        <v>411200</v>
      </c>
      <c r="B158" s="114" t="s">
        <v>485</v>
      </c>
      <c r="C158" s="123">
        <v>4300</v>
      </c>
      <c r="D158" s="115">
        <v>5000</v>
      </c>
      <c r="E158" s="123">
        <v>0</v>
      </c>
      <c r="F158" s="217">
        <f t="shared" si="52"/>
        <v>116.27906976744187</v>
      </c>
    </row>
    <row r="159" spans="1:6" s="95" customFormat="1" ht="40.5" x14ac:dyDescent="0.2">
      <c r="A159" s="113">
        <v>411300</v>
      </c>
      <c r="B159" s="114" t="s">
        <v>361</v>
      </c>
      <c r="C159" s="123">
        <v>4000</v>
      </c>
      <c r="D159" s="115">
        <v>3000</v>
      </c>
      <c r="E159" s="123">
        <v>0</v>
      </c>
      <c r="F159" s="217">
        <f t="shared" si="52"/>
        <v>75</v>
      </c>
    </row>
    <row r="160" spans="1:6" s="95" customFormat="1" x14ac:dyDescent="0.2">
      <c r="A160" s="113">
        <v>411400</v>
      </c>
      <c r="B160" s="114" t="s">
        <v>362</v>
      </c>
      <c r="C160" s="123">
        <v>2000</v>
      </c>
      <c r="D160" s="115">
        <v>2000</v>
      </c>
      <c r="E160" s="123">
        <v>0</v>
      </c>
      <c r="F160" s="217">
        <f t="shared" si="52"/>
        <v>100</v>
      </c>
    </row>
    <row r="161" spans="1:6" s="95" customFormat="1" x14ac:dyDescent="0.2">
      <c r="A161" s="111">
        <v>412000</v>
      </c>
      <c r="B161" s="116" t="s">
        <v>477</v>
      </c>
      <c r="C161" s="110">
        <f>SUM(C162:C170)</f>
        <v>189700</v>
      </c>
      <c r="D161" s="110">
        <f>SUM(D162:D170)</f>
        <v>189900</v>
      </c>
      <c r="E161" s="110">
        <f>SUM(E162:E170)</f>
        <v>0</v>
      </c>
      <c r="F161" s="218">
        <f t="shared" si="52"/>
        <v>100.10542962572482</v>
      </c>
    </row>
    <row r="162" spans="1:6" s="95" customFormat="1" ht="40.5" x14ac:dyDescent="0.2">
      <c r="A162" s="113">
        <v>412200</v>
      </c>
      <c r="B162" s="114" t="s">
        <v>486</v>
      </c>
      <c r="C162" s="123">
        <v>7000</v>
      </c>
      <c r="D162" s="115">
        <v>7000</v>
      </c>
      <c r="E162" s="123">
        <v>0</v>
      </c>
      <c r="F162" s="217">
        <f t="shared" si="52"/>
        <v>100</v>
      </c>
    </row>
    <row r="163" spans="1:6" s="95" customFormat="1" x14ac:dyDescent="0.2">
      <c r="A163" s="113">
        <v>412300</v>
      </c>
      <c r="B163" s="114" t="s">
        <v>364</v>
      </c>
      <c r="C163" s="123">
        <v>3500</v>
      </c>
      <c r="D163" s="115">
        <v>3500</v>
      </c>
      <c r="E163" s="123">
        <v>0</v>
      </c>
      <c r="F163" s="217">
        <f t="shared" si="52"/>
        <v>100</v>
      </c>
    </row>
    <row r="164" spans="1:6" s="95" customFormat="1" x14ac:dyDescent="0.2">
      <c r="A164" s="113">
        <v>412500</v>
      </c>
      <c r="B164" s="114" t="s">
        <v>366</v>
      </c>
      <c r="C164" s="123">
        <v>1000</v>
      </c>
      <c r="D164" s="115">
        <v>999.99999999999989</v>
      </c>
      <c r="E164" s="123">
        <v>0</v>
      </c>
      <c r="F164" s="217">
        <f t="shared" si="52"/>
        <v>99.999999999999986</v>
      </c>
    </row>
    <row r="165" spans="1:6" s="95" customFormat="1" x14ac:dyDescent="0.2">
      <c r="A165" s="113">
        <v>412600</v>
      </c>
      <c r="B165" s="114" t="s">
        <v>487</v>
      </c>
      <c r="C165" s="123">
        <v>3999.9999999999991</v>
      </c>
      <c r="D165" s="115">
        <v>3999.9999999999995</v>
      </c>
      <c r="E165" s="123">
        <v>0</v>
      </c>
      <c r="F165" s="217">
        <f t="shared" si="52"/>
        <v>100.00000000000003</v>
      </c>
    </row>
    <row r="166" spans="1:6" s="95" customFormat="1" x14ac:dyDescent="0.2">
      <c r="A166" s="113">
        <v>412700</v>
      </c>
      <c r="B166" s="114" t="s">
        <v>474</v>
      </c>
      <c r="C166" s="123">
        <v>1300</v>
      </c>
      <c r="D166" s="115">
        <v>1500</v>
      </c>
      <c r="E166" s="123">
        <v>0</v>
      </c>
      <c r="F166" s="217">
        <f t="shared" si="52"/>
        <v>115.38461538461537</v>
      </c>
    </row>
    <row r="167" spans="1:6" s="95" customFormat="1" x14ac:dyDescent="0.2">
      <c r="A167" s="113">
        <v>412900</v>
      </c>
      <c r="B167" s="114" t="s">
        <v>567</v>
      </c>
      <c r="C167" s="123">
        <v>170000</v>
      </c>
      <c r="D167" s="115">
        <v>170000</v>
      </c>
      <c r="E167" s="123">
        <v>0</v>
      </c>
      <c r="F167" s="217">
        <f t="shared" si="52"/>
        <v>100</v>
      </c>
    </row>
    <row r="168" spans="1:6" s="95" customFormat="1" x14ac:dyDescent="0.2">
      <c r="A168" s="113">
        <v>412900</v>
      </c>
      <c r="B168" s="118" t="s">
        <v>585</v>
      </c>
      <c r="C168" s="123">
        <v>2000</v>
      </c>
      <c r="D168" s="115">
        <v>2000</v>
      </c>
      <c r="E168" s="123">
        <v>0</v>
      </c>
      <c r="F168" s="217">
        <f t="shared" si="52"/>
        <v>100</v>
      </c>
    </row>
    <row r="169" spans="1:6" s="95" customFormat="1" x14ac:dyDescent="0.2">
      <c r="A169" s="113">
        <v>412900</v>
      </c>
      <c r="B169" s="118" t="s">
        <v>586</v>
      </c>
      <c r="C169" s="123">
        <v>400</v>
      </c>
      <c r="D169" s="115">
        <v>400</v>
      </c>
      <c r="E169" s="123">
        <v>0</v>
      </c>
      <c r="F169" s="217">
        <f t="shared" si="52"/>
        <v>100</v>
      </c>
    </row>
    <row r="170" spans="1:6" s="95" customFormat="1" x14ac:dyDescent="0.2">
      <c r="A170" s="113">
        <v>412900</v>
      </c>
      <c r="B170" s="118" t="s">
        <v>587</v>
      </c>
      <c r="C170" s="123">
        <v>499.99999999999994</v>
      </c>
      <c r="D170" s="115">
        <v>500</v>
      </c>
      <c r="E170" s="123">
        <v>0</v>
      </c>
      <c r="F170" s="217">
        <f t="shared" si="52"/>
        <v>100.00000000000003</v>
      </c>
    </row>
    <row r="171" spans="1:6" s="120" customFormat="1" x14ac:dyDescent="0.2">
      <c r="A171" s="111">
        <v>510000</v>
      </c>
      <c r="B171" s="116" t="s">
        <v>423</v>
      </c>
      <c r="C171" s="110">
        <f t="shared" ref="C171" si="75">C172+C174</f>
        <v>3000</v>
      </c>
      <c r="D171" s="110">
        <f t="shared" ref="D171" si="76">D172+D174</f>
        <v>3000</v>
      </c>
      <c r="E171" s="110">
        <f t="shared" ref="E171" si="77">E172+E174</f>
        <v>0</v>
      </c>
      <c r="F171" s="218">
        <f t="shared" si="52"/>
        <v>100</v>
      </c>
    </row>
    <row r="172" spans="1:6" s="120" customFormat="1" x14ac:dyDescent="0.2">
      <c r="A172" s="111">
        <v>511000</v>
      </c>
      <c r="B172" s="116" t="s">
        <v>424</v>
      </c>
      <c r="C172" s="110">
        <f t="shared" ref="C172" si="78">C173</f>
        <v>2500</v>
      </c>
      <c r="D172" s="110">
        <f t="shared" ref="D172:E172" si="79">D173</f>
        <v>2500</v>
      </c>
      <c r="E172" s="110">
        <f t="shared" si="79"/>
        <v>0</v>
      </c>
      <c r="F172" s="218">
        <f t="shared" si="52"/>
        <v>100</v>
      </c>
    </row>
    <row r="173" spans="1:6" s="95" customFormat="1" x14ac:dyDescent="0.2">
      <c r="A173" s="113">
        <v>511300</v>
      </c>
      <c r="B173" s="114" t="s">
        <v>427</v>
      </c>
      <c r="C173" s="123">
        <v>2500</v>
      </c>
      <c r="D173" s="115">
        <v>2500</v>
      </c>
      <c r="E173" s="123">
        <v>0</v>
      </c>
      <c r="F173" s="217">
        <f t="shared" si="52"/>
        <v>100</v>
      </c>
    </row>
    <row r="174" spans="1:6" s="120" customFormat="1" x14ac:dyDescent="0.2">
      <c r="A174" s="111">
        <v>516000</v>
      </c>
      <c r="B174" s="116" t="s">
        <v>434</v>
      </c>
      <c r="C174" s="110">
        <f t="shared" ref="C174" si="80">C175</f>
        <v>500</v>
      </c>
      <c r="D174" s="110">
        <f t="shared" ref="D174:E174" si="81">D175</f>
        <v>500</v>
      </c>
      <c r="E174" s="110">
        <f t="shared" si="81"/>
        <v>0</v>
      </c>
      <c r="F174" s="218">
        <f t="shared" si="52"/>
        <v>100</v>
      </c>
    </row>
    <row r="175" spans="1:6" s="95" customFormat="1" x14ac:dyDescent="0.2">
      <c r="A175" s="113">
        <v>516100</v>
      </c>
      <c r="B175" s="114" t="s">
        <v>434</v>
      </c>
      <c r="C175" s="123">
        <v>500</v>
      </c>
      <c r="D175" s="115">
        <v>500</v>
      </c>
      <c r="E175" s="123">
        <v>0</v>
      </c>
      <c r="F175" s="217">
        <f t="shared" si="52"/>
        <v>100</v>
      </c>
    </row>
    <row r="176" spans="1:6" s="120" customFormat="1" x14ac:dyDescent="0.2">
      <c r="A176" s="111">
        <v>630000</v>
      </c>
      <c r="B176" s="116" t="s">
        <v>593</v>
      </c>
      <c r="C176" s="110">
        <f>0+C177</f>
        <v>14700</v>
      </c>
      <c r="D176" s="110">
        <f>0+D177</f>
        <v>12500</v>
      </c>
      <c r="E176" s="110">
        <f>0+E177</f>
        <v>0</v>
      </c>
      <c r="F176" s="218">
        <f t="shared" si="52"/>
        <v>85.034013605442169</v>
      </c>
    </row>
    <row r="177" spans="1:6" s="120" customFormat="1" x14ac:dyDescent="0.2">
      <c r="A177" s="111">
        <v>638000</v>
      </c>
      <c r="B177" s="116" t="s">
        <v>398</v>
      </c>
      <c r="C177" s="110">
        <f t="shared" ref="C177" si="82">C178</f>
        <v>14700</v>
      </c>
      <c r="D177" s="110">
        <f t="shared" ref="D177:E177" si="83">D178</f>
        <v>12500</v>
      </c>
      <c r="E177" s="110">
        <f t="shared" si="83"/>
        <v>0</v>
      </c>
      <c r="F177" s="218">
        <f t="shared" si="52"/>
        <v>85.034013605442169</v>
      </c>
    </row>
    <row r="178" spans="1:6" s="95" customFormat="1" x14ac:dyDescent="0.2">
      <c r="A178" s="113">
        <v>638100</v>
      </c>
      <c r="B178" s="114" t="s">
        <v>467</v>
      </c>
      <c r="C178" s="123">
        <v>14700</v>
      </c>
      <c r="D178" s="115">
        <v>12500</v>
      </c>
      <c r="E178" s="123">
        <v>0</v>
      </c>
      <c r="F178" s="217">
        <f t="shared" si="52"/>
        <v>85.034013605442169</v>
      </c>
    </row>
    <row r="179" spans="1:6" s="95" customFormat="1" x14ac:dyDescent="0.2">
      <c r="A179" s="154"/>
      <c r="B179" s="148" t="s">
        <v>501</v>
      </c>
      <c r="C179" s="152">
        <f>C155+C171+C176</f>
        <v>440900</v>
      </c>
      <c r="D179" s="152">
        <f>D155+D171+D176</f>
        <v>472400</v>
      </c>
      <c r="E179" s="152">
        <f>E155+E171+E176</f>
        <v>0</v>
      </c>
      <c r="F179" s="245">
        <f t="shared" si="52"/>
        <v>107.14447720571559</v>
      </c>
    </row>
    <row r="180" spans="1:6" s="95" customFormat="1" x14ac:dyDescent="0.2">
      <c r="A180" s="131"/>
      <c r="B180" s="109"/>
      <c r="C180" s="132"/>
      <c r="D180" s="132"/>
      <c r="E180" s="132"/>
      <c r="F180" s="241"/>
    </row>
    <row r="181" spans="1:6" s="95" customFormat="1" x14ac:dyDescent="0.2">
      <c r="A181" s="108"/>
      <c r="B181" s="109"/>
      <c r="C181" s="115"/>
      <c r="D181" s="115"/>
      <c r="E181" s="115"/>
      <c r="F181" s="219"/>
    </row>
    <row r="182" spans="1:6" s="95" customFormat="1" x14ac:dyDescent="0.2">
      <c r="A182" s="113" t="s">
        <v>812</v>
      </c>
      <c r="B182" s="116"/>
      <c r="C182" s="115"/>
      <c r="D182" s="115"/>
      <c r="E182" s="115"/>
      <c r="F182" s="219"/>
    </row>
    <row r="183" spans="1:6" s="95" customFormat="1" x14ac:dyDescent="0.2">
      <c r="A183" s="113" t="s">
        <v>505</v>
      </c>
      <c r="B183" s="116"/>
      <c r="C183" s="115"/>
      <c r="D183" s="115"/>
      <c r="E183" s="115"/>
      <c r="F183" s="219"/>
    </row>
    <row r="184" spans="1:6" s="95" customFormat="1" x14ac:dyDescent="0.2">
      <c r="A184" s="113" t="s">
        <v>594</v>
      </c>
      <c r="B184" s="116"/>
      <c r="C184" s="115"/>
      <c r="D184" s="115"/>
      <c r="E184" s="115"/>
      <c r="F184" s="219"/>
    </row>
    <row r="185" spans="1:6" s="95" customFormat="1" x14ac:dyDescent="0.2">
      <c r="A185" s="113" t="s">
        <v>801</v>
      </c>
      <c r="B185" s="116"/>
      <c r="C185" s="115"/>
      <c r="D185" s="115"/>
      <c r="E185" s="115"/>
      <c r="F185" s="219"/>
    </row>
    <row r="186" spans="1:6" s="95" customFormat="1" x14ac:dyDescent="0.2">
      <c r="A186" s="113"/>
      <c r="B186" s="144"/>
      <c r="C186" s="132"/>
      <c r="D186" s="132"/>
      <c r="E186" s="132"/>
      <c r="F186" s="241"/>
    </row>
    <row r="187" spans="1:6" s="95" customFormat="1" x14ac:dyDescent="0.2">
      <c r="A187" s="111">
        <v>410000</v>
      </c>
      <c r="B187" s="112" t="s">
        <v>359</v>
      </c>
      <c r="C187" s="110">
        <f t="shared" ref="C187" si="84">C188+C193</f>
        <v>889600</v>
      </c>
      <c r="D187" s="110">
        <f t="shared" ref="D187" si="85">D188+D193</f>
        <v>965500</v>
      </c>
      <c r="E187" s="110">
        <f t="shared" ref="E187" si="86">E188+E193</f>
        <v>0</v>
      </c>
      <c r="F187" s="218">
        <f t="shared" si="52"/>
        <v>108.53192446043165</v>
      </c>
    </row>
    <row r="188" spans="1:6" s="95" customFormat="1" x14ac:dyDescent="0.2">
      <c r="A188" s="111">
        <v>411000</v>
      </c>
      <c r="B188" s="112" t="s">
        <v>472</v>
      </c>
      <c r="C188" s="110">
        <f>SUM(C189:C192)</f>
        <v>797300</v>
      </c>
      <c r="D188" s="110">
        <f t="shared" ref="D188" si="87">SUM(D189:D192)</f>
        <v>873700</v>
      </c>
      <c r="E188" s="110">
        <f t="shared" ref="E188" si="88">SUM(E189:E192)</f>
        <v>0</v>
      </c>
      <c r="F188" s="218">
        <f t="shared" si="52"/>
        <v>109.58234039884611</v>
      </c>
    </row>
    <row r="189" spans="1:6" s="95" customFormat="1" x14ac:dyDescent="0.2">
      <c r="A189" s="113">
        <v>411100</v>
      </c>
      <c r="B189" s="114" t="s">
        <v>360</v>
      </c>
      <c r="C189" s="123">
        <v>750000</v>
      </c>
      <c r="D189" s="115">
        <v>832000</v>
      </c>
      <c r="E189" s="123">
        <v>0</v>
      </c>
      <c r="F189" s="217">
        <f t="shared" si="52"/>
        <v>110.93333333333332</v>
      </c>
    </row>
    <row r="190" spans="1:6" s="95" customFormat="1" ht="40.5" x14ac:dyDescent="0.2">
      <c r="A190" s="113">
        <v>411200</v>
      </c>
      <c r="B190" s="114" t="s">
        <v>485</v>
      </c>
      <c r="C190" s="123">
        <v>10800</v>
      </c>
      <c r="D190" s="115">
        <v>10300</v>
      </c>
      <c r="E190" s="123">
        <v>0</v>
      </c>
      <c r="F190" s="217">
        <f t="shared" ref="F190:F246" si="89">D190/C190*100</f>
        <v>95.370370370370367</v>
      </c>
    </row>
    <row r="191" spans="1:6" s="95" customFormat="1" ht="40.5" x14ac:dyDescent="0.2">
      <c r="A191" s="113">
        <v>411300</v>
      </c>
      <c r="B191" s="114" t="s">
        <v>361</v>
      </c>
      <c r="C191" s="123">
        <v>23400</v>
      </c>
      <c r="D191" s="115">
        <v>18400</v>
      </c>
      <c r="E191" s="123">
        <v>0</v>
      </c>
      <c r="F191" s="217">
        <f t="shared" si="89"/>
        <v>78.632478632478637</v>
      </c>
    </row>
    <row r="192" spans="1:6" s="95" customFormat="1" x14ac:dyDescent="0.2">
      <c r="A192" s="113">
        <v>411400</v>
      </c>
      <c r="B192" s="114" t="s">
        <v>362</v>
      </c>
      <c r="C192" s="123">
        <v>13100</v>
      </c>
      <c r="D192" s="115">
        <v>13000</v>
      </c>
      <c r="E192" s="123">
        <v>0</v>
      </c>
      <c r="F192" s="217">
        <f t="shared" si="89"/>
        <v>99.236641221374043</v>
      </c>
    </row>
    <row r="193" spans="1:6" s="95" customFormat="1" x14ac:dyDescent="0.2">
      <c r="A193" s="111">
        <v>412000</v>
      </c>
      <c r="B193" s="116" t="s">
        <v>477</v>
      </c>
      <c r="C193" s="110">
        <f t="shared" ref="C193" si="90">SUM(C194:C205)</f>
        <v>92300</v>
      </c>
      <c r="D193" s="110">
        <f t="shared" ref="D193" si="91">SUM(D194:D205)</f>
        <v>91800</v>
      </c>
      <c r="E193" s="110">
        <f t="shared" ref="E193" si="92">SUM(E194:E205)</f>
        <v>0</v>
      </c>
      <c r="F193" s="218">
        <f t="shared" si="89"/>
        <v>99.458288190682552</v>
      </c>
    </row>
    <row r="194" spans="1:6" s="95" customFormat="1" x14ac:dyDescent="0.2">
      <c r="A194" s="113">
        <v>412100</v>
      </c>
      <c r="B194" s="114" t="s">
        <v>363</v>
      </c>
      <c r="C194" s="123">
        <v>43500</v>
      </c>
      <c r="D194" s="115">
        <v>45600</v>
      </c>
      <c r="E194" s="123">
        <v>0</v>
      </c>
      <c r="F194" s="217">
        <f t="shared" si="89"/>
        <v>104.82758620689656</v>
      </c>
    </row>
    <row r="195" spans="1:6" s="95" customFormat="1" ht="40.5" x14ac:dyDescent="0.2">
      <c r="A195" s="113">
        <v>412200</v>
      </c>
      <c r="B195" s="114" t="s">
        <v>486</v>
      </c>
      <c r="C195" s="123">
        <v>29000</v>
      </c>
      <c r="D195" s="115">
        <v>26500</v>
      </c>
      <c r="E195" s="123">
        <v>0</v>
      </c>
      <c r="F195" s="217">
        <f t="shared" si="89"/>
        <v>91.379310344827587</v>
      </c>
    </row>
    <row r="196" spans="1:6" s="95" customFormat="1" x14ac:dyDescent="0.2">
      <c r="A196" s="113">
        <v>412300</v>
      </c>
      <c r="B196" s="114" t="s">
        <v>364</v>
      </c>
      <c r="C196" s="123">
        <v>3000</v>
      </c>
      <c r="D196" s="115">
        <v>3000</v>
      </c>
      <c r="E196" s="123">
        <v>0</v>
      </c>
      <c r="F196" s="217">
        <f t="shared" si="89"/>
        <v>100</v>
      </c>
    </row>
    <row r="197" spans="1:6" s="95" customFormat="1" x14ac:dyDescent="0.2">
      <c r="A197" s="113">
        <v>412500</v>
      </c>
      <c r="B197" s="114" t="s">
        <v>366</v>
      </c>
      <c r="C197" s="123">
        <v>3000</v>
      </c>
      <c r="D197" s="115">
        <v>2700</v>
      </c>
      <c r="E197" s="123">
        <v>0</v>
      </c>
      <c r="F197" s="217">
        <f t="shared" si="89"/>
        <v>90</v>
      </c>
    </row>
    <row r="198" spans="1:6" s="95" customFormat="1" x14ac:dyDescent="0.2">
      <c r="A198" s="113">
        <v>412600</v>
      </c>
      <c r="B198" s="114" t="s">
        <v>487</v>
      </c>
      <c r="C198" s="123">
        <v>3999.9999999999995</v>
      </c>
      <c r="D198" s="115">
        <v>4000</v>
      </c>
      <c r="E198" s="123">
        <v>0</v>
      </c>
      <c r="F198" s="217">
        <f t="shared" si="89"/>
        <v>100.00000000000003</v>
      </c>
    </row>
    <row r="199" spans="1:6" s="95" customFormat="1" x14ac:dyDescent="0.2">
      <c r="A199" s="113">
        <v>412700</v>
      </c>
      <c r="B199" s="114" t="s">
        <v>474</v>
      </c>
      <c r="C199" s="123">
        <v>3800</v>
      </c>
      <c r="D199" s="115">
        <v>3800</v>
      </c>
      <c r="E199" s="123">
        <v>0</v>
      </c>
      <c r="F199" s="217">
        <f t="shared" si="89"/>
        <v>100</v>
      </c>
    </row>
    <row r="200" spans="1:6" s="95" customFormat="1" x14ac:dyDescent="0.2">
      <c r="A200" s="113">
        <v>412900</v>
      </c>
      <c r="B200" s="114" t="s">
        <v>802</v>
      </c>
      <c r="C200" s="123">
        <v>200</v>
      </c>
      <c r="D200" s="115">
        <v>200</v>
      </c>
      <c r="E200" s="123">
        <v>0</v>
      </c>
      <c r="F200" s="217">
        <f t="shared" si="89"/>
        <v>100</v>
      </c>
    </row>
    <row r="201" spans="1:6" s="95" customFormat="1" x14ac:dyDescent="0.2">
      <c r="A201" s="113">
        <v>412900</v>
      </c>
      <c r="B201" s="118" t="s">
        <v>567</v>
      </c>
      <c r="C201" s="123">
        <v>500</v>
      </c>
      <c r="D201" s="115">
        <v>500</v>
      </c>
      <c r="E201" s="123">
        <v>0</v>
      </c>
      <c r="F201" s="217">
        <f t="shared" si="89"/>
        <v>100</v>
      </c>
    </row>
    <row r="202" spans="1:6" s="95" customFormat="1" x14ac:dyDescent="0.2">
      <c r="A202" s="113">
        <v>412900</v>
      </c>
      <c r="B202" s="118" t="s">
        <v>585</v>
      </c>
      <c r="C202" s="123">
        <v>300</v>
      </c>
      <c r="D202" s="115">
        <v>300</v>
      </c>
      <c r="E202" s="123">
        <v>0</v>
      </c>
      <c r="F202" s="217">
        <f t="shared" si="89"/>
        <v>100</v>
      </c>
    </row>
    <row r="203" spans="1:6" s="95" customFormat="1" x14ac:dyDescent="0.2">
      <c r="A203" s="113">
        <v>412900</v>
      </c>
      <c r="B203" s="118" t="s">
        <v>586</v>
      </c>
      <c r="C203" s="123">
        <v>1200</v>
      </c>
      <c r="D203" s="115">
        <v>1200</v>
      </c>
      <c r="E203" s="123">
        <v>0</v>
      </c>
      <c r="F203" s="217">
        <f t="shared" si="89"/>
        <v>100</v>
      </c>
    </row>
    <row r="204" spans="1:6" s="95" customFormat="1" x14ac:dyDescent="0.2">
      <c r="A204" s="113">
        <v>412900</v>
      </c>
      <c r="B204" s="118" t="s">
        <v>587</v>
      </c>
      <c r="C204" s="123">
        <v>1500</v>
      </c>
      <c r="D204" s="115">
        <v>1700</v>
      </c>
      <c r="E204" s="123">
        <v>0</v>
      </c>
      <c r="F204" s="217">
        <f t="shared" si="89"/>
        <v>113.33333333333333</v>
      </c>
    </row>
    <row r="205" spans="1:6" s="95" customFormat="1" x14ac:dyDescent="0.2">
      <c r="A205" s="113">
        <v>412900</v>
      </c>
      <c r="B205" s="114" t="s">
        <v>569</v>
      </c>
      <c r="C205" s="123">
        <v>2300</v>
      </c>
      <c r="D205" s="115">
        <v>2300</v>
      </c>
      <c r="E205" s="123">
        <v>0</v>
      </c>
      <c r="F205" s="217">
        <f t="shared" si="89"/>
        <v>100</v>
      </c>
    </row>
    <row r="206" spans="1:6" s="95" customFormat="1" x14ac:dyDescent="0.2">
      <c r="A206" s="111">
        <v>510000</v>
      </c>
      <c r="B206" s="116" t="s">
        <v>423</v>
      </c>
      <c r="C206" s="110">
        <f>C207+0</f>
        <v>1999.9999999999998</v>
      </c>
      <c r="D206" s="110">
        <f>D207+0</f>
        <v>2000</v>
      </c>
      <c r="E206" s="110">
        <f>E207+0</f>
        <v>0</v>
      </c>
      <c r="F206" s="218">
        <f t="shared" si="89"/>
        <v>100.00000000000003</v>
      </c>
    </row>
    <row r="207" spans="1:6" s="95" customFormat="1" x14ac:dyDescent="0.2">
      <c r="A207" s="111">
        <v>511000</v>
      </c>
      <c r="B207" s="116" t="s">
        <v>424</v>
      </c>
      <c r="C207" s="110">
        <f t="shared" ref="C207" si="93">SUM(C208:C208)</f>
        <v>1999.9999999999998</v>
      </c>
      <c r="D207" s="110">
        <f t="shared" ref="D207" si="94">SUM(D208:D208)</f>
        <v>2000</v>
      </c>
      <c r="E207" s="110">
        <f t="shared" ref="E207" si="95">SUM(E208:E208)</f>
        <v>0</v>
      </c>
      <c r="F207" s="218">
        <f t="shared" si="89"/>
        <v>100.00000000000003</v>
      </c>
    </row>
    <row r="208" spans="1:6" s="95" customFormat="1" x14ac:dyDescent="0.2">
      <c r="A208" s="113">
        <v>511300</v>
      </c>
      <c r="B208" s="114" t="s">
        <v>427</v>
      </c>
      <c r="C208" s="123">
        <v>1999.9999999999998</v>
      </c>
      <c r="D208" s="115">
        <v>2000</v>
      </c>
      <c r="E208" s="123">
        <v>0</v>
      </c>
      <c r="F208" s="217">
        <f t="shared" si="89"/>
        <v>100.00000000000003</v>
      </c>
    </row>
    <row r="209" spans="1:6" s="120" customFormat="1" x14ac:dyDescent="0.2">
      <c r="A209" s="111">
        <v>630000</v>
      </c>
      <c r="B209" s="116" t="s">
        <v>462</v>
      </c>
      <c r="C209" s="110">
        <f t="shared" ref="C209:D210" si="96">C210</f>
        <v>28100.000000000004</v>
      </c>
      <c r="D209" s="110">
        <f t="shared" si="96"/>
        <v>0</v>
      </c>
      <c r="E209" s="110">
        <f t="shared" ref="E209:E210" si="97">E210</f>
        <v>0</v>
      </c>
      <c r="F209" s="218">
        <f t="shared" si="89"/>
        <v>0</v>
      </c>
    </row>
    <row r="210" spans="1:6" s="120" customFormat="1" x14ac:dyDescent="0.2">
      <c r="A210" s="111">
        <v>638000</v>
      </c>
      <c r="B210" s="116" t="s">
        <v>398</v>
      </c>
      <c r="C210" s="110">
        <f t="shared" si="96"/>
        <v>28100.000000000004</v>
      </c>
      <c r="D210" s="110">
        <f t="shared" si="96"/>
        <v>0</v>
      </c>
      <c r="E210" s="110">
        <f t="shared" si="97"/>
        <v>0</v>
      </c>
      <c r="F210" s="218">
        <f t="shared" si="89"/>
        <v>0</v>
      </c>
    </row>
    <row r="211" spans="1:6" s="95" customFormat="1" x14ac:dyDescent="0.2">
      <c r="A211" s="113">
        <v>638100</v>
      </c>
      <c r="B211" s="114" t="s">
        <v>467</v>
      </c>
      <c r="C211" s="123">
        <v>28100.000000000004</v>
      </c>
      <c r="D211" s="115">
        <v>0</v>
      </c>
      <c r="E211" s="123">
        <v>0</v>
      </c>
      <c r="F211" s="217">
        <f t="shared" si="89"/>
        <v>0</v>
      </c>
    </row>
    <row r="212" spans="1:6" s="95" customFormat="1" x14ac:dyDescent="0.2">
      <c r="A212" s="102"/>
      <c r="B212" s="148" t="s">
        <v>501</v>
      </c>
      <c r="C212" s="152">
        <f>C187+C206+C209</f>
        <v>919700</v>
      </c>
      <c r="D212" s="152">
        <f>D187+D206+D209</f>
        <v>967500</v>
      </c>
      <c r="E212" s="152">
        <f>E187+E206+E209</f>
        <v>0</v>
      </c>
      <c r="F212" s="245">
        <f t="shared" si="89"/>
        <v>105.19734696096555</v>
      </c>
    </row>
    <row r="213" spans="1:6" s="95" customFormat="1" x14ac:dyDescent="0.2">
      <c r="A213" s="105"/>
      <c r="B213" s="109"/>
      <c r="C213" s="132"/>
      <c r="D213" s="132"/>
      <c r="E213" s="132"/>
      <c r="F213" s="241"/>
    </row>
    <row r="214" spans="1:6" s="95" customFormat="1" x14ac:dyDescent="0.2">
      <c r="A214" s="108"/>
      <c r="B214" s="109"/>
      <c r="C214" s="115"/>
      <c r="D214" s="115"/>
      <c r="E214" s="115"/>
      <c r="F214" s="219"/>
    </row>
    <row r="215" spans="1:6" s="95" customFormat="1" x14ac:dyDescent="0.2">
      <c r="A215" s="113" t="s">
        <v>813</v>
      </c>
      <c r="B215" s="116"/>
      <c r="C215" s="115"/>
      <c r="D215" s="115"/>
      <c r="E215" s="115"/>
      <c r="F215" s="219"/>
    </row>
    <row r="216" spans="1:6" s="95" customFormat="1" x14ac:dyDescent="0.2">
      <c r="A216" s="113" t="s">
        <v>506</v>
      </c>
      <c r="B216" s="116"/>
      <c r="C216" s="115"/>
      <c r="D216" s="115"/>
      <c r="E216" s="115"/>
      <c r="F216" s="219"/>
    </row>
    <row r="217" spans="1:6" s="95" customFormat="1" x14ac:dyDescent="0.2">
      <c r="A217" s="113" t="s">
        <v>595</v>
      </c>
      <c r="B217" s="116"/>
      <c r="C217" s="115"/>
      <c r="D217" s="115"/>
      <c r="E217" s="115"/>
      <c r="F217" s="219"/>
    </row>
    <row r="218" spans="1:6" s="95" customFormat="1" x14ac:dyDescent="0.2">
      <c r="A218" s="113" t="s">
        <v>801</v>
      </c>
      <c r="B218" s="116"/>
      <c r="C218" s="115"/>
      <c r="D218" s="115"/>
      <c r="E218" s="115"/>
      <c r="F218" s="219"/>
    </row>
    <row r="219" spans="1:6" s="95" customFormat="1" x14ac:dyDescent="0.2">
      <c r="A219" s="113"/>
      <c r="B219" s="144"/>
      <c r="C219" s="132"/>
      <c r="D219" s="132"/>
      <c r="E219" s="132"/>
      <c r="F219" s="241"/>
    </row>
    <row r="220" spans="1:6" s="95" customFormat="1" x14ac:dyDescent="0.2">
      <c r="A220" s="111">
        <v>410000</v>
      </c>
      <c r="B220" s="112" t="s">
        <v>359</v>
      </c>
      <c r="C220" s="110">
        <f>C221+C225</f>
        <v>226800</v>
      </c>
      <c r="D220" s="110">
        <f>D221+D225</f>
        <v>233300</v>
      </c>
      <c r="E220" s="110">
        <f>E221+E225</f>
        <v>0</v>
      </c>
      <c r="F220" s="218">
        <f t="shared" si="89"/>
        <v>102.86596119929455</v>
      </c>
    </row>
    <row r="221" spans="1:6" s="95" customFormat="1" x14ac:dyDescent="0.2">
      <c r="A221" s="111">
        <v>411000</v>
      </c>
      <c r="B221" s="112" t="s">
        <v>472</v>
      </c>
      <c r="C221" s="110">
        <f>SUM(C222:C224)</f>
        <v>51300</v>
      </c>
      <c r="D221" s="110">
        <f>SUM(D222:D224)</f>
        <v>53400</v>
      </c>
      <c r="E221" s="110">
        <f>SUM(E222:E224)</f>
        <v>0</v>
      </c>
      <c r="F221" s="218">
        <f t="shared" si="89"/>
        <v>104.09356725146199</v>
      </c>
    </row>
    <row r="222" spans="1:6" s="95" customFormat="1" x14ac:dyDescent="0.2">
      <c r="A222" s="113">
        <v>411100</v>
      </c>
      <c r="B222" s="114" t="s">
        <v>360</v>
      </c>
      <c r="C222" s="123">
        <v>45000</v>
      </c>
      <c r="D222" s="115">
        <v>50000</v>
      </c>
      <c r="E222" s="123">
        <v>0</v>
      </c>
      <c r="F222" s="217">
        <f t="shared" si="89"/>
        <v>111.11111111111111</v>
      </c>
    </row>
    <row r="223" spans="1:6" s="95" customFormat="1" ht="40.5" x14ac:dyDescent="0.2">
      <c r="A223" s="113">
        <v>411200</v>
      </c>
      <c r="B223" s="114" t="s">
        <v>485</v>
      </c>
      <c r="C223" s="123">
        <v>1100</v>
      </c>
      <c r="D223" s="115">
        <v>1500</v>
      </c>
      <c r="E223" s="123">
        <v>0</v>
      </c>
      <c r="F223" s="217">
        <f t="shared" si="89"/>
        <v>136.36363636363635</v>
      </c>
    </row>
    <row r="224" spans="1:6" s="95" customFormat="1" ht="40.5" x14ac:dyDescent="0.2">
      <c r="A224" s="113">
        <v>411300</v>
      </c>
      <c r="B224" s="114" t="s">
        <v>361</v>
      </c>
      <c r="C224" s="123">
        <v>5200</v>
      </c>
      <c r="D224" s="115">
        <v>1900</v>
      </c>
      <c r="E224" s="123">
        <v>0</v>
      </c>
      <c r="F224" s="217">
        <f t="shared" si="89"/>
        <v>36.538461538461533</v>
      </c>
    </row>
    <row r="225" spans="1:6" s="95" customFormat="1" x14ac:dyDescent="0.2">
      <c r="A225" s="111">
        <v>412000</v>
      </c>
      <c r="B225" s="116" t="s">
        <v>477</v>
      </c>
      <c r="C225" s="110">
        <f>SUM(C226:C235)</f>
        <v>175500</v>
      </c>
      <c r="D225" s="110">
        <f>SUM(D226:D235)</f>
        <v>179900</v>
      </c>
      <c r="E225" s="110">
        <f>SUM(E226:E235)</f>
        <v>0</v>
      </c>
      <c r="F225" s="218">
        <f t="shared" si="89"/>
        <v>102.5071225071225</v>
      </c>
    </row>
    <row r="226" spans="1:6" s="95" customFormat="1" x14ac:dyDescent="0.2">
      <c r="A226" s="113">
        <v>412100</v>
      </c>
      <c r="B226" s="114" t="s">
        <v>363</v>
      </c>
      <c r="C226" s="123">
        <v>6000</v>
      </c>
      <c r="D226" s="115">
        <v>7000</v>
      </c>
      <c r="E226" s="123">
        <v>0</v>
      </c>
      <c r="F226" s="217">
        <f t="shared" si="89"/>
        <v>116.66666666666667</v>
      </c>
    </row>
    <row r="227" spans="1:6" s="95" customFormat="1" ht="40.5" x14ac:dyDescent="0.2">
      <c r="A227" s="113">
        <v>412200</v>
      </c>
      <c r="B227" s="114" t="s">
        <v>486</v>
      </c>
      <c r="C227" s="123">
        <v>4400</v>
      </c>
      <c r="D227" s="115">
        <v>4500</v>
      </c>
      <c r="E227" s="123">
        <v>0</v>
      </c>
      <c r="F227" s="217">
        <f t="shared" si="89"/>
        <v>102.27272727272727</v>
      </c>
    </row>
    <row r="228" spans="1:6" s="95" customFormat="1" x14ac:dyDescent="0.2">
      <c r="A228" s="113">
        <v>412300</v>
      </c>
      <c r="B228" s="114" t="s">
        <v>364</v>
      </c>
      <c r="C228" s="123">
        <v>999.99999999999989</v>
      </c>
      <c r="D228" s="115">
        <v>1000</v>
      </c>
      <c r="E228" s="123">
        <v>0</v>
      </c>
      <c r="F228" s="217">
        <f t="shared" si="89"/>
        <v>100.00000000000003</v>
      </c>
    </row>
    <row r="229" spans="1:6" s="95" customFormat="1" x14ac:dyDescent="0.2">
      <c r="A229" s="113">
        <v>412500</v>
      </c>
      <c r="B229" s="114" t="s">
        <v>366</v>
      </c>
      <c r="C229" s="123">
        <v>999.99999999999989</v>
      </c>
      <c r="D229" s="115">
        <v>999.99999999999989</v>
      </c>
      <c r="E229" s="123">
        <v>0</v>
      </c>
      <c r="F229" s="217">
        <f t="shared" si="89"/>
        <v>100</v>
      </c>
    </row>
    <row r="230" spans="1:6" s="95" customFormat="1" x14ac:dyDescent="0.2">
      <c r="A230" s="113">
        <v>412600</v>
      </c>
      <c r="B230" s="114" t="s">
        <v>487</v>
      </c>
      <c r="C230" s="123">
        <v>4000</v>
      </c>
      <c r="D230" s="115">
        <v>3000</v>
      </c>
      <c r="E230" s="123">
        <v>0</v>
      </c>
      <c r="F230" s="217">
        <f t="shared" si="89"/>
        <v>75</v>
      </c>
    </row>
    <row r="231" spans="1:6" s="95" customFormat="1" x14ac:dyDescent="0.2">
      <c r="A231" s="113">
        <v>412700</v>
      </c>
      <c r="B231" s="114" t="s">
        <v>474</v>
      </c>
      <c r="C231" s="123">
        <v>2500</v>
      </c>
      <c r="D231" s="115">
        <v>2500</v>
      </c>
      <c r="E231" s="123">
        <v>0</v>
      </c>
      <c r="F231" s="217">
        <f t="shared" si="89"/>
        <v>100</v>
      </c>
    </row>
    <row r="232" spans="1:6" s="95" customFormat="1" x14ac:dyDescent="0.2">
      <c r="A232" s="113">
        <v>412900</v>
      </c>
      <c r="B232" s="114" t="s">
        <v>567</v>
      </c>
      <c r="C232" s="123">
        <v>155900</v>
      </c>
      <c r="D232" s="115">
        <v>160000</v>
      </c>
      <c r="E232" s="123">
        <v>0</v>
      </c>
      <c r="F232" s="217">
        <f t="shared" si="89"/>
        <v>102.62989095574086</v>
      </c>
    </row>
    <row r="233" spans="1:6" s="95" customFormat="1" x14ac:dyDescent="0.2">
      <c r="A233" s="113">
        <v>412900</v>
      </c>
      <c r="B233" s="118" t="s">
        <v>585</v>
      </c>
      <c r="C233" s="123">
        <v>400</v>
      </c>
      <c r="D233" s="115">
        <v>400</v>
      </c>
      <c r="E233" s="123">
        <v>0</v>
      </c>
      <c r="F233" s="217">
        <f t="shared" si="89"/>
        <v>100</v>
      </c>
    </row>
    <row r="234" spans="1:6" s="95" customFormat="1" x14ac:dyDescent="0.2">
      <c r="A234" s="113">
        <v>412900</v>
      </c>
      <c r="B234" s="118" t="s">
        <v>586</v>
      </c>
      <c r="C234" s="123">
        <v>300</v>
      </c>
      <c r="D234" s="115">
        <v>0</v>
      </c>
      <c r="E234" s="123">
        <v>0</v>
      </c>
      <c r="F234" s="217">
        <f t="shared" si="89"/>
        <v>0</v>
      </c>
    </row>
    <row r="235" spans="1:6" s="95" customFormat="1" x14ac:dyDescent="0.2">
      <c r="A235" s="113">
        <v>412900</v>
      </c>
      <c r="B235" s="114" t="s">
        <v>569</v>
      </c>
      <c r="C235" s="123">
        <v>0</v>
      </c>
      <c r="D235" s="115">
        <v>500</v>
      </c>
      <c r="E235" s="123">
        <v>0</v>
      </c>
      <c r="F235" s="217">
        <v>0</v>
      </c>
    </row>
    <row r="236" spans="1:6" s="95" customFormat="1" x14ac:dyDescent="0.2">
      <c r="A236" s="154"/>
      <c r="B236" s="148" t="s">
        <v>501</v>
      </c>
      <c r="C236" s="152">
        <f>C220+0</f>
        <v>226800</v>
      </c>
      <c r="D236" s="152">
        <f>D220+0</f>
        <v>233300</v>
      </c>
      <c r="E236" s="152">
        <f>E220+0</f>
        <v>0</v>
      </c>
      <c r="F236" s="245">
        <f t="shared" si="89"/>
        <v>102.86596119929455</v>
      </c>
    </row>
    <row r="237" spans="1:6" s="95" customFormat="1" x14ac:dyDescent="0.2">
      <c r="A237" s="131"/>
      <c r="B237" s="109"/>
      <c r="C237" s="132"/>
      <c r="D237" s="132"/>
      <c r="E237" s="132"/>
      <c r="F237" s="241"/>
    </row>
    <row r="238" spans="1:6" s="95" customFormat="1" x14ac:dyDescent="0.2">
      <c r="A238" s="108"/>
      <c r="B238" s="109"/>
      <c r="C238" s="115"/>
      <c r="D238" s="115"/>
      <c r="E238" s="115"/>
      <c r="F238" s="219"/>
    </row>
    <row r="239" spans="1:6" s="95" customFormat="1" x14ac:dyDescent="0.2">
      <c r="A239" s="113" t="s">
        <v>814</v>
      </c>
      <c r="B239" s="116"/>
      <c r="C239" s="115"/>
      <c r="D239" s="115"/>
      <c r="E239" s="115"/>
      <c r="F239" s="219"/>
    </row>
    <row r="240" spans="1:6" s="95" customFormat="1" x14ac:dyDescent="0.2">
      <c r="A240" s="113" t="s">
        <v>506</v>
      </c>
      <c r="B240" s="116"/>
      <c r="C240" s="115"/>
      <c r="D240" s="115"/>
      <c r="E240" s="115"/>
      <c r="F240" s="219"/>
    </row>
    <row r="241" spans="1:6" s="95" customFormat="1" x14ac:dyDescent="0.2">
      <c r="A241" s="113" t="s">
        <v>596</v>
      </c>
      <c r="B241" s="116"/>
      <c r="C241" s="115"/>
      <c r="D241" s="115"/>
      <c r="E241" s="115"/>
      <c r="F241" s="219"/>
    </row>
    <row r="242" spans="1:6" s="95" customFormat="1" x14ac:dyDescent="0.2">
      <c r="A242" s="113" t="s">
        <v>801</v>
      </c>
      <c r="B242" s="116"/>
      <c r="C242" s="115"/>
      <c r="D242" s="115"/>
      <c r="E242" s="115"/>
      <c r="F242" s="219"/>
    </row>
    <row r="243" spans="1:6" s="95" customFormat="1" x14ac:dyDescent="0.2">
      <c r="A243" s="113"/>
      <c r="B243" s="144"/>
      <c r="C243" s="132"/>
      <c r="D243" s="132"/>
      <c r="E243" s="132"/>
      <c r="F243" s="241"/>
    </row>
    <row r="244" spans="1:6" s="95" customFormat="1" x14ac:dyDescent="0.2">
      <c r="A244" s="111">
        <v>410000</v>
      </c>
      <c r="B244" s="112" t="s">
        <v>359</v>
      </c>
      <c r="C244" s="110">
        <f>C245+C252</f>
        <v>1084700</v>
      </c>
      <c r="D244" s="110">
        <f>D245+D252</f>
        <v>156000</v>
      </c>
      <c r="E244" s="110">
        <f>E245+E252</f>
        <v>0</v>
      </c>
      <c r="F244" s="218">
        <f t="shared" si="89"/>
        <v>14.381856734580989</v>
      </c>
    </row>
    <row r="245" spans="1:6" s="95" customFormat="1" x14ac:dyDescent="0.2">
      <c r="A245" s="111">
        <v>412000</v>
      </c>
      <c r="B245" s="116" t="s">
        <v>477</v>
      </c>
      <c r="C245" s="110">
        <f>SUM(C246:C251)</f>
        <v>167900</v>
      </c>
      <c r="D245" s="110">
        <f>SUM(D246:D251)</f>
        <v>156000</v>
      </c>
      <c r="E245" s="110">
        <f>SUM(E246:E251)</f>
        <v>0</v>
      </c>
      <c r="F245" s="218">
        <f t="shared" si="89"/>
        <v>92.912447885646216</v>
      </c>
    </row>
    <row r="246" spans="1:6" s="95" customFormat="1" x14ac:dyDescent="0.2">
      <c r="A246" s="121">
        <v>412100</v>
      </c>
      <c r="B246" s="114" t="s">
        <v>363</v>
      </c>
      <c r="C246" s="123">
        <v>18000</v>
      </c>
      <c r="D246" s="115">
        <v>20000</v>
      </c>
      <c r="E246" s="123">
        <v>0</v>
      </c>
      <c r="F246" s="217">
        <f t="shared" si="89"/>
        <v>111.11111111111111</v>
      </c>
    </row>
    <row r="247" spans="1:6" s="95" customFormat="1" ht="40.5" x14ac:dyDescent="0.2">
      <c r="A247" s="113">
        <v>412200</v>
      </c>
      <c r="B247" s="114" t="s">
        <v>486</v>
      </c>
      <c r="C247" s="123">
        <v>800</v>
      </c>
      <c r="D247" s="115">
        <v>1000</v>
      </c>
      <c r="E247" s="123">
        <v>0</v>
      </c>
      <c r="F247" s="217">
        <f t="shared" ref="F247:F302" si="98">D247/C247*100</f>
        <v>125</v>
      </c>
    </row>
    <row r="248" spans="1:6" s="95" customFormat="1" x14ac:dyDescent="0.2">
      <c r="A248" s="113">
        <v>412300</v>
      </c>
      <c r="B248" s="114" t="s">
        <v>364</v>
      </c>
      <c r="C248" s="123">
        <v>1600</v>
      </c>
      <c r="D248" s="115">
        <v>2000</v>
      </c>
      <c r="E248" s="123">
        <v>0</v>
      </c>
      <c r="F248" s="217">
        <f t="shared" si="98"/>
        <v>125</v>
      </c>
    </row>
    <row r="249" spans="1:6" s="95" customFormat="1" x14ac:dyDescent="0.2">
      <c r="A249" s="113">
        <v>412400</v>
      </c>
      <c r="B249" s="114" t="s">
        <v>365</v>
      </c>
      <c r="C249" s="123">
        <v>20000</v>
      </c>
      <c r="D249" s="115">
        <v>3000</v>
      </c>
      <c r="E249" s="123">
        <v>0</v>
      </c>
      <c r="F249" s="217">
        <f t="shared" si="98"/>
        <v>15</v>
      </c>
    </row>
    <row r="250" spans="1:6" s="95" customFormat="1" x14ac:dyDescent="0.2">
      <c r="A250" s="113">
        <v>412600</v>
      </c>
      <c r="B250" s="114" t="s">
        <v>487</v>
      </c>
      <c r="C250" s="123">
        <v>5000</v>
      </c>
      <c r="D250" s="115">
        <v>5000</v>
      </c>
      <c r="E250" s="123">
        <v>0</v>
      </c>
      <c r="F250" s="217">
        <f t="shared" si="98"/>
        <v>100</v>
      </c>
    </row>
    <row r="251" spans="1:6" s="95" customFormat="1" x14ac:dyDescent="0.2">
      <c r="A251" s="113">
        <v>412900</v>
      </c>
      <c r="B251" s="114" t="s">
        <v>567</v>
      </c>
      <c r="C251" s="123">
        <v>122500</v>
      </c>
      <c r="D251" s="115">
        <v>125000</v>
      </c>
      <c r="E251" s="123">
        <v>0</v>
      </c>
      <c r="F251" s="217">
        <f t="shared" si="98"/>
        <v>102.04081632653062</v>
      </c>
    </row>
    <row r="252" spans="1:6" s="120" customFormat="1" x14ac:dyDescent="0.2">
      <c r="A252" s="111">
        <v>415000</v>
      </c>
      <c r="B252" s="116" t="s">
        <v>321</v>
      </c>
      <c r="C252" s="110">
        <f t="shared" ref="C252" si="99">C253</f>
        <v>916800</v>
      </c>
      <c r="D252" s="110">
        <f t="shared" ref="D252:E252" si="100">D253</f>
        <v>0</v>
      </c>
      <c r="E252" s="110">
        <f t="shared" si="100"/>
        <v>0</v>
      </c>
      <c r="F252" s="218">
        <f t="shared" si="98"/>
        <v>0</v>
      </c>
    </row>
    <row r="253" spans="1:6" s="95" customFormat="1" x14ac:dyDescent="0.2">
      <c r="A253" s="113">
        <v>415200</v>
      </c>
      <c r="B253" s="114" t="s">
        <v>530</v>
      </c>
      <c r="C253" s="123">
        <v>916800</v>
      </c>
      <c r="D253" s="115">
        <v>0</v>
      </c>
      <c r="E253" s="123">
        <v>0</v>
      </c>
      <c r="F253" s="217">
        <f t="shared" si="98"/>
        <v>0</v>
      </c>
    </row>
    <row r="254" spans="1:6" s="95" customFormat="1" x14ac:dyDescent="0.2">
      <c r="A254" s="154"/>
      <c r="B254" s="148" t="s">
        <v>501</v>
      </c>
      <c r="C254" s="152">
        <f>C244+0</f>
        <v>1084700</v>
      </c>
      <c r="D254" s="152">
        <f>D244+0</f>
        <v>156000</v>
      </c>
      <c r="E254" s="152">
        <f>E244+0</f>
        <v>0</v>
      </c>
      <c r="F254" s="245">
        <f t="shared" si="98"/>
        <v>14.381856734580989</v>
      </c>
    </row>
    <row r="255" spans="1:6" s="95" customFormat="1" x14ac:dyDescent="0.2">
      <c r="A255" s="131"/>
      <c r="B255" s="109"/>
      <c r="C255" s="132"/>
      <c r="D255" s="132"/>
      <c r="E255" s="132"/>
      <c r="F255" s="241"/>
    </row>
    <row r="256" spans="1:6" s="95" customFormat="1" x14ac:dyDescent="0.2">
      <c r="A256" s="131"/>
      <c r="B256" s="109"/>
      <c r="C256" s="132"/>
      <c r="D256" s="132"/>
      <c r="E256" s="132"/>
      <c r="F256" s="241"/>
    </row>
    <row r="257" spans="1:6" s="95" customFormat="1" x14ac:dyDescent="0.2">
      <c r="A257" s="113" t="s">
        <v>815</v>
      </c>
      <c r="B257" s="116"/>
      <c r="C257" s="132"/>
      <c r="D257" s="132"/>
      <c r="E257" s="132"/>
      <c r="F257" s="241"/>
    </row>
    <row r="258" spans="1:6" s="95" customFormat="1" x14ac:dyDescent="0.2">
      <c r="A258" s="113" t="s">
        <v>505</v>
      </c>
      <c r="B258" s="116"/>
      <c r="C258" s="132"/>
      <c r="D258" s="132"/>
      <c r="E258" s="132"/>
      <c r="F258" s="241"/>
    </row>
    <row r="259" spans="1:6" s="95" customFormat="1" x14ac:dyDescent="0.2">
      <c r="A259" s="113" t="s">
        <v>597</v>
      </c>
      <c r="B259" s="116"/>
      <c r="C259" s="132"/>
      <c r="D259" s="132"/>
      <c r="E259" s="132"/>
      <c r="F259" s="241"/>
    </row>
    <row r="260" spans="1:6" s="95" customFormat="1" x14ac:dyDescent="0.2">
      <c r="A260" s="113" t="s">
        <v>801</v>
      </c>
      <c r="B260" s="116"/>
      <c r="C260" s="132"/>
      <c r="D260" s="132"/>
      <c r="E260" s="132"/>
      <c r="F260" s="241"/>
    </row>
    <row r="261" spans="1:6" s="95" customFormat="1" x14ac:dyDescent="0.2">
      <c r="A261" s="113"/>
      <c r="B261" s="144"/>
      <c r="C261" s="132"/>
      <c r="D261" s="132"/>
      <c r="E261" s="132"/>
      <c r="F261" s="241"/>
    </row>
    <row r="262" spans="1:6" s="120" customFormat="1" x14ac:dyDescent="0.2">
      <c r="A262" s="111">
        <v>410000</v>
      </c>
      <c r="B262" s="112" t="s">
        <v>359</v>
      </c>
      <c r="C262" s="110">
        <f t="shared" ref="C262" si="101">C263+C268</f>
        <v>435200</v>
      </c>
      <c r="D262" s="110">
        <f t="shared" ref="D262" si="102">D263+D268</f>
        <v>484500</v>
      </c>
      <c r="E262" s="110">
        <f t="shared" ref="E262" si="103">E263+E268</f>
        <v>0</v>
      </c>
      <c r="F262" s="218">
        <f t="shared" si="98"/>
        <v>111.328125</v>
      </c>
    </row>
    <row r="263" spans="1:6" s="120" customFormat="1" x14ac:dyDescent="0.2">
      <c r="A263" s="111">
        <v>411000</v>
      </c>
      <c r="B263" s="112" t="s">
        <v>472</v>
      </c>
      <c r="C263" s="110">
        <f t="shared" ref="C263" si="104">SUM(C264:C267)</f>
        <v>182500</v>
      </c>
      <c r="D263" s="110">
        <f>SUM(D264:D267)</f>
        <v>236700</v>
      </c>
      <c r="E263" s="110">
        <f t="shared" ref="E263" si="105">SUM(E264:E267)</f>
        <v>0</v>
      </c>
      <c r="F263" s="218">
        <f t="shared" si="98"/>
        <v>129.69863013698631</v>
      </c>
    </row>
    <row r="264" spans="1:6" s="95" customFormat="1" x14ac:dyDescent="0.2">
      <c r="A264" s="113">
        <v>411100</v>
      </c>
      <c r="B264" s="114" t="s">
        <v>360</v>
      </c>
      <c r="C264" s="123">
        <v>160000</v>
      </c>
      <c r="D264" s="115">
        <v>214500</v>
      </c>
      <c r="E264" s="123">
        <v>0</v>
      </c>
      <c r="F264" s="217">
        <f t="shared" si="98"/>
        <v>134.0625</v>
      </c>
    </row>
    <row r="265" spans="1:6" s="95" customFormat="1" ht="40.5" x14ac:dyDescent="0.2">
      <c r="A265" s="113">
        <v>411200</v>
      </c>
      <c r="B265" s="114" t="s">
        <v>485</v>
      </c>
      <c r="C265" s="123">
        <v>13000</v>
      </c>
      <c r="D265" s="115">
        <v>12700</v>
      </c>
      <c r="E265" s="123">
        <v>0</v>
      </c>
      <c r="F265" s="217">
        <f t="shared" si="98"/>
        <v>97.692307692307693</v>
      </c>
    </row>
    <row r="266" spans="1:6" s="95" customFormat="1" ht="40.5" x14ac:dyDescent="0.2">
      <c r="A266" s="113">
        <v>411300</v>
      </c>
      <c r="B266" s="114" t="s">
        <v>361</v>
      </c>
      <c r="C266" s="123">
        <v>5000</v>
      </c>
      <c r="D266" s="115">
        <v>5000</v>
      </c>
      <c r="E266" s="123">
        <v>0</v>
      </c>
      <c r="F266" s="217">
        <f t="shared" si="98"/>
        <v>100</v>
      </c>
    </row>
    <row r="267" spans="1:6" s="95" customFormat="1" x14ac:dyDescent="0.2">
      <c r="A267" s="113">
        <v>411400</v>
      </c>
      <c r="B267" s="114" t="s">
        <v>362</v>
      </c>
      <c r="C267" s="123">
        <v>4500</v>
      </c>
      <c r="D267" s="115">
        <v>4500</v>
      </c>
      <c r="E267" s="123">
        <v>0</v>
      </c>
      <c r="F267" s="217">
        <f t="shared" si="98"/>
        <v>100</v>
      </c>
    </row>
    <row r="268" spans="1:6" s="120" customFormat="1" x14ac:dyDescent="0.2">
      <c r="A268" s="111">
        <v>412000</v>
      </c>
      <c r="B268" s="116" t="s">
        <v>477</v>
      </c>
      <c r="C268" s="110">
        <f>SUM(C269:C279)</f>
        <v>252700</v>
      </c>
      <c r="D268" s="110">
        <f>SUM(D269:D279)</f>
        <v>247800</v>
      </c>
      <c r="E268" s="110">
        <f>SUM(E269:E279)</f>
        <v>0</v>
      </c>
      <c r="F268" s="218">
        <f t="shared" si="98"/>
        <v>98.06094182825484</v>
      </c>
    </row>
    <row r="269" spans="1:6" s="95" customFormat="1" x14ac:dyDescent="0.2">
      <c r="A269" s="113">
        <v>412100</v>
      </c>
      <c r="B269" s="114" t="s">
        <v>363</v>
      </c>
      <c r="C269" s="123">
        <v>45800</v>
      </c>
      <c r="D269" s="115">
        <v>45800</v>
      </c>
      <c r="E269" s="123">
        <v>0</v>
      </c>
      <c r="F269" s="217">
        <f t="shared" si="98"/>
        <v>100</v>
      </c>
    </row>
    <row r="270" spans="1:6" s="95" customFormat="1" ht="40.5" x14ac:dyDescent="0.2">
      <c r="A270" s="113">
        <v>412200</v>
      </c>
      <c r="B270" s="114" t="s">
        <v>486</v>
      </c>
      <c r="C270" s="123">
        <v>19200</v>
      </c>
      <c r="D270" s="115">
        <v>18600</v>
      </c>
      <c r="E270" s="123">
        <v>0</v>
      </c>
      <c r="F270" s="217">
        <f t="shared" si="98"/>
        <v>96.875</v>
      </c>
    </row>
    <row r="271" spans="1:6" s="95" customFormat="1" x14ac:dyDescent="0.2">
      <c r="A271" s="113">
        <v>412300</v>
      </c>
      <c r="B271" s="114" t="s">
        <v>364</v>
      </c>
      <c r="C271" s="123">
        <v>3400</v>
      </c>
      <c r="D271" s="115">
        <v>3400</v>
      </c>
      <c r="E271" s="123">
        <v>0</v>
      </c>
      <c r="F271" s="217">
        <f t="shared" si="98"/>
        <v>100</v>
      </c>
    </row>
    <row r="272" spans="1:6" s="95" customFormat="1" x14ac:dyDescent="0.2">
      <c r="A272" s="113">
        <v>412500</v>
      </c>
      <c r="B272" s="114" t="s">
        <v>366</v>
      </c>
      <c r="C272" s="123">
        <v>400</v>
      </c>
      <c r="D272" s="115">
        <v>400</v>
      </c>
      <c r="E272" s="123">
        <v>0</v>
      </c>
      <c r="F272" s="217">
        <f t="shared" si="98"/>
        <v>100</v>
      </c>
    </row>
    <row r="273" spans="1:6" s="95" customFormat="1" x14ac:dyDescent="0.2">
      <c r="A273" s="113">
        <v>412600</v>
      </c>
      <c r="B273" s="114" t="s">
        <v>487</v>
      </c>
      <c r="C273" s="123">
        <v>6700</v>
      </c>
      <c r="D273" s="115">
        <v>5600</v>
      </c>
      <c r="E273" s="123">
        <v>0</v>
      </c>
      <c r="F273" s="217">
        <f t="shared" si="98"/>
        <v>83.582089552238799</v>
      </c>
    </row>
    <row r="274" spans="1:6" s="95" customFormat="1" x14ac:dyDescent="0.2">
      <c r="A274" s="113">
        <v>412700</v>
      </c>
      <c r="B274" s="114" t="s">
        <v>474</v>
      </c>
      <c r="C274" s="123">
        <v>19400</v>
      </c>
      <c r="D274" s="115">
        <v>11800</v>
      </c>
      <c r="E274" s="123">
        <v>0</v>
      </c>
      <c r="F274" s="217">
        <f t="shared" si="98"/>
        <v>60.824742268041234</v>
      </c>
    </row>
    <row r="275" spans="1:6" s="95" customFormat="1" x14ac:dyDescent="0.2">
      <c r="A275" s="113">
        <v>412900</v>
      </c>
      <c r="B275" s="114" t="s">
        <v>802</v>
      </c>
      <c r="C275" s="123">
        <v>5900</v>
      </c>
      <c r="D275" s="115">
        <v>5400</v>
      </c>
      <c r="E275" s="123">
        <v>0</v>
      </c>
      <c r="F275" s="217">
        <f t="shared" si="98"/>
        <v>91.525423728813564</v>
      </c>
    </row>
    <row r="276" spans="1:6" s="95" customFormat="1" x14ac:dyDescent="0.2">
      <c r="A276" s="113">
        <v>412900</v>
      </c>
      <c r="B276" s="118" t="s">
        <v>567</v>
      </c>
      <c r="C276" s="123">
        <v>148800</v>
      </c>
      <c r="D276" s="115">
        <v>153600</v>
      </c>
      <c r="E276" s="123">
        <v>0</v>
      </c>
      <c r="F276" s="217">
        <f t="shared" si="98"/>
        <v>103.2258064516129</v>
      </c>
    </row>
    <row r="277" spans="1:6" s="95" customFormat="1" x14ac:dyDescent="0.2">
      <c r="A277" s="113">
        <v>412900</v>
      </c>
      <c r="B277" s="118" t="s">
        <v>585</v>
      </c>
      <c r="C277" s="123">
        <v>2500</v>
      </c>
      <c r="D277" s="115">
        <v>2500</v>
      </c>
      <c r="E277" s="123">
        <v>0</v>
      </c>
      <c r="F277" s="217">
        <f t="shared" si="98"/>
        <v>100</v>
      </c>
    </row>
    <row r="278" spans="1:6" s="95" customFormat="1" x14ac:dyDescent="0.2">
      <c r="A278" s="113">
        <v>412900</v>
      </c>
      <c r="B278" s="118" t="s">
        <v>587</v>
      </c>
      <c r="C278" s="123">
        <v>500</v>
      </c>
      <c r="D278" s="115">
        <v>600</v>
      </c>
      <c r="E278" s="123">
        <v>0</v>
      </c>
      <c r="F278" s="217">
        <f t="shared" si="98"/>
        <v>120</v>
      </c>
    </row>
    <row r="279" spans="1:6" s="95" customFormat="1" x14ac:dyDescent="0.2">
      <c r="A279" s="113">
        <v>412900</v>
      </c>
      <c r="B279" s="114" t="s">
        <v>569</v>
      </c>
      <c r="C279" s="123">
        <v>100</v>
      </c>
      <c r="D279" s="115">
        <v>100</v>
      </c>
      <c r="E279" s="123">
        <v>0</v>
      </c>
      <c r="F279" s="217">
        <f t="shared" si="98"/>
        <v>100</v>
      </c>
    </row>
    <row r="280" spans="1:6" s="120" customFormat="1" x14ac:dyDescent="0.2">
      <c r="A280" s="111">
        <v>510000</v>
      </c>
      <c r="B280" s="116" t="s">
        <v>423</v>
      </c>
      <c r="C280" s="110">
        <f>C281+0</f>
        <v>2500</v>
      </c>
      <c r="D280" s="110">
        <f>D281+0</f>
        <v>2500</v>
      </c>
      <c r="E280" s="110">
        <f>E281+0</f>
        <v>0</v>
      </c>
      <c r="F280" s="218">
        <f t="shared" si="98"/>
        <v>100</v>
      </c>
    </row>
    <row r="281" spans="1:6" s="120" customFormat="1" x14ac:dyDescent="0.2">
      <c r="A281" s="111">
        <v>511000</v>
      </c>
      <c r="B281" s="116" t="s">
        <v>424</v>
      </c>
      <c r="C281" s="110">
        <f t="shared" ref="C281" si="106">SUM(C282)</f>
        <v>2500</v>
      </c>
      <c r="D281" s="110">
        <f t="shared" ref="D281:E281" si="107">SUM(D282)</f>
        <v>2500</v>
      </c>
      <c r="E281" s="110">
        <f t="shared" si="107"/>
        <v>0</v>
      </c>
      <c r="F281" s="218">
        <f t="shared" si="98"/>
        <v>100</v>
      </c>
    </row>
    <row r="282" spans="1:6" s="95" customFormat="1" x14ac:dyDescent="0.2">
      <c r="A282" s="113">
        <v>511300</v>
      </c>
      <c r="B282" s="114" t="s">
        <v>427</v>
      </c>
      <c r="C282" s="123">
        <v>2500</v>
      </c>
      <c r="D282" s="115">
        <v>2500</v>
      </c>
      <c r="E282" s="123">
        <v>0</v>
      </c>
      <c r="F282" s="217">
        <f t="shared" si="98"/>
        <v>100</v>
      </c>
    </row>
    <row r="283" spans="1:6" s="120" customFormat="1" x14ac:dyDescent="0.2">
      <c r="A283" s="111">
        <v>630000</v>
      </c>
      <c r="B283" s="116" t="s">
        <v>593</v>
      </c>
      <c r="C283" s="110">
        <f t="shared" ref="C283:E284" si="108">C284</f>
        <v>23300.000000000004</v>
      </c>
      <c r="D283" s="110">
        <f t="shared" si="108"/>
        <v>2500</v>
      </c>
      <c r="E283" s="110">
        <f t="shared" si="108"/>
        <v>0</v>
      </c>
      <c r="F283" s="218">
        <f t="shared" si="98"/>
        <v>10.729613733905579</v>
      </c>
    </row>
    <row r="284" spans="1:6" s="120" customFormat="1" x14ac:dyDescent="0.2">
      <c r="A284" s="111">
        <v>638000</v>
      </c>
      <c r="B284" s="116" t="s">
        <v>398</v>
      </c>
      <c r="C284" s="110">
        <f t="shared" si="108"/>
        <v>23300.000000000004</v>
      </c>
      <c r="D284" s="110">
        <f t="shared" si="108"/>
        <v>2500</v>
      </c>
      <c r="E284" s="110">
        <f t="shared" si="108"/>
        <v>0</v>
      </c>
      <c r="F284" s="218">
        <f t="shared" si="98"/>
        <v>10.729613733905579</v>
      </c>
    </row>
    <row r="285" spans="1:6" s="95" customFormat="1" x14ac:dyDescent="0.2">
      <c r="A285" s="113">
        <v>638100</v>
      </c>
      <c r="B285" s="114" t="s">
        <v>467</v>
      </c>
      <c r="C285" s="123">
        <v>23300.000000000004</v>
      </c>
      <c r="D285" s="115">
        <v>2500</v>
      </c>
      <c r="E285" s="123">
        <v>0</v>
      </c>
      <c r="F285" s="217">
        <f t="shared" si="98"/>
        <v>10.729613733905579</v>
      </c>
    </row>
    <row r="286" spans="1:6" s="95" customFormat="1" x14ac:dyDescent="0.2">
      <c r="A286" s="102"/>
      <c r="B286" s="148" t="s">
        <v>501</v>
      </c>
      <c r="C286" s="152">
        <f>C262+C280+C283</f>
        <v>461000</v>
      </c>
      <c r="D286" s="152">
        <f>D262+D280+D283</f>
        <v>489500</v>
      </c>
      <c r="E286" s="152">
        <f>E262+E280+E283</f>
        <v>0</v>
      </c>
      <c r="F286" s="245">
        <f t="shared" si="98"/>
        <v>106.1822125813449</v>
      </c>
    </row>
    <row r="287" spans="1:6" s="95" customFormat="1" x14ac:dyDescent="0.2">
      <c r="A287" s="108"/>
      <c r="B287" s="109"/>
      <c r="C287" s="115"/>
      <c r="D287" s="115"/>
      <c r="E287" s="115"/>
      <c r="F287" s="219"/>
    </row>
    <row r="288" spans="1:6" s="95" customFormat="1" x14ac:dyDescent="0.2">
      <c r="A288" s="108"/>
      <c r="B288" s="109"/>
      <c r="C288" s="115"/>
      <c r="D288" s="115"/>
      <c r="E288" s="115"/>
      <c r="F288" s="219"/>
    </row>
    <row r="289" spans="1:6" s="95" customFormat="1" x14ac:dyDescent="0.2">
      <c r="A289" s="113" t="s">
        <v>816</v>
      </c>
      <c r="B289" s="116"/>
      <c r="C289" s="115"/>
      <c r="D289" s="115"/>
      <c r="E289" s="115"/>
      <c r="F289" s="219"/>
    </row>
    <row r="290" spans="1:6" s="95" customFormat="1" x14ac:dyDescent="0.2">
      <c r="A290" s="113" t="s">
        <v>507</v>
      </c>
      <c r="B290" s="116"/>
      <c r="C290" s="115"/>
      <c r="D290" s="115"/>
      <c r="E290" s="115"/>
      <c r="F290" s="219"/>
    </row>
    <row r="291" spans="1:6" s="95" customFormat="1" x14ac:dyDescent="0.2">
      <c r="A291" s="113" t="s">
        <v>591</v>
      </c>
      <c r="B291" s="116"/>
      <c r="C291" s="115"/>
      <c r="D291" s="115"/>
      <c r="E291" s="115"/>
      <c r="F291" s="219"/>
    </row>
    <row r="292" spans="1:6" s="95" customFormat="1" x14ac:dyDescent="0.2">
      <c r="A292" s="113" t="s">
        <v>801</v>
      </c>
      <c r="B292" s="116"/>
      <c r="C292" s="115"/>
      <c r="D292" s="115"/>
      <c r="E292" s="115"/>
      <c r="F292" s="219"/>
    </row>
    <row r="293" spans="1:6" s="95" customFormat="1" x14ac:dyDescent="0.2">
      <c r="A293" s="113"/>
      <c r="B293" s="144"/>
      <c r="C293" s="132"/>
      <c r="D293" s="132"/>
      <c r="E293" s="132"/>
      <c r="F293" s="241"/>
    </row>
    <row r="294" spans="1:6" s="95" customFormat="1" x14ac:dyDescent="0.2">
      <c r="A294" s="111">
        <v>410000</v>
      </c>
      <c r="B294" s="112" t="s">
        <v>359</v>
      </c>
      <c r="C294" s="110">
        <f t="shared" ref="C294" si="109">C295+C300</f>
        <v>2385800</v>
      </c>
      <c r="D294" s="110">
        <f t="shared" ref="D294" si="110">D295+D300</f>
        <v>2468900</v>
      </c>
      <c r="E294" s="110">
        <f t="shared" ref="E294" si="111">E295+E300</f>
        <v>0</v>
      </c>
      <c r="F294" s="218">
        <f t="shared" si="98"/>
        <v>103.4831083913153</v>
      </c>
    </row>
    <row r="295" spans="1:6" s="95" customFormat="1" x14ac:dyDescent="0.2">
      <c r="A295" s="111">
        <v>411000</v>
      </c>
      <c r="B295" s="112" t="s">
        <v>472</v>
      </c>
      <c r="C295" s="110">
        <f t="shared" ref="C295" si="112">SUM(C296:C299)</f>
        <v>2011400</v>
      </c>
      <c r="D295" s="110">
        <f t="shared" ref="D295" si="113">SUM(D296:D299)</f>
        <v>2176200</v>
      </c>
      <c r="E295" s="110">
        <f t="shared" ref="E295" si="114">SUM(E296:E299)</f>
        <v>0</v>
      </c>
      <c r="F295" s="218">
        <f t="shared" si="98"/>
        <v>108.19329820025854</v>
      </c>
    </row>
    <row r="296" spans="1:6" s="95" customFormat="1" x14ac:dyDescent="0.2">
      <c r="A296" s="113">
        <v>411100</v>
      </c>
      <c r="B296" s="114" t="s">
        <v>360</v>
      </c>
      <c r="C296" s="123">
        <v>1683300</v>
      </c>
      <c r="D296" s="115">
        <v>1850000</v>
      </c>
      <c r="E296" s="123">
        <v>0</v>
      </c>
      <c r="F296" s="217">
        <f t="shared" si="98"/>
        <v>109.90316639933464</v>
      </c>
    </row>
    <row r="297" spans="1:6" s="95" customFormat="1" ht="40.5" x14ac:dyDescent="0.2">
      <c r="A297" s="113">
        <v>411200</v>
      </c>
      <c r="B297" s="114" t="s">
        <v>485</v>
      </c>
      <c r="C297" s="123">
        <v>244300</v>
      </c>
      <c r="D297" s="115">
        <v>250000</v>
      </c>
      <c r="E297" s="123">
        <v>0</v>
      </c>
      <c r="F297" s="217">
        <f t="shared" si="98"/>
        <v>102.33319688907081</v>
      </c>
    </row>
    <row r="298" spans="1:6" s="95" customFormat="1" ht="40.5" x14ac:dyDescent="0.2">
      <c r="A298" s="113">
        <v>411300</v>
      </c>
      <c r="B298" s="114" t="s">
        <v>361</v>
      </c>
      <c r="C298" s="123">
        <v>26900</v>
      </c>
      <c r="D298" s="115">
        <v>16200</v>
      </c>
      <c r="E298" s="123">
        <v>0</v>
      </c>
      <c r="F298" s="217">
        <f t="shared" si="98"/>
        <v>60.223048327137555</v>
      </c>
    </row>
    <row r="299" spans="1:6" s="95" customFormat="1" x14ac:dyDescent="0.2">
      <c r="A299" s="113">
        <v>411400</v>
      </c>
      <c r="B299" s="114" t="s">
        <v>362</v>
      </c>
      <c r="C299" s="123">
        <v>56900</v>
      </c>
      <c r="D299" s="115">
        <v>60000</v>
      </c>
      <c r="E299" s="123">
        <v>0</v>
      </c>
      <c r="F299" s="217">
        <f t="shared" si="98"/>
        <v>105.44815465729349</v>
      </c>
    </row>
    <row r="300" spans="1:6" s="95" customFormat="1" x14ac:dyDescent="0.2">
      <c r="A300" s="111">
        <v>412000</v>
      </c>
      <c r="B300" s="116" t="s">
        <v>477</v>
      </c>
      <c r="C300" s="110">
        <f t="shared" ref="C300" si="115">SUM(C301:C313)</f>
        <v>374400</v>
      </c>
      <c r="D300" s="110">
        <f t="shared" ref="D300" si="116">SUM(D301:D313)</f>
        <v>292700</v>
      </c>
      <c r="E300" s="110">
        <f t="shared" ref="E300" si="117">SUM(E301:E313)</f>
        <v>0</v>
      </c>
      <c r="F300" s="218">
        <f t="shared" si="98"/>
        <v>78.178418803418808</v>
      </c>
    </row>
    <row r="301" spans="1:6" s="95" customFormat="1" x14ac:dyDescent="0.2">
      <c r="A301" s="113">
        <v>412100</v>
      </c>
      <c r="B301" s="114" t="s">
        <v>363</v>
      </c>
      <c r="C301" s="123">
        <v>119000</v>
      </c>
      <c r="D301" s="115">
        <v>0</v>
      </c>
      <c r="E301" s="123">
        <v>0</v>
      </c>
      <c r="F301" s="217">
        <f t="shared" si="98"/>
        <v>0</v>
      </c>
    </row>
    <row r="302" spans="1:6" s="95" customFormat="1" ht="40.5" x14ac:dyDescent="0.2">
      <c r="A302" s="113">
        <v>412200</v>
      </c>
      <c r="B302" s="114" t="s">
        <v>486</v>
      </c>
      <c r="C302" s="123">
        <v>110000</v>
      </c>
      <c r="D302" s="115">
        <v>160000</v>
      </c>
      <c r="E302" s="123">
        <v>0</v>
      </c>
      <c r="F302" s="217">
        <f t="shared" si="98"/>
        <v>145.45454545454547</v>
      </c>
    </row>
    <row r="303" spans="1:6" s="95" customFormat="1" x14ac:dyDescent="0.2">
      <c r="A303" s="113">
        <v>412300</v>
      </c>
      <c r="B303" s="114" t="s">
        <v>364</v>
      </c>
      <c r="C303" s="123">
        <v>19500</v>
      </c>
      <c r="D303" s="115">
        <v>20000</v>
      </c>
      <c r="E303" s="123">
        <v>0</v>
      </c>
      <c r="F303" s="217">
        <f t="shared" ref="F303:F361" si="118">D303/C303*100</f>
        <v>102.56410256410255</v>
      </c>
    </row>
    <row r="304" spans="1:6" s="95" customFormat="1" x14ac:dyDescent="0.2">
      <c r="A304" s="113">
        <v>412400</v>
      </c>
      <c r="B304" s="114" t="s">
        <v>365</v>
      </c>
      <c r="C304" s="123">
        <v>9000</v>
      </c>
      <c r="D304" s="115">
        <v>0</v>
      </c>
      <c r="E304" s="123">
        <v>0</v>
      </c>
      <c r="F304" s="217">
        <f t="shared" si="118"/>
        <v>0</v>
      </c>
    </row>
    <row r="305" spans="1:6" s="95" customFormat="1" x14ac:dyDescent="0.2">
      <c r="A305" s="113">
        <v>412500</v>
      </c>
      <c r="B305" s="114" t="s">
        <v>366</v>
      </c>
      <c r="C305" s="123">
        <v>15500</v>
      </c>
      <c r="D305" s="115">
        <v>12500</v>
      </c>
      <c r="E305" s="123">
        <v>0</v>
      </c>
      <c r="F305" s="217">
        <f t="shared" si="118"/>
        <v>80.645161290322577</v>
      </c>
    </row>
    <row r="306" spans="1:6" s="95" customFormat="1" x14ac:dyDescent="0.2">
      <c r="A306" s="113">
        <v>412600</v>
      </c>
      <c r="B306" s="114" t="s">
        <v>487</v>
      </c>
      <c r="C306" s="123">
        <v>30500</v>
      </c>
      <c r="D306" s="115">
        <v>32400</v>
      </c>
      <c r="E306" s="123">
        <v>0</v>
      </c>
      <c r="F306" s="217">
        <f t="shared" si="118"/>
        <v>106.2295081967213</v>
      </c>
    </row>
    <row r="307" spans="1:6" s="95" customFormat="1" x14ac:dyDescent="0.2">
      <c r="A307" s="113">
        <v>412700</v>
      </c>
      <c r="B307" s="114" t="s">
        <v>474</v>
      </c>
      <c r="C307" s="123">
        <v>32100</v>
      </c>
      <c r="D307" s="115">
        <v>28500</v>
      </c>
      <c r="E307" s="123">
        <v>0</v>
      </c>
      <c r="F307" s="217">
        <f t="shared" si="118"/>
        <v>88.785046728971963</v>
      </c>
    </row>
    <row r="308" spans="1:6" s="95" customFormat="1" x14ac:dyDescent="0.2">
      <c r="A308" s="113">
        <v>412900</v>
      </c>
      <c r="B308" s="114" t="s">
        <v>802</v>
      </c>
      <c r="C308" s="123">
        <v>7000</v>
      </c>
      <c r="D308" s="115">
        <v>7000</v>
      </c>
      <c r="E308" s="123">
        <v>0</v>
      </c>
      <c r="F308" s="217">
        <f t="shared" si="118"/>
        <v>100</v>
      </c>
    </row>
    <row r="309" spans="1:6" s="95" customFormat="1" x14ac:dyDescent="0.2">
      <c r="A309" s="113">
        <v>412900</v>
      </c>
      <c r="B309" s="114" t="s">
        <v>567</v>
      </c>
      <c r="C309" s="123">
        <v>16700</v>
      </c>
      <c r="D309" s="115">
        <v>11400</v>
      </c>
      <c r="E309" s="123">
        <v>0</v>
      </c>
      <c r="F309" s="217">
        <f t="shared" si="118"/>
        <v>68.263473053892227</v>
      </c>
    </row>
    <row r="310" spans="1:6" s="95" customFormat="1" x14ac:dyDescent="0.2">
      <c r="A310" s="113">
        <v>412900</v>
      </c>
      <c r="B310" s="114" t="s">
        <v>585</v>
      </c>
      <c r="C310" s="123">
        <v>5000</v>
      </c>
      <c r="D310" s="115">
        <v>5000</v>
      </c>
      <c r="E310" s="123">
        <v>0</v>
      </c>
      <c r="F310" s="217">
        <f t="shared" si="118"/>
        <v>100</v>
      </c>
    </row>
    <row r="311" spans="1:6" s="95" customFormat="1" x14ac:dyDescent="0.2">
      <c r="A311" s="113">
        <v>412900</v>
      </c>
      <c r="B311" s="118" t="s">
        <v>586</v>
      </c>
      <c r="C311" s="123">
        <v>1600</v>
      </c>
      <c r="D311" s="115">
        <v>7200</v>
      </c>
      <c r="E311" s="123">
        <v>0</v>
      </c>
      <c r="F311" s="217"/>
    </row>
    <row r="312" spans="1:6" s="95" customFormat="1" x14ac:dyDescent="0.2">
      <c r="A312" s="113">
        <v>412900</v>
      </c>
      <c r="B312" s="114" t="s">
        <v>587</v>
      </c>
      <c r="C312" s="123">
        <v>3500</v>
      </c>
      <c r="D312" s="115">
        <v>3700</v>
      </c>
      <c r="E312" s="123">
        <v>0</v>
      </c>
      <c r="F312" s="217">
        <f t="shared" si="118"/>
        <v>105.71428571428572</v>
      </c>
    </row>
    <row r="313" spans="1:6" s="95" customFormat="1" x14ac:dyDescent="0.2">
      <c r="A313" s="113">
        <v>412900</v>
      </c>
      <c r="B313" s="114" t="s">
        <v>569</v>
      </c>
      <c r="C313" s="123">
        <v>5000</v>
      </c>
      <c r="D313" s="115">
        <v>5000</v>
      </c>
      <c r="E313" s="123">
        <v>0</v>
      </c>
      <c r="F313" s="217">
        <f t="shared" si="118"/>
        <v>100</v>
      </c>
    </row>
    <row r="314" spans="1:6" s="95" customFormat="1" x14ac:dyDescent="0.2">
      <c r="A314" s="111">
        <v>510000</v>
      </c>
      <c r="B314" s="116" t="s">
        <v>423</v>
      </c>
      <c r="C314" s="110">
        <f>C315+C318+0</f>
        <v>72700</v>
      </c>
      <c r="D314" s="110">
        <f>D315+D318+0</f>
        <v>105500</v>
      </c>
      <c r="E314" s="110">
        <f>E315+E318+0</f>
        <v>0</v>
      </c>
      <c r="F314" s="218">
        <f t="shared" si="118"/>
        <v>145.11691884456673</v>
      </c>
    </row>
    <row r="315" spans="1:6" s="95" customFormat="1" x14ac:dyDescent="0.2">
      <c r="A315" s="111">
        <v>511000</v>
      </c>
      <c r="B315" s="116" t="s">
        <v>424</v>
      </c>
      <c r="C315" s="110">
        <f t="shared" ref="C315" si="119">SUM(C316:C317)</f>
        <v>67600</v>
      </c>
      <c r="D315" s="110">
        <f t="shared" ref="D315" si="120">SUM(D316:D317)</f>
        <v>100000</v>
      </c>
      <c r="E315" s="110">
        <f t="shared" ref="E315" si="121">SUM(E316:E317)</f>
        <v>0</v>
      </c>
      <c r="F315" s="218">
        <f t="shared" si="118"/>
        <v>147.92899408284023</v>
      </c>
    </row>
    <row r="316" spans="1:6" s="95" customFormat="1" x14ac:dyDescent="0.2">
      <c r="A316" s="121">
        <v>511100</v>
      </c>
      <c r="B316" s="114" t="s">
        <v>425</v>
      </c>
      <c r="C316" s="123">
        <v>67000</v>
      </c>
      <c r="D316" s="115">
        <v>0</v>
      </c>
      <c r="E316" s="123">
        <v>0</v>
      </c>
      <c r="F316" s="217">
        <f t="shared" si="118"/>
        <v>0</v>
      </c>
    </row>
    <row r="317" spans="1:6" s="95" customFormat="1" x14ac:dyDescent="0.2">
      <c r="A317" s="113">
        <v>511300</v>
      </c>
      <c r="B317" s="114" t="s">
        <v>427</v>
      </c>
      <c r="C317" s="123">
        <v>600</v>
      </c>
      <c r="D317" s="115">
        <v>100000</v>
      </c>
      <c r="E317" s="123">
        <v>0</v>
      </c>
      <c r="F317" s="217"/>
    </row>
    <row r="318" spans="1:6" s="120" customFormat="1" x14ac:dyDescent="0.2">
      <c r="A318" s="111">
        <v>516000</v>
      </c>
      <c r="B318" s="116" t="s">
        <v>434</v>
      </c>
      <c r="C318" s="110">
        <f t="shared" ref="C318" si="122">C319</f>
        <v>5100</v>
      </c>
      <c r="D318" s="110">
        <f t="shared" ref="D318:E318" si="123">D319</f>
        <v>5500</v>
      </c>
      <c r="E318" s="110">
        <f t="shared" si="123"/>
        <v>0</v>
      </c>
      <c r="F318" s="218">
        <f t="shared" si="118"/>
        <v>107.84313725490196</v>
      </c>
    </row>
    <row r="319" spans="1:6" s="95" customFormat="1" x14ac:dyDescent="0.2">
      <c r="A319" s="113">
        <v>516100</v>
      </c>
      <c r="B319" s="114" t="s">
        <v>434</v>
      </c>
      <c r="C319" s="123">
        <v>5100</v>
      </c>
      <c r="D319" s="115">
        <v>5500</v>
      </c>
      <c r="E319" s="123">
        <v>0</v>
      </c>
      <c r="F319" s="217">
        <f t="shared" si="118"/>
        <v>107.84313725490196</v>
      </c>
    </row>
    <row r="320" spans="1:6" s="120" customFormat="1" x14ac:dyDescent="0.2">
      <c r="A320" s="111">
        <v>630000</v>
      </c>
      <c r="B320" s="116" t="s">
        <v>593</v>
      </c>
      <c r="C320" s="110">
        <f>0+C321</f>
        <v>22000</v>
      </c>
      <c r="D320" s="110">
        <f>0+D321</f>
        <v>8300</v>
      </c>
      <c r="E320" s="110">
        <f>0+E321</f>
        <v>0</v>
      </c>
      <c r="F320" s="218">
        <f t="shared" si="118"/>
        <v>37.727272727272727</v>
      </c>
    </row>
    <row r="321" spans="1:6" s="120" customFormat="1" x14ac:dyDescent="0.2">
      <c r="A321" s="111">
        <v>638000</v>
      </c>
      <c r="B321" s="116" t="s">
        <v>398</v>
      </c>
      <c r="C321" s="110">
        <f t="shared" ref="C321" si="124">C322</f>
        <v>22000</v>
      </c>
      <c r="D321" s="110">
        <f t="shared" ref="D321:E321" si="125">D322</f>
        <v>8300</v>
      </c>
      <c r="E321" s="110">
        <f t="shared" si="125"/>
        <v>0</v>
      </c>
      <c r="F321" s="218">
        <f t="shared" si="118"/>
        <v>37.727272727272727</v>
      </c>
    </row>
    <row r="322" spans="1:6" s="95" customFormat="1" x14ac:dyDescent="0.2">
      <c r="A322" s="113">
        <v>638100</v>
      </c>
      <c r="B322" s="114" t="s">
        <v>467</v>
      </c>
      <c r="C322" s="123">
        <v>22000</v>
      </c>
      <c r="D322" s="115">
        <v>8300</v>
      </c>
      <c r="E322" s="123">
        <v>0</v>
      </c>
      <c r="F322" s="217">
        <f t="shared" si="118"/>
        <v>37.727272727272727</v>
      </c>
    </row>
    <row r="323" spans="1:6" s="95" customFormat="1" x14ac:dyDescent="0.2">
      <c r="A323" s="154"/>
      <c r="B323" s="148" t="s">
        <v>501</v>
      </c>
      <c r="C323" s="152">
        <f>C294+C314+C320</f>
        <v>2480500</v>
      </c>
      <c r="D323" s="152">
        <f>D294+D314+D320</f>
        <v>2582700</v>
      </c>
      <c r="E323" s="152">
        <f>E294+E314+E320</f>
        <v>0</v>
      </c>
      <c r="F323" s="245">
        <f t="shared" si="118"/>
        <v>104.12013706913929</v>
      </c>
    </row>
    <row r="324" spans="1:6" s="95" customFormat="1" x14ac:dyDescent="0.2">
      <c r="A324" s="131"/>
      <c r="B324" s="109"/>
      <c r="C324" s="132"/>
      <c r="D324" s="132"/>
      <c r="E324" s="132"/>
      <c r="F324" s="241"/>
    </row>
    <row r="325" spans="1:6" s="95" customFormat="1" x14ac:dyDescent="0.2">
      <c r="A325" s="108"/>
      <c r="B325" s="109"/>
      <c r="C325" s="115"/>
      <c r="D325" s="115"/>
      <c r="E325" s="115"/>
      <c r="F325" s="219"/>
    </row>
    <row r="326" spans="1:6" s="95" customFormat="1" x14ac:dyDescent="0.2">
      <c r="A326" s="113" t="s">
        <v>817</v>
      </c>
      <c r="B326" s="116"/>
      <c r="C326" s="115"/>
      <c r="D326" s="115"/>
      <c r="E326" s="115"/>
      <c r="F326" s="219"/>
    </row>
    <row r="327" spans="1:6" s="95" customFormat="1" x14ac:dyDescent="0.2">
      <c r="A327" s="113" t="s">
        <v>508</v>
      </c>
      <c r="B327" s="116"/>
      <c r="C327" s="115"/>
      <c r="D327" s="115"/>
      <c r="E327" s="115"/>
      <c r="F327" s="219"/>
    </row>
    <row r="328" spans="1:6" s="95" customFormat="1" x14ac:dyDescent="0.2">
      <c r="A328" s="113" t="s">
        <v>592</v>
      </c>
      <c r="B328" s="116"/>
      <c r="C328" s="115"/>
      <c r="D328" s="115"/>
      <c r="E328" s="115"/>
      <c r="F328" s="219"/>
    </row>
    <row r="329" spans="1:6" s="95" customFormat="1" x14ac:dyDescent="0.2">
      <c r="A329" s="113" t="s">
        <v>801</v>
      </c>
      <c r="B329" s="116"/>
      <c r="C329" s="115"/>
      <c r="D329" s="115"/>
      <c r="E329" s="115"/>
      <c r="F329" s="219"/>
    </row>
    <row r="330" spans="1:6" s="95" customFormat="1" x14ac:dyDescent="0.2">
      <c r="A330" s="113"/>
      <c r="B330" s="144"/>
      <c r="C330" s="132"/>
      <c r="D330" s="132"/>
      <c r="E330" s="132"/>
      <c r="F330" s="241"/>
    </row>
    <row r="331" spans="1:6" s="95" customFormat="1" x14ac:dyDescent="0.2">
      <c r="A331" s="111">
        <v>410000</v>
      </c>
      <c r="B331" s="112" t="s">
        <v>359</v>
      </c>
      <c r="C331" s="110">
        <f>C332+C337+C354+C361+C356+0+0</f>
        <v>15913100</v>
      </c>
      <c r="D331" s="110">
        <f>D332+D337+D354+D361+D356+0+0</f>
        <v>16639000</v>
      </c>
      <c r="E331" s="110">
        <f>E332+E337+E354+E361+E356+0+0</f>
        <v>0</v>
      </c>
      <c r="F331" s="218">
        <f t="shared" si="118"/>
        <v>104.56165046408306</v>
      </c>
    </row>
    <row r="332" spans="1:6" s="95" customFormat="1" x14ac:dyDescent="0.2">
      <c r="A332" s="111">
        <v>411000</v>
      </c>
      <c r="B332" s="112" t="s">
        <v>472</v>
      </c>
      <c r="C332" s="110">
        <f t="shared" ref="C332" si="126">SUM(C333:C336)</f>
        <v>2885900</v>
      </c>
      <c r="D332" s="110">
        <f t="shared" ref="D332" si="127">SUM(D333:D336)</f>
        <v>2925700</v>
      </c>
      <c r="E332" s="110">
        <f t="shared" ref="E332" si="128">SUM(E333:E336)</f>
        <v>0</v>
      </c>
      <c r="F332" s="218">
        <f t="shared" si="118"/>
        <v>101.37911916559825</v>
      </c>
    </row>
    <row r="333" spans="1:6" s="95" customFormat="1" x14ac:dyDescent="0.2">
      <c r="A333" s="113">
        <v>411100</v>
      </c>
      <c r="B333" s="114" t="s">
        <v>360</v>
      </c>
      <c r="C333" s="123">
        <v>2700000</v>
      </c>
      <c r="D333" s="115">
        <v>2750000</v>
      </c>
      <c r="E333" s="123">
        <v>0</v>
      </c>
      <c r="F333" s="217">
        <f t="shared" si="118"/>
        <v>101.85185185185186</v>
      </c>
    </row>
    <row r="334" spans="1:6" s="95" customFormat="1" ht="40.5" x14ac:dyDescent="0.2">
      <c r="A334" s="113">
        <v>411200</v>
      </c>
      <c r="B334" s="114" t="s">
        <v>485</v>
      </c>
      <c r="C334" s="123">
        <v>106700</v>
      </c>
      <c r="D334" s="115">
        <v>106700</v>
      </c>
      <c r="E334" s="123">
        <v>0</v>
      </c>
      <c r="F334" s="217">
        <f t="shared" si="118"/>
        <v>100</v>
      </c>
    </row>
    <row r="335" spans="1:6" s="95" customFormat="1" ht="40.5" x14ac:dyDescent="0.2">
      <c r="A335" s="113">
        <v>411300</v>
      </c>
      <c r="B335" s="114" t="s">
        <v>361</v>
      </c>
      <c r="C335" s="123">
        <v>59400</v>
      </c>
      <c r="D335" s="115">
        <v>55000</v>
      </c>
      <c r="E335" s="123">
        <v>0</v>
      </c>
      <c r="F335" s="217">
        <f t="shared" si="118"/>
        <v>92.592592592592595</v>
      </c>
    </row>
    <row r="336" spans="1:6" s="95" customFormat="1" x14ac:dyDescent="0.2">
      <c r="A336" s="113">
        <v>411400</v>
      </c>
      <c r="B336" s="114" t="s">
        <v>362</v>
      </c>
      <c r="C336" s="123">
        <v>19800</v>
      </c>
      <c r="D336" s="115">
        <v>13999.999999999998</v>
      </c>
      <c r="E336" s="123">
        <v>0</v>
      </c>
      <c r="F336" s="217">
        <f t="shared" si="118"/>
        <v>70.707070707070699</v>
      </c>
    </row>
    <row r="337" spans="1:6" s="95" customFormat="1" x14ac:dyDescent="0.2">
      <c r="A337" s="111">
        <v>412000</v>
      </c>
      <c r="B337" s="116" t="s">
        <v>477</v>
      </c>
      <c r="C337" s="110">
        <f t="shared" ref="C337" si="129">SUM(C338:C353)</f>
        <v>6216300</v>
      </c>
      <c r="D337" s="110">
        <f t="shared" ref="D337" si="130">SUM(D338:D353)</f>
        <v>5913300</v>
      </c>
      <c r="E337" s="110">
        <f t="shared" ref="E337" si="131">SUM(E338:E353)</f>
        <v>0</v>
      </c>
      <c r="F337" s="218">
        <f t="shared" si="118"/>
        <v>95.125717870759132</v>
      </c>
    </row>
    <row r="338" spans="1:6" s="95" customFormat="1" x14ac:dyDescent="0.2">
      <c r="A338" s="113">
        <v>412100</v>
      </c>
      <c r="B338" s="114" t="s">
        <v>363</v>
      </c>
      <c r="C338" s="123">
        <v>4300</v>
      </c>
      <c r="D338" s="115">
        <v>4300</v>
      </c>
      <c r="E338" s="123">
        <v>0</v>
      </c>
      <c r="F338" s="217">
        <f t="shared" si="118"/>
        <v>100</v>
      </c>
    </row>
    <row r="339" spans="1:6" s="95" customFormat="1" ht="40.5" x14ac:dyDescent="0.2">
      <c r="A339" s="113">
        <v>412200</v>
      </c>
      <c r="B339" s="114" t="s">
        <v>486</v>
      </c>
      <c r="C339" s="123">
        <v>260000</v>
      </c>
      <c r="D339" s="115">
        <v>280000</v>
      </c>
      <c r="E339" s="123">
        <v>0</v>
      </c>
      <c r="F339" s="217">
        <f t="shared" si="118"/>
        <v>107.69230769230769</v>
      </c>
    </row>
    <row r="340" spans="1:6" s="95" customFormat="1" x14ac:dyDescent="0.2">
      <c r="A340" s="113">
        <v>412300</v>
      </c>
      <c r="B340" s="114" t="s">
        <v>364</v>
      </c>
      <c r="C340" s="123">
        <v>354000</v>
      </c>
      <c r="D340" s="115">
        <v>350000</v>
      </c>
      <c r="E340" s="123">
        <v>0</v>
      </c>
      <c r="F340" s="217">
        <f t="shared" si="118"/>
        <v>98.870056497175142</v>
      </c>
    </row>
    <row r="341" spans="1:6" s="95" customFormat="1" x14ac:dyDescent="0.2">
      <c r="A341" s="113">
        <v>412500</v>
      </c>
      <c r="B341" s="114" t="s">
        <v>366</v>
      </c>
      <c r="C341" s="123">
        <v>160000</v>
      </c>
      <c r="D341" s="115">
        <v>160000</v>
      </c>
      <c r="E341" s="123">
        <v>0</v>
      </c>
      <c r="F341" s="217">
        <f t="shared" si="118"/>
        <v>100</v>
      </c>
    </row>
    <row r="342" spans="1:6" s="95" customFormat="1" x14ac:dyDescent="0.2">
      <c r="A342" s="113">
        <v>412600</v>
      </c>
      <c r="B342" s="114" t="s">
        <v>487</v>
      </c>
      <c r="C342" s="123">
        <v>450000</v>
      </c>
      <c r="D342" s="115">
        <v>450000</v>
      </c>
      <c r="E342" s="123">
        <v>0</v>
      </c>
      <c r="F342" s="217">
        <f t="shared" si="118"/>
        <v>100</v>
      </c>
    </row>
    <row r="343" spans="1:6" s="95" customFormat="1" x14ac:dyDescent="0.2">
      <c r="A343" s="113">
        <v>412700</v>
      </c>
      <c r="B343" s="114" t="s">
        <v>474</v>
      </c>
      <c r="C343" s="123">
        <v>410000</v>
      </c>
      <c r="D343" s="115">
        <v>84000</v>
      </c>
      <c r="E343" s="123">
        <v>0</v>
      </c>
      <c r="F343" s="217">
        <f t="shared" si="118"/>
        <v>20.487804878048781</v>
      </c>
    </row>
    <row r="344" spans="1:6" s="95" customFormat="1" x14ac:dyDescent="0.2">
      <c r="A344" s="113">
        <v>412700</v>
      </c>
      <c r="B344" s="114" t="s">
        <v>765</v>
      </c>
      <c r="C344" s="123">
        <v>2400000</v>
      </c>
      <c r="D344" s="115">
        <v>2450000</v>
      </c>
      <c r="E344" s="123">
        <v>0</v>
      </c>
      <c r="F344" s="217">
        <f t="shared" si="118"/>
        <v>102.08333333333333</v>
      </c>
    </row>
    <row r="345" spans="1:6" s="95" customFormat="1" x14ac:dyDescent="0.2">
      <c r="A345" s="113">
        <v>412700</v>
      </c>
      <c r="B345" s="114" t="s">
        <v>572</v>
      </c>
      <c r="C345" s="123">
        <v>130000</v>
      </c>
      <c r="D345" s="115">
        <v>120000</v>
      </c>
      <c r="E345" s="123">
        <v>0</v>
      </c>
      <c r="F345" s="217">
        <f t="shared" si="118"/>
        <v>92.307692307692307</v>
      </c>
    </row>
    <row r="346" spans="1:6" s="95" customFormat="1" x14ac:dyDescent="0.2">
      <c r="A346" s="113">
        <v>412800</v>
      </c>
      <c r="B346" s="114" t="s">
        <v>488</v>
      </c>
      <c r="C346" s="123">
        <v>0</v>
      </c>
      <c r="D346" s="115">
        <v>5000</v>
      </c>
      <c r="E346" s="123">
        <v>0</v>
      </c>
      <c r="F346" s="217">
        <v>0</v>
      </c>
    </row>
    <row r="347" spans="1:6" s="95" customFormat="1" x14ac:dyDescent="0.2">
      <c r="A347" s="113">
        <v>412900</v>
      </c>
      <c r="B347" s="118" t="s">
        <v>802</v>
      </c>
      <c r="C347" s="123">
        <v>3000</v>
      </c>
      <c r="D347" s="115">
        <v>3000</v>
      </c>
      <c r="E347" s="123">
        <v>0</v>
      </c>
      <c r="F347" s="217">
        <f t="shared" si="118"/>
        <v>100</v>
      </c>
    </row>
    <row r="348" spans="1:6" s="95" customFormat="1" x14ac:dyDescent="0.2">
      <c r="A348" s="113">
        <v>412900</v>
      </c>
      <c r="B348" s="118" t="s">
        <v>567</v>
      </c>
      <c r="C348" s="123">
        <v>375000</v>
      </c>
      <c r="D348" s="115">
        <v>350000</v>
      </c>
      <c r="E348" s="123">
        <v>0</v>
      </c>
      <c r="F348" s="217">
        <f t="shared" si="118"/>
        <v>93.333333333333329</v>
      </c>
    </row>
    <row r="349" spans="1:6" s="95" customFormat="1" x14ac:dyDescent="0.2">
      <c r="A349" s="113">
        <v>412900</v>
      </c>
      <c r="B349" s="118" t="s">
        <v>585</v>
      </c>
      <c r="C349" s="123">
        <v>140000</v>
      </c>
      <c r="D349" s="115">
        <v>120000</v>
      </c>
      <c r="E349" s="123">
        <v>0</v>
      </c>
      <c r="F349" s="217">
        <f t="shared" si="118"/>
        <v>85.714285714285708</v>
      </c>
    </row>
    <row r="350" spans="1:6" s="95" customFormat="1" x14ac:dyDescent="0.2">
      <c r="A350" s="113">
        <v>412900</v>
      </c>
      <c r="B350" s="118" t="s">
        <v>586</v>
      </c>
      <c r="C350" s="123">
        <v>24000</v>
      </c>
      <c r="D350" s="115">
        <v>30000</v>
      </c>
      <c r="E350" s="123">
        <v>0</v>
      </c>
      <c r="F350" s="217">
        <f t="shared" si="118"/>
        <v>125</v>
      </c>
    </row>
    <row r="351" spans="1:6" s="95" customFormat="1" x14ac:dyDescent="0.2">
      <c r="A351" s="113">
        <v>412900</v>
      </c>
      <c r="B351" s="118" t="s">
        <v>587</v>
      </c>
      <c r="C351" s="123">
        <v>5000</v>
      </c>
      <c r="D351" s="115">
        <v>5000</v>
      </c>
      <c r="E351" s="123">
        <v>0</v>
      </c>
      <c r="F351" s="217">
        <f t="shared" si="118"/>
        <v>100</v>
      </c>
    </row>
    <row r="352" spans="1:6" s="95" customFormat="1" ht="40.5" x14ac:dyDescent="0.2">
      <c r="A352" s="113">
        <v>412900</v>
      </c>
      <c r="B352" s="118" t="s">
        <v>766</v>
      </c>
      <c r="C352" s="123">
        <v>1500000</v>
      </c>
      <c r="D352" s="115">
        <v>1500000</v>
      </c>
      <c r="E352" s="123">
        <v>0</v>
      </c>
      <c r="F352" s="217">
        <f t="shared" si="118"/>
        <v>100</v>
      </c>
    </row>
    <row r="353" spans="1:6" s="95" customFormat="1" x14ac:dyDescent="0.2">
      <c r="A353" s="113">
        <v>412900</v>
      </c>
      <c r="B353" s="114" t="s">
        <v>569</v>
      </c>
      <c r="C353" s="123">
        <v>1000</v>
      </c>
      <c r="D353" s="115">
        <v>1999.9999999999998</v>
      </c>
      <c r="E353" s="123">
        <v>0</v>
      </c>
      <c r="F353" s="217">
        <f t="shared" si="118"/>
        <v>199.99999999999997</v>
      </c>
    </row>
    <row r="354" spans="1:6" s="151" customFormat="1" x14ac:dyDescent="0.2">
      <c r="A354" s="111">
        <v>414000</v>
      </c>
      <c r="B354" s="116" t="s">
        <v>376</v>
      </c>
      <c r="C354" s="110">
        <f t="shared" ref="C354" si="132">SUM(C355)</f>
        <v>5550000</v>
      </c>
      <c r="D354" s="110">
        <f t="shared" ref="D354:E354" si="133">SUM(D355)</f>
        <v>7600000</v>
      </c>
      <c r="E354" s="110">
        <f t="shared" si="133"/>
        <v>0</v>
      </c>
      <c r="F354" s="218">
        <f t="shared" si="118"/>
        <v>136.93693693693695</v>
      </c>
    </row>
    <row r="355" spans="1:6" s="95" customFormat="1" x14ac:dyDescent="0.2">
      <c r="A355" s="113">
        <v>414100</v>
      </c>
      <c r="B355" s="114" t="s">
        <v>598</v>
      </c>
      <c r="C355" s="123">
        <v>5550000</v>
      </c>
      <c r="D355" s="115">
        <v>7600000</v>
      </c>
      <c r="E355" s="123">
        <v>0</v>
      </c>
      <c r="F355" s="217">
        <f t="shared" si="118"/>
        <v>136.93693693693695</v>
      </c>
    </row>
    <row r="356" spans="1:6" s="120" customFormat="1" x14ac:dyDescent="0.2">
      <c r="A356" s="111">
        <v>415000</v>
      </c>
      <c r="B356" s="116" t="s">
        <v>321</v>
      </c>
      <c r="C356" s="110">
        <f>SUM(C357:C360)</f>
        <v>1060900</v>
      </c>
      <c r="D356" s="110">
        <f>SUM(D357:D360)</f>
        <v>0</v>
      </c>
      <c r="E356" s="110">
        <f>SUM(E357:E360)</f>
        <v>0</v>
      </c>
      <c r="F356" s="218">
        <f t="shared" si="118"/>
        <v>0</v>
      </c>
    </row>
    <row r="357" spans="1:6" s="95" customFormat="1" x14ac:dyDescent="0.2">
      <c r="A357" s="121">
        <v>415100</v>
      </c>
      <c r="B357" s="114" t="s">
        <v>531</v>
      </c>
      <c r="C357" s="123">
        <v>19600</v>
      </c>
      <c r="D357" s="115">
        <v>0</v>
      </c>
      <c r="E357" s="123">
        <v>0</v>
      </c>
      <c r="F357" s="217">
        <f t="shared" si="118"/>
        <v>0</v>
      </c>
    </row>
    <row r="358" spans="1:6" s="95" customFormat="1" x14ac:dyDescent="0.2">
      <c r="A358" s="113">
        <v>415200</v>
      </c>
      <c r="B358" s="114" t="s">
        <v>589</v>
      </c>
      <c r="C358" s="123">
        <v>708100</v>
      </c>
      <c r="D358" s="115">
        <v>0</v>
      </c>
      <c r="E358" s="123">
        <v>0</v>
      </c>
      <c r="F358" s="217">
        <f t="shared" si="118"/>
        <v>0</v>
      </c>
    </row>
    <row r="359" spans="1:6" s="95" customFormat="1" x14ac:dyDescent="0.2">
      <c r="A359" s="113">
        <v>415200</v>
      </c>
      <c r="B359" s="114" t="s">
        <v>532</v>
      </c>
      <c r="C359" s="123">
        <v>332600</v>
      </c>
      <c r="D359" s="115">
        <v>0</v>
      </c>
      <c r="E359" s="123">
        <v>0</v>
      </c>
      <c r="F359" s="217">
        <f t="shared" si="118"/>
        <v>0</v>
      </c>
    </row>
    <row r="360" spans="1:6" s="95" customFormat="1" x14ac:dyDescent="0.2">
      <c r="A360" s="113">
        <v>415200</v>
      </c>
      <c r="B360" s="114" t="s">
        <v>533</v>
      </c>
      <c r="C360" s="123">
        <v>600</v>
      </c>
      <c r="D360" s="115">
        <v>0</v>
      </c>
      <c r="E360" s="123">
        <v>0</v>
      </c>
      <c r="F360" s="217">
        <f t="shared" si="118"/>
        <v>0</v>
      </c>
    </row>
    <row r="361" spans="1:6" s="151" customFormat="1" x14ac:dyDescent="0.2">
      <c r="A361" s="111">
        <v>416000</v>
      </c>
      <c r="B361" s="116" t="s">
        <v>479</v>
      </c>
      <c r="C361" s="110">
        <f t="shared" ref="C361" si="134">SUM(C362:C362)</f>
        <v>200000</v>
      </c>
      <c r="D361" s="110">
        <f t="shared" ref="D361:E361" si="135">SUM(D362:D362)</f>
        <v>200000</v>
      </c>
      <c r="E361" s="110">
        <f t="shared" si="135"/>
        <v>0</v>
      </c>
      <c r="F361" s="218">
        <f t="shared" si="118"/>
        <v>100</v>
      </c>
    </row>
    <row r="362" spans="1:6" s="95" customFormat="1" x14ac:dyDescent="0.2">
      <c r="A362" s="121">
        <v>416100</v>
      </c>
      <c r="B362" s="114" t="s">
        <v>502</v>
      </c>
      <c r="C362" s="123">
        <v>200000</v>
      </c>
      <c r="D362" s="115">
        <v>200000</v>
      </c>
      <c r="E362" s="123">
        <v>0</v>
      </c>
      <c r="F362" s="217">
        <f t="shared" ref="F362:F413" si="136">D362/C362*100</f>
        <v>100</v>
      </c>
    </row>
    <row r="363" spans="1:6" s="120" customFormat="1" x14ac:dyDescent="0.2">
      <c r="A363" s="111">
        <v>480000</v>
      </c>
      <c r="B363" s="116" t="s">
        <v>419</v>
      </c>
      <c r="C363" s="110">
        <f>C366+C364</f>
        <v>1131900</v>
      </c>
      <c r="D363" s="110">
        <f>D366+D364</f>
        <v>1000000</v>
      </c>
      <c r="E363" s="110">
        <f>E366+E364</f>
        <v>0</v>
      </c>
      <c r="F363" s="218">
        <f t="shared" si="136"/>
        <v>88.347027122537327</v>
      </c>
    </row>
    <row r="364" spans="1:6" s="120" customFormat="1" x14ac:dyDescent="0.2">
      <c r="A364" s="111">
        <v>487000</v>
      </c>
      <c r="B364" s="116" t="s">
        <v>471</v>
      </c>
      <c r="C364" s="110">
        <f>SUM(C365:C365)</f>
        <v>60900</v>
      </c>
      <c r="D364" s="110">
        <f>SUM(D365:D365)</f>
        <v>0</v>
      </c>
      <c r="E364" s="110">
        <f>SUM(E365:E365)</f>
        <v>0</v>
      </c>
      <c r="F364" s="218">
        <f t="shared" si="136"/>
        <v>0</v>
      </c>
    </row>
    <row r="365" spans="1:6" s="95" customFormat="1" x14ac:dyDescent="0.2">
      <c r="A365" s="113">
        <v>487300</v>
      </c>
      <c r="B365" s="114" t="s">
        <v>420</v>
      </c>
      <c r="C365" s="123">
        <v>60900</v>
      </c>
      <c r="D365" s="115">
        <v>0</v>
      </c>
      <c r="E365" s="123">
        <v>0</v>
      </c>
      <c r="F365" s="217">
        <f t="shared" si="136"/>
        <v>0</v>
      </c>
    </row>
    <row r="366" spans="1:6" s="120" customFormat="1" x14ac:dyDescent="0.2">
      <c r="A366" s="111">
        <v>488000</v>
      </c>
      <c r="B366" s="116" t="s">
        <v>375</v>
      </c>
      <c r="C366" s="110">
        <f t="shared" ref="C366" si="137">SUM(C367:C368)</f>
        <v>1071000</v>
      </c>
      <c r="D366" s="110">
        <f t="shared" ref="D366" si="138">SUM(D367:D368)</f>
        <v>1000000</v>
      </c>
      <c r="E366" s="110">
        <f t="shared" ref="E366" si="139">SUM(E367:E368)</f>
        <v>0</v>
      </c>
      <c r="F366" s="218">
        <f t="shared" si="136"/>
        <v>93.370681605975719</v>
      </c>
    </row>
    <row r="367" spans="1:6" s="95" customFormat="1" x14ac:dyDescent="0.2">
      <c r="A367" s="113">
        <v>488100</v>
      </c>
      <c r="B367" s="114" t="s">
        <v>599</v>
      </c>
      <c r="C367" s="123">
        <v>970000</v>
      </c>
      <c r="D367" s="115">
        <v>1000000</v>
      </c>
      <c r="E367" s="123">
        <v>0</v>
      </c>
      <c r="F367" s="217">
        <f t="shared" si="136"/>
        <v>103.09278350515463</v>
      </c>
    </row>
    <row r="368" spans="1:6" s="95" customFormat="1" x14ac:dyDescent="0.2">
      <c r="A368" s="113">
        <v>488100</v>
      </c>
      <c r="B368" s="114" t="s">
        <v>375</v>
      </c>
      <c r="C368" s="123">
        <v>101000</v>
      </c>
      <c r="D368" s="115">
        <v>0</v>
      </c>
      <c r="E368" s="123">
        <v>0</v>
      </c>
      <c r="F368" s="217">
        <f t="shared" si="136"/>
        <v>0</v>
      </c>
    </row>
    <row r="369" spans="1:6" s="95" customFormat="1" x14ac:dyDescent="0.2">
      <c r="A369" s="111">
        <v>510000</v>
      </c>
      <c r="B369" s="116" t="s">
        <v>423</v>
      </c>
      <c r="C369" s="110">
        <f>C370+C374+C376</f>
        <v>3730000</v>
      </c>
      <c r="D369" s="110">
        <f>D370+D374+D376</f>
        <v>4146500</v>
      </c>
      <c r="E369" s="110">
        <f>E370+E374+E376</f>
        <v>0</v>
      </c>
      <c r="F369" s="218">
        <f t="shared" si="136"/>
        <v>111.1662198391421</v>
      </c>
    </row>
    <row r="370" spans="1:6" s="95" customFormat="1" x14ac:dyDescent="0.2">
      <c r="A370" s="111">
        <v>511000</v>
      </c>
      <c r="B370" s="116" t="s">
        <v>424</v>
      </c>
      <c r="C370" s="110">
        <f>SUM(C371:C373)</f>
        <v>100000</v>
      </c>
      <c r="D370" s="110">
        <f>SUM(D371:D373)</f>
        <v>316500</v>
      </c>
      <c r="E370" s="110">
        <f>SUM(E371:E373)</f>
        <v>0</v>
      </c>
      <c r="F370" s="218"/>
    </row>
    <row r="371" spans="1:6" s="95" customFormat="1" ht="40.5" x14ac:dyDescent="0.2">
      <c r="A371" s="113">
        <v>511200</v>
      </c>
      <c r="B371" s="114" t="s">
        <v>426</v>
      </c>
      <c r="C371" s="123">
        <v>0</v>
      </c>
      <c r="D371" s="115">
        <v>10000</v>
      </c>
      <c r="E371" s="123">
        <v>0</v>
      </c>
      <c r="F371" s="217">
        <v>0</v>
      </c>
    </row>
    <row r="372" spans="1:6" s="95" customFormat="1" x14ac:dyDescent="0.2">
      <c r="A372" s="113">
        <v>511300</v>
      </c>
      <c r="B372" s="114" t="s">
        <v>427</v>
      </c>
      <c r="C372" s="123">
        <v>100000</v>
      </c>
      <c r="D372" s="115">
        <v>300000</v>
      </c>
      <c r="E372" s="123">
        <v>0</v>
      </c>
      <c r="F372" s="217">
        <f t="shared" si="136"/>
        <v>300</v>
      </c>
    </row>
    <row r="373" spans="1:6" s="95" customFormat="1" x14ac:dyDescent="0.2">
      <c r="A373" s="113">
        <v>511400</v>
      </c>
      <c r="B373" s="114" t="s">
        <v>428</v>
      </c>
      <c r="C373" s="123">
        <v>0</v>
      </c>
      <c r="D373" s="115">
        <v>6500</v>
      </c>
      <c r="E373" s="123">
        <v>0</v>
      </c>
      <c r="F373" s="217">
        <v>0</v>
      </c>
    </row>
    <row r="374" spans="1:6" s="95" customFormat="1" x14ac:dyDescent="0.2">
      <c r="A374" s="111">
        <v>513000</v>
      </c>
      <c r="B374" s="116" t="s">
        <v>432</v>
      </c>
      <c r="C374" s="110">
        <f>SUM(C375:C375)</f>
        <v>3505000</v>
      </c>
      <c r="D374" s="110">
        <f>SUM(D375:D375)</f>
        <v>3700000</v>
      </c>
      <c r="E374" s="110">
        <f>SUM(E375:E375)</f>
        <v>0</v>
      </c>
      <c r="F374" s="218">
        <f t="shared" si="136"/>
        <v>105.56348074179742</v>
      </c>
    </row>
    <row r="375" spans="1:6" s="95" customFormat="1" x14ac:dyDescent="0.2">
      <c r="A375" s="113">
        <v>513700</v>
      </c>
      <c r="B375" s="114" t="s">
        <v>600</v>
      </c>
      <c r="C375" s="123">
        <v>3505000</v>
      </c>
      <c r="D375" s="115">
        <v>3700000</v>
      </c>
      <c r="E375" s="123">
        <v>0</v>
      </c>
      <c r="F375" s="217">
        <f t="shared" si="136"/>
        <v>105.56348074179742</v>
      </c>
    </row>
    <row r="376" spans="1:6" s="120" customFormat="1" x14ac:dyDescent="0.2">
      <c r="A376" s="111">
        <v>516000</v>
      </c>
      <c r="B376" s="116" t="s">
        <v>434</v>
      </c>
      <c r="C376" s="110">
        <f t="shared" ref="C376" si="140">SUM(C377)</f>
        <v>125000</v>
      </c>
      <c r="D376" s="110">
        <f t="shared" ref="D376:E376" si="141">SUM(D377)</f>
        <v>130000</v>
      </c>
      <c r="E376" s="110">
        <f t="shared" si="141"/>
        <v>0</v>
      </c>
      <c r="F376" s="218">
        <f t="shared" si="136"/>
        <v>104</v>
      </c>
    </row>
    <row r="377" spans="1:6" s="95" customFormat="1" x14ac:dyDescent="0.2">
      <c r="A377" s="113">
        <v>516100</v>
      </c>
      <c r="B377" s="114" t="s">
        <v>434</v>
      </c>
      <c r="C377" s="123">
        <v>125000</v>
      </c>
      <c r="D377" s="115">
        <v>130000</v>
      </c>
      <c r="E377" s="123">
        <v>0</v>
      </c>
      <c r="F377" s="217">
        <f t="shared" si="136"/>
        <v>104</v>
      </c>
    </row>
    <row r="378" spans="1:6" s="120" customFormat="1" x14ac:dyDescent="0.2">
      <c r="A378" s="111">
        <v>630000</v>
      </c>
      <c r="B378" s="116" t="s">
        <v>462</v>
      </c>
      <c r="C378" s="110">
        <f t="shared" ref="C378" si="142">C381+C379</f>
        <v>112100</v>
      </c>
      <c r="D378" s="110">
        <f t="shared" ref="D378" si="143">D381+D379</f>
        <v>72000</v>
      </c>
      <c r="E378" s="110">
        <f t="shared" ref="E378" si="144">E381+E379</f>
        <v>0</v>
      </c>
      <c r="F378" s="218">
        <f t="shared" si="136"/>
        <v>64.228367528991967</v>
      </c>
    </row>
    <row r="379" spans="1:6" s="120" customFormat="1" x14ac:dyDescent="0.2">
      <c r="A379" s="111">
        <v>631000</v>
      </c>
      <c r="B379" s="116" t="s">
        <v>397</v>
      </c>
      <c r="C379" s="110">
        <f t="shared" ref="C379" si="145">C380</f>
        <v>32100</v>
      </c>
      <c r="D379" s="110">
        <f t="shared" ref="D379:E379" si="146">D380</f>
        <v>0</v>
      </c>
      <c r="E379" s="110">
        <f t="shared" si="146"/>
        <v>0</v>
      </c>
      <c r="F379" s="218">
        <f t="shared" si="136"/>
        <v>0</v>
      </c>
    </row>
    <row r="380" spans="1:6" s="95" customFormat="1" x14ac:dyDescent="0.2">
      <c r="A380" s="113">
        <v>631900</v>
      </c>
      <c r="B380" s="114" t="s">
        <v>601</v>
      </c>
      <c r="C380" s="123">
        <v>32100</v>
      </c>
      <c r="D380" s="115">
        <v>0</v>
      </c>
      <c r="E380" s="123">
        <v>0</v>
      </c>
      <c r="F380" s="217">
        <f t="shared" si="136"/>
        <v>0</v>
      </c>
    </row>
    <row r="381" spans="1:6" s="120" customFormat="1" x14ac:dyDescent="0.2">
      <c r="A381" s="111">
        <v>638000</v>
      </c>
      <c r="B381" s="116" t="s">
        <v>398</v>
      </c>
      <c r="C381" s="110">
        <f t="shared" ref="C381" si="147">C382</f>
        <v>80000</v>
      </c>
      <c r="D381" s="110">
        <f t="shared" ref="D381:E381" si="148">D382</f>
        <v>72000</v>
      </c>
      <c r="E381" s="110">
        <f t="shared" si="148"/>
        <v>0</v>
      </c>
      <c r="F381" s="218">
        <f t="shared" si="136"/>
        <v>90</v>
      </c>
    </row>
    <row r="382" spans="1:6" s="95" customFormat="1" x14ac:dyDescent="0.2">
      <c r="A382" s="113">
        <v>638100</v>
      </c>
      <c r="B382" s="114" t="s">
        <v>467</v>
      </c>
      <c r="C382" s="123">
        <v>80000</v>
      </c>
      <c r="D382" s="115">
        <v>72000</v>
      </c>
      <c r="E382" s="123">
        <v>0</v>
      </c>
      <c r="F382" s="217">
        <f t="shared" si="136"/>
        <v>90</v>
      </c>
    </row>
    <row r="383" spans="1:6" s="95" customFormat="1" x14ac:dyDescent="0.2">
      <c r="A383" s="154"/>
      <c r="B383" s="148" t="s">
        <v>501</v>
      </c>
      <c r="C383" s="152">
        <f>C331+C363+C369+C378</f>
        <v>20887100</v>
      </c>
      <c r="D383" s="152">
        <f>D331+D363+D369+D378</f>
        <v>21857500</v>
      </c>
      <c r="E383" s="152">
        <f>E331+E363+E369+E378</f>
        <v>0</v>
      </c>
      <c r="F383" s="245">
        <f t="shared" si="136"/>
        <v>104.64592978441239</v>
      </c>
    </row>
    <row r="384" spans="1:6" s="95" customFormat="1" x14ac:dyDescent="0.2">
      <c r="A384" s="131"/>
      <c r="B384" s="109"/>
      <c r="C384" s="132"/>
      <c r="D384" s="132"/>
      <c r="E384" s="132"/>
      <c r="F384" s="241"/>
    </row>
    <row r="385" spans="1:6" s="95" customFormat="1" x14ac:dyDescent="0.2">
      <c r="A385" s="108"/>
      <c r="B385" s="109"/>
      <c r="C385" s="115"/>
      <c r="D385" s="115"/>
      <c r="E385" s="115"/>
      <c r="F385" s="219"/>
    </row>
    <row r="386" spans="1:6" s="95" customFormat="1" x14ac:dyDescent="0.2">
      <c r="A386" s="113" t="s">
        <v>818</v>
      </c>
      <c r="B386" s="116"/>
      <c r="C386" s="115"/>
      <c r="D386" s="115"/>
      <c r="E386" s="115"/>
      <c r="F386" s="219"/>
    </row>
    <row r="387" spans="1:6" s="95" customFormat="1" x14ac:dyDescent="0.2">
      <c r="A387" s="113" t="s">
        <v>508</v>
      </c>
      <c r="B387" s="116"/>
      <c r="C387" s="115"/>
      <c r="D387" s="115"/>
      <c r="E387" s="115"/>
      <c r="F387" s="219"/>
    </row>
    <row r="388" spans="1:6" s="95" customFormat="1" x14ac:dyDescent="0.2">
      <c r="A388" s="113" t="s">
        <v>595</v>
      </c>
      <c r="B388" s="116"/>
      <c r="C388" s="115"/>
      <c r="D388" s="115"/>
      <c r="E388" s="115"/>
      <c r="F388" s="219"/>
    </row>
    <row r="389" spans="1:6" s="95" customFormat="1" x14ac:dyDescent="0.2">
      <c r="A389" s="113" t="s">
        <v>801</v>
      </c>
      <c r="B389" s="116"/>
      <c r="C389" s="115"/>
      <c r="D389" s="115"/>
      <c r="E389" s="115"/>
      <c r="F389" s="219"/>
    </row>
    <row r="390" spans="1:6" s="95" customFormat="1" x14ac:dyDescent="0.2">
      <c r="A390" s="113"/>
      <c r="B390" s="144"/>
      <c r="C390" s="132"/>
      <c r="D390" s="132"/>
      <c r="E390" s="132"/>
      <c r="F390" s="241"/>
    </row>
    <row r="391" spans="1:6" s="95" customFormat="1" x14ac:dyDescent="0.2">
      <c r="A391" s="111">
        <v>410000</v>
      </c>
      <c r="B391" s="112" t="s">
        <v>359</v>
      </c>
      <c r="C391" s="110">
        <f t="shared" ref="C391" si="149">C392+C395</f>
        <v>2008000</v>
      </c>
      <c r="D391" s="110">
        <f t="shared" ref="D391" si="150">D392+D395</f>
        <v>2077000</v>
      </c>
      <c r="E391" s="110">
        <f t="shared" ref="E391" si="151">E392+E395</f>
        <v>0</v>
      </c>
      <c r="F391" s="218">
        <f t="shared" si="136"/>
        <v>103.4362549800797</v>
      </c>
    </row>
    <row r="392" spans="1:6" s="95" customFormat="1" x14ac:dyDescent="0.2">
      <c r="A392" s="111">
        <v>411000</v>
      </c>
      <c r="B392" s="112" t="s">
        <v>472</v>
      </c>
      <c r="C392" s="110">
        <f t="shared" ref="C392" si="152">SUM(C393:C394)</f>
        <v>154400</v>
      </c>
      <c r="D392" s="110">
        <f t="shared" ref="D392" si="153">SUM(D393:D394)</f>
        <v>170000</v>
      </c>
      <c r="E392" s="110">
        <f t="shared" ref="E392" si="154">SUM(E393:E394)</f>
        <v>0</v>
      </c>
      <c r="F392" s="218">
        <f t="shared" si="136"/>
        <v>110.10362694300517</v>
      </c>
    </row>
    <row r="393" spans="1:6" s="95" customFormat="1" x14ac:dyDescent="0.2">
      <c r="A393" s="113">
        <v>411100</v>
      </c>
      <c r="B393" s="114" t="s">
        <v>360</v>
      </c>
      <c r="C393" s="123">
        <v>135100</v>
      </c>
      <c r="D393" s="115">
        <v>150000</v>
      </c>
      <c r="E393" s="123">
        <v>0</v>
      </c>
      <c r="F393" s="217">
        <f t="shared" si="136"/>
        <v>111.02886750555146</v>
      </c>
    </row>
    <row r="394" spans="1:6" s="95" customFormat="1" ht="40.5" x14ac:dyDescent="0.2">
      <c r="A394" s="113">
        <v>411200</v>
      </c>
      <c r="B394" s="114" t="s">
        <v>485</v>
      </c>
      <c r="C394" s="123">
        <v>19300</v>
      </c>
      <c r="D394" s="115">
        <v>20000</v>
      </c>
      <c r="E394" s="123">
        <v>0</v>
      </c>
      <c r="F394" s="217">
        <f t="shared" si="136"/>
        <v>103.62694300518133</v>
      </c>
    </row>
    <row r="395" spans="1:6" s="95" customFormat="1" x14ac:dyDescent="0.2">
      <c r="A395" s="111">
        <v>412000</v>
      </c>
      <c r="B395" s="116" t="s">
        <v>477</v>
      </c>
      <c r="C395" s="110">
        <f t="shared" ref="C395" si="155">SUM(C396:C407)</f>
        <v>1853600</v>
      </c>
      <c r="D395" s="110">
        <f>SUM(D396:D407)</f>
        <v>1907000</v>
      </c>
      <c r="E395" s="110">
        <f t="shared" ref="E395" si="156">SUM(E396:E407)</f>
        <v>0</v>
      </c>
      <c r="F395" s="218">
        <f t="shared" si="136"/>
        <v>102.88088044885629</v>
      </c>
    </row>
    <row r="396" spans="1:6" s="95" customFormat="1" x14ac:dyDescent="0.2">
      <c r="A396" s="113">
        <v>412100</v>
      </c>
      <c r="B396" s="114" t="s">
        <v>363</v>
      </c>
      <c r="C396" s="123">
        <v>8500</v>
      </c>
      <c r="D396" s="115">
        <v>8500</v>
      </c>
      <c r="E396" s="123">
        <v>0</v>
      </c>
      <c r="F396" s="217">
        <f t="shared" si="136"/>
        <v>100</v>
      </c>
    </row>
    <row r="397" spans="1:6" s="95" customFormat="1" ht="40.5" x14ac:dyDescent="0.2">
      <c r="A397" s="113">
        <v>412200</v>
      </c>
      <c r="B397" s="114" t="s">
        <v>486</v>
      </c>
      <c r="C397" s="123">
        <v>20000</v>
      </c>
      <c r="D397" s="115">
        <v>18300</v>
      </c>
      <c r="E397" s="123">
        <v>0</v>
      </c>
      <c r="F397" s="217">
        <f t="shared" si="136"/>
        <v>91.5</v>
      </c>
    </row>
    <row r="398" spans="1:6" s="95" customFormat="1" x14ac:dyDescent="0.2">
      <c r="A398" s="113">
        <v>412300</v>
      </c>
      <c r="B398" s="114" t="s">
        <v>364</v>
      </c>
      <c r="C398" s="123">
        <v>4000</v>
      </c>
      <c r="D398" s="115">
        <v>4000</v>
      </c>
      <c r="E398" s="123">
        <v>0</v>
      </c>
      <c r="F398" s="217">
        <f t="shared" si="136"/>
        <v>100</v>
      </c>
    </row>
    <row r="399" spans="1:6" s="95" customFormat="1" x14ac:dyDescent="0.2">
      <c r="A399" s="113">
        <v>412500</v>
      </c>
      <c r="B399" s="114" t="s">
        <v>366</v>
      </c>
      <c r="C399" s="123">
        <v>368000</v>
      </c>
      <c r="D399" s="115">
        <v>400000</v>
      </c>
      <c r="E399" s="123">
        <v>0</v>
      </c>
      <c r="F399" s="217">
        <f t="shared" si="136"/>
        <v>108.69565217391303</v>
      </c>
    </row>
    <row r="400" spans="1:6" s="95" customFormat="1" x14ac:dyDescent="0.2">
      <c r="A400" s="113">
        <v>412600</v>
      </c>
      <c r="B400" s="114" t="s">
        <v>487</v>
      </c>
      <c r="C400" s="123">
        <v>550000</v>
      </c>
      <c r="D400" s="115">
        <v>560000</v>
      </c>
      <c r="E400" s="123">
        <v>0</v>
      </c>
      <c r="F400" s="217">
        <f t="shared" si="136"/>
        <v>101.81818181818181</v>
      </c>
    </row>
    <row r="401" spans="1:6" s="95" customFormat="1" x14ac:dyDescent="0.2">
      <c r="A401" s="113">
        <v>412700</v>
      </c>
      <c r="B401" s="114" t="s">
        <v>474</v>
      </c>
      <c r="C401" s="123">
        <v>110000</v>
      </c>
      <c r="D401" s="115">
        <v>110000</v>
      </c>
      <c r="E401" s="123">
        <v>0</v>
      </c>
      <c r="F401" s="217">
        <f t="shared" si="136"/>
        <v>100</v>
      </c>
    </row>
    <row r="402" spans="1:6" s="95" customFormat="1" x14ac:dyDescent="0.2">
      <c r="A402" s="113">
        <v>412900</v>
      </c>
      <c r="B402" s="118" t="s">
        <v>802</v>
      </c>
      <c r="C402" s="123">
        <v>85400</v>
      </c>
      <c r="D402" s="115">
        <v>85200</v>
      </c>
      <c r="E402" s="123">
        <v>0</v>
      </c>
      <c r="F402" s="217">
        <f t="shared" si="136"/>
        <v>99.76580796252928</v>
      </c>
    </row>
    <row r="403" spans="1:6" s="95" customFormat="1" x14ac:dyDescent="0.2">
      <c r="A403" s="113">
        <v>412900</v>
      </c>
      <c r="B403" s="118" t="s">
        <v>567</v>
      </c>
      <c r="C403" s="123">
        <v>340000</v>
      </c>
      <c r="D403" s="115">
        <v>350000</v>
      </c>
      <c r="E403" s="123">
        <v>0</v>
      </c>
      <c r="F403" s="217">
        <f t="shared" si="136"/>
        <v>102.94117647058823</v>
      </c>
    </row>
    <row r="404" spans="1:6" s="95" customFormat="1" x14ac:dyDescent="0.2">
      <c r="A404" s="113">
        <v>412900</v>
      </c>
      <c r="B404" s="118" t="s">
        <v>585</v>
      </c>
      <c r="C404" s="123">
        <v>11699.999999999998</v>
      </c>
      <c r="D404" s="115">
        <v>5700</v>
      </c>
      <c r="E404" s="123">
        <v>0</v>
      </c>
      <c r="F404" s="217">
        <f t="shared" si="136"/>
        <v>48.71794871794873</v>
      </c>
    </row>
    <row r="405" spans="1:6" s="95" customFormat="1" x14ac:dyDescent="0.2">
      <c r="A405" s="113">
        <v>412900</v>
      </c>
      <c r="B405" s="118" t="s">
        <v>586</v>
      </c>
      <c r="C405" s="123">
        <v>350700</v>
      </c>
      <c r="D405" s="115">
        <v>360000</v>
      </c>
      <c r="E405" s="123">
        <v>0</v>
      </c>
      <c r="F405" s="217">
        <f t="shared" si="136"/>
        <v>102.65183917878528</v>
      </c>
    </row>
    <row r="406" spans="1:6" s="95" customFormat="1" x14ac:dyDescent="0.2">
      <c r="A406" s="113">
        <v>412900</v>
      </c>
      <c r="B406" s="118" t="s">
        <v>587</v>
      </c>
      <c r="C406" s="123">
        <v>300</v>
      </c>
      <c r="D406" s="115">
        <v>300</v>
      </c>
      <c r="E406" s="123">
        <v>0</v>
      </c>
      <c r="F406" s="217">
        <f t="shared" si="136"/>
        <v>100</v>
      </c>
    </row>
    <row r="407" spans="1:6" s="95" customFormat="1" x14ac:dyDescent="0.2">
      <c r="A407" s="113">
        <v>412900</v>
      </c>
      <c r="B407" s="114" t="s">
        <v>569</v>
      </c>
      <c r="C407" s="123">
        <v>5000</v>
      </c>
      <c r="D407" s="115">
        <v>5000</v>
      </c>
      <c r="E407" s="123">
        <v>0</v>
      </c>
      <c r="F407" s="217">
        <f t="shared" si="136"/>
        <v>100</v>
      </c>
    </row>
    <row r="408" spans="1:6" s="95" customFormat="1" x14ac:dyDescent="0.2">
      <c r="A408" s="111">
        <v>510000</v>
      </c>
      <c r="B408" s="116" t="s">
        <v>423</v>
      </c>
      <c r="C408" s="110">
        <f>C409+C412</f>
        <v>43200</v>
      </c>
      <c r="D408" s="110">
        <f>D409+D412</f>
        <v>14500</v>
      </c>
      <c r="E408" s="110">
        <f>E409+E412</f>
        <v>0</v>
      </c>
      <c r="F408" s="218">
        <f t="shared" si="136"/>
        <v>33.564814814814817</v>
      </c>
    </row>
    <row r="409" spans="1:6" s="95" customFormat="1" x14ac:dyDescent="0.2">
      <c r="A409" s="111">
        <v>511000</v>
      </c>
      <c r="B409" s="116" t="s">
        <v>424</v>
      </c>
      <c r="C409" s="110">
        <f>SUM(C410:C411)</f>
        <v>35200</v>
      </c>
      <c r="D409" s="110">
        <f>SUM(D410:D411)</f>
        <v>6500</v>
      </c>
      <c r="E409" s="110">
        <f>SUM(E410:E411)</f>
        <v>0</v>
      </c>
      <c r="F409" s="218">
        <f t="shared" si="136"/>
        <v>18.46590909090909</v>
      </c>
    </row>
    <row r="410" spans="1:6" s="95" customFormat="1" x14ac:dyDescent="0.2">
      <c r="A410" s="121">
        <v>511100</v>
      </c>
      <c r="B410" s="114" t="s">
        <v>425</v>
      </c>
      <c r="C410" s="123">
        <v>30000</v>
      </c>
      <c r="D410" s="115">
        <v>6500</v>
      </c>
      <c r="E410" s="123">
        <v>0</v>
      </c>
      <c r="F410" s="217">
        <f t="shared" si="136"/>
        <v>21.666666666666668</v>
      </c>
    </row>
    <row r="411" spans="1:6" s="95" customFormat="1" x14ac:dyDescent="0.2">
      <c r="A411" s="113">
        <v>511300</v>
      </c>
      <c r="B411" s="114" t="s">
        <v>427</v>
      </c>
      <c r="C411" s="123">
        <v>5200</v>
      </c>
      <c r="D411" s="115">
        <v>0</v>
      </c>
      <c r="E411" s="123">
        <v>0</v>
      </c>
      <c r="F411" s="217">
        <f t="shared" si="136"/>
        <v>0</v>
      </c>
    </row>
    <row r="412" spans="1:6" s="120" customFormat="1" x14ac:dyDescent="0.2">
      <c r="A412" s="111">
        <v>516000</v>
      </c>
      <c r="B412" s="116" t="s">
        <v>434</v>
      </c>
      <c r="C412" s="146">
        <f t="shared" ref="C412" si="157">C413</f>
        <v>8000</v>
      </c>
      <c r="D412" s="146">
        <f t="shared" ref="D412:E412" si="158">D413</f>
        <v>8000</v>
      </c>
      <c r="E412" s="146">
        <f t="shared" si="158"/>
        <v>0</v>
      </c>
      <c r="F412" s="220">
        <f t="shared" si="136"/>
        <v>100</v>
      </c>
    </row>
    <row r="413" spans="1:6" s="95" customFormat="1" x14ac:dyDescent="0.2">
      <c r="A413" s="113">
        <v>516100</v>
      </c>
      <c r="B413" s="114" t="s">
        <v>434</v>
      </c>
      <c r="C413" s="123">
        <v>8000</v>
      </c>
      <c r="D413" s="115">
        <v>8000</v>
      </c>
      <c r="E413" s="123">
        <v>0</v>
      </c>
      <c r="F413" s="217">
        <f t="shared" si="136"/>
        <v>100</v>
      </c>
    </row>
    <row r="414" spans="1:6" s="95" customFormat="1" x14ac:dyDescent="0.2">
      <c r="A414" s="154"/>
      <c r="B414" s="148" t="s">
        <v>501</v>
      </c>
      <c r="C414" s="152">
        <f>C391+C408+0</f>
        <v>2051200</v>
      </c>
      <c r="D414" s="152">
        <f>D391+D408+0</f>
        <v>2091500</v>
      </c>
      <c r="E414" s="152">
        <f>E391+E408+0</f>
        <v>0</v>
      </c>
      <c r="F414" s="245">
        <f t="shared" ref="F414:F463" si="159">D414/C414*100</f>
        <v>101.96470358814354</v>
      </c>
    </row>
    <row r="415" spans="1:6" s="95" customFormat="1" x14ac:dyDescent="0.2">
      <c r="A415" s="131"/>
      <c r="B415" s="109"/>
      <c r="C415" s="132"/>
      <c r="D415" s="132"/>
      <c r="E415" s="132"/>
      <c r="F415" s="241"/>
    </row>
    <row r="416" spans="1:6" s="95" customFormat="1" x14ac:dyDescent="0.2">
      <c r="A416" s="108"/>
      <c r="B416" s="109"/>
      <c r="C416" s="115"/>
      <c r="D416" s="115"/>
      <c r="E416" s="115"/>
      <c r="F416" s="219"/>
    </row>
    <row r="417" spans="1:6" s="95" customFormat="1" x14ac:dyDescent="0.2">
      <c r="A417" s="113" t="s">
        <v>819</v>
      </c>
      <c r="B417" s="116"/>
      <c r="C417" s="115"/>
      <c r="D417" s="115"/>
      <c r="E417" s="115"/>
      <c r="F417" s="219"/>
    </row>
    <row r="418" spans="1:6" s="95" customFormat="1" x14ac:dyDescent="0.2">
      <c r="A418" s="113" t="s">
        <v>508</v>
      </c>
      <c r="B418" s="116"/>
      <c r="C418" s="115"/>
      <c r="D418" s="115"/>
      <c r="E418" s="115"/>
      <c r="F418" s="219"/>
    </row>
    <row r="419" spans="1:6" s="95" customFormat="1" x14ac:dyDescent="0.2">
      <c r="A419" s="113" t="s">
        <v>602</v>
      </c>
      <c r="B419" s="116"/>
      <c r="C419" s="115"/>
      <c r="D419" s="115"/>
      <c r="E419" s="115"/>
      <c r="F419" s="219"/>
    </row>
    <row r="420" spans="1:6" s="95" customFormat="1" x14ac:dyDescent="0.2">
      <c r="A420" s="113" t="s">
        <v>801</v>
      </c>
      <c r="B420" s="116"/>
      <c r="C420" s="115"/>
      <c r="D420" s="115"/>
      <c r="E420" s="115"/>
      <c r="F420" s="219"/>
    </row>
    <row r="421" spans="1:6" s="95" customFormat="1" x14ac:dyDescent="0.2">
      <c r="A421" s="113"/>
      <c r="B421" s="144"/>
      <c r="C421" s="132"/>
      <c r="D421" s="132"/>
      <c r="E421" s="132"/>
      <c r="F421" s="241"/>
    </row>
    <row r="422" spans="1:6" s="95" customFormat="1" x14ac:dyDescent="0.2">
      <c r="A422" s="111">
        <v>410000</v>
      </c>
      <c r="B422" s="112" t="s">
        <v>359</v>
      </c>
      <c r="C422" s="110">
        <f>C423+C428+0</f>
        <v>23469500</v>
      </c>
      <c r="D422" s="110">
        <f>D423+D428+0</f>
        <v>27122400</v>
      </c>
      <c r="E422" s="110">
        <f>E423+E428+0</f>
        <v>0</v>
      </c>
      <c r="F422" s="218">
        <f t="shared" si="159"/>
        <v>115.56445599608003</v>
      </c>
    </row>
    <row r="423" spans="1:6" s="95" customFormat="1" x14ac:dyDescent="0.2">
      <c r="A423" s="111">
        <v>411000</v>
      </c>
      <c r="B423" s="112" t="s">
        <v>472</v>
      </c>
      <c r="C423" s="110">
        <f t="shared" ref="C423" si="160">SUM(C424:C427)</f>
        <v>23422800</v>
      </c>
      <c r="D423" s="110">
        <f t="shared" ref="D423" si="161">SUM(D424:D427)</f>
        <v>27073700</v>
      </c>
      <c r="E423" s="110">
        <f t="shared" ref="E423" si="162">SUM(E424:E427)</f>
        <v>0</v>
      </c>
      <c r="F423" s="218">
        <f t="shared" si="159"/>
        <v>115.58694946803969</v>
      </c>
    </row>
    <row r="424" spans="1:6" s="95" customFormat="1" x14ac:dyDescent="0.2">
      <c r="A424" s="113">
        <v>411100</v>
      </c>
      <c r="B424" s="114" t="s">
        <v>360</v>
      </c>
      <c r="C424" s="123">
        <v>21800000</v>
      </c>
      <c r="D424" s="115">
        <v>25370000</v>
      </c>
      <c r="E424" s="123">
        <v>0</v>
      </c>
      <c r="F424" s="217">
        <f t="shared" si="159"/>
        <v>116.37614678899082</v>
      </c>
    </row>
    <row r="425" spans="1:6" s="95" customFormat="1" ht="40.5" x14ac:dyDescent="0.2">
      <c r="A425" s="113">
        <v>411200</v>
      </c>
      <c r="B425" s="114" t="s">
        <v>485</v>
      </c>
      <c r="C425" s="123">
        <v>580000</v>
      </c>
      <c r="D425" s="115">
        <v>600000</v>
      </c>
      <c r="E425" s="123">
        <v>0</v>
      </c>
      <c r="F425" s="217">
        <f t="shared" si="159"/>
        <v>103.44827586206897</v>
      </c>
    </row>
    <row r="426" spans="1:6" s="95" customFormat="1" ht="40.5" x14ac:dyDescent="0.2">
      <c r="A426" s="113">
        <v>411300</v>
      </c>
      <c r="B426" s="114" t="s">
        <v>361</v>
      </c>
      <c r="C426" s="123">
        <v>702800</v>
      </c>
      <c r="D426" s="115">
        <v>763700</v>
      </c>
      <c r="E426" s="123">
        <v>0</v>
      </c>
      <c r="F426" s="217">
        <f t="shared" si="159"/>
        <v>108.66533864541832</v>
      </c>
    </row>
    <row r="427" spans="1:6" s="95" customFormat="1" x14ac:dyDescent="0.2">
      <c r="A427" s="113">
        <v>411400</v>
      </c>
      <c r="B427" s="114" t="s">
        <v>362</v>
      </c>
      <c r="C427" s="123">
        <v>340000</v>
      </c>
      <c r="D427" s="115">
        <v>340000</v>
      </c>
      <c r="E427" s="123">
        <v>0</v>
      </c>
      <c r="F427" s="217">
        <f t="shared" si="159"/>
        <v>100</v>
      </c>
    </row>
    <row r="428" spans="1:6" s="95" customFormat="1" x14ac:dyDescent="0.2">
      <c r="A428" s="111">
        <v>412000</v>
      </c>
      <c r="B428" s="116" t="s">
        <v>477</v>
      </c>
      <c r="C428" s="110">
        <f>SUM(C429:C429)</f>
        <v>46700</v>
      </c>
      <c r="D428" s="110">
        <f>SUM(D429:D429)</f>
        <v>48700</v>
      </c>
      <c r="E428" s="110">
        <f>SUM(E429:E429)</f>
        <v>0</v>
      </c>
      <c r="F428" s="218">
        <f t="shared" si="159"/>
        <v>104.28265524625269</v>
      </c>
    </row>
    <row r="429" spans="1:6" s="95" customFormat="1" x14ac:dyDescent="0.2">
      <c r="A429" s="113">
        <v>412900</v>
      </c>
      <c r="B429" s="118" t="s">
        <v>587</v>
      </c>
      <c r="C429" s="123">
        <v>46700</v>
      </c>
      <c r="D429" s="115">
        <v>48700</v>
      </c>
      <c r="E429" s="123">
        <v>0</v>
      </c>
      <c r="F429" s="217">
        <f t="shared" si="159"/>
        <v>104.28265524625269</v>
      </c>
    </row>
    <row r="430" spans="1:6" s="120" customFormat="1" x14ac:dyDescent="0.2">
      <c r="A430" s="111">
        <v>510000</v>
      </c>
      <c r="B430" s="116" t="s">
        <v>423</v>
      </c>
      <c r="C430" s="110">
        <f t="shared" ref="C430" si="163">C431</f>
        <v>800000</v>
      </c>
      <c r="D430" s="110">
        <f t="shared" ref="D430" si="164">D431</f>
        <v>0</v>
      </c>
      <c r="E430" s="110">
        <f t="shared" ref="E430" si="165">E431</f>
        <v>0</v>
      </c>
      <c r="F430" s="218">
        <f t="shared" si="159"/>
        <v>0</v>
      </c>
    </row>
    <row r="431" spans="1:6" s="120" customFormat="1" x14ac:dyDescent="0.2">
      <c r="A431" s="111">
        <v>511000</v>
      </c>
      <c r="B431" s="116" t="s">
        <v>424</v>
      </c>
      <c r="C431" s="110">
        <f>0+C432</f>
        <v>800000</v>
      </c>
      <c r="D431" s="110">
        <f>0+D432</f>
        <v>0</v>
      </c>
      <c r="E431" s="110">
        <f>0+E432</f>
        <v>0</v>
      </c>
      <c r="F431" s="218">
        <f t="shared" si="159"/>
        <v>0</v>
      </c>
    </row>
    <row r="432" spans="1:6" s="95" customFormat="1" x14ac:dyDescent="0.2">
      <c r="A432" s="113">
        <v>511300</v>
      </c>
      <c r="B432" s="114" t="s">
        <v>427</v>
      </c>
      <c r="C432" s="123">
        <v>800000</v>
      </c>
      <c r="D432" s="115">
        <v>0</v>
      </c>
      <c r="E432" s="123">
        <v>0</v>
      </c>
      <c r="F432" s="217">
        <f t="shared" si="159"/>
        <v>0</v>
      </c>
    </row>
    <row r="433" spans="1:6" s="120" customFormat="1" x14ac:dyDescent="0.2">
      <c r="A433" s="111">
        <v>630000</v>
      </c>
      <c r="B433" s="116" t="s">
        <v>462</v>
      </c>
      <c r="C433" s="110">
        <f>C434+0</f>
        <v>656100</v>
      </c>
      <c r="D433" s="110">
        <f>D434+0</f>
        <v>712200</v>
      </c>
      <c r="E433" s="110">
        <f>E434+0</f>
        <v>0</v>
      </c>
      <c r="F433" s="218">
        <f t="shared" si="159"/>
        <v>108.55052583447645</v>
      </c>
    </row>
    <row r="434" spans="1:6" s="120" customFormat="1" x14ac:dyDescent="0.2">
      <c r="A434" s="111">
        <v>638000</v>
      </c>
      <c r="B434" s="116" t="s">
        <v>398</v>
      </c>
      <c r="C434" s="110">
        <f t="shared" ref="C434" si="166">C435</f>
        <v>656100</v>
      </c>
      <c r="D434" s="110">
        <f t="shared" ref="D434:E434" si="167">D435</f>
        <v>712200</v>
      </c>
      <c r="E434" s="110">
        <f t="shared" si="167"/>
        <v>0</v>
      </c>
      <c r="F434" s="218">
        <f t="shared" si="159"/>
        <v>108.55052583447645</v>
      </c>
    </row>
    <row r="435" spans="1:6" s="95" customFormat="1" x14ac:dyDescent="0.2">
      <c r="A435" s="113">
        <v>638100</v>
      </c>
      <c r="B435" s="114" t="s">
        <v>467</v>
      </c>
      <c r="C435" s="123">
        <v>656100</v>
      </c>
      <c r="D435" s="115">
        <v>712200</v>
      </c>
      <c r="E435" s="123">
        <v>0</v>
      </c>
      <c r="F435" s="217">
        <f t="shared" si="159"/>
        <v>108.55052583447645</v>
      </c>
    </row>
    <row r="436" spans="1:6" s="95" customFormat="1" x14ac:dyDescent="0.2">
      <c r="A436" s="154"/>
      <c r="B436" s="148" t="s">
        <v>501</v>
      </c>
      <c r="C436" s="152">
        <f>C422+C430+C433</f>
        <v>24925600</v>
      </c>
      <c r="D436" s="152">
        <f>D422+D430+D433</f>
        <v>27834600</v>
      </c>
      <c r="E436" s="152">
        <f>E422+E430+E433</f>
        <v>0</v>
      </c>
      <c r="F436" s="245">
        <f t="shared" si="159"/>
        <v>111.67073209872581</v>
      </c>
    </row>
    <row r="437" spans="1:6" s="95" customFormat="1" x14ac:dyDescent="0.2">
      <c r="A437" s="131"/>
      <c r="B437" s="109"/>
      <c r="C437" s="132"/>
      <c r="D437" s="132"/>
      <c r="E437" s="132"/>
      <c r="F437" s="241"/>
    </row>
    <row r="438" spans="1:6" s="95" customFormat="1" x14ac:dyDescent="0.2">
      <c r="A438" s="108"/>
      <c r="B438" s="109"/>
      <c r="C438" s="115"/>
      <c r="D438" s="115"/>
      <c r="E438" s="115"/>
      <c r="F438" s="219"/>
    </row>
    <row r="439" spans="1:6" s="95" customFormat="1" x14ac:dyDescent="0.2">
      <c r="A439" s="113" t="s">
        <v>820</v>
      </c>
      <c r="B439" s="116"/>
      <c r="C439" s="115"/>
      <c r="D439" s="115"/>
      <c r="E439" s="115"/>
      <c r="F439" s="219"/>
    </row>
    <row r="440" spans="1:6" s="95" customFormat="1" x14ac:dyDescent="0.2">
      <c r="A440" s="113" t="s">
        <v>508</v>
      </c>
      <c r="B440" s="116"/>
      <c r="C440" s="115"/>
      <c r="D440" s="115"/>
      <c r="E440" s="115"/>
      <c r="F440" s="219"/>
    </row>
    <row r="441" spans="1:6" s="95" customFormat="1" x14ac:dyDescent="0.2">
      <c r="A441" s="113" t="s">
        <v>603</v>
      </c>
      <c r="B441" s="116"/>
      <c r="C441" s="115"/>
      <c r="D441" s="115"/>
      <c r="E441" s="115"/>
      <c r="F441" s="219"/>
    </row>
    <row r="442" spans="1:6" s="95" customFormat="1" x14ac:dyDescent="0.2">
      <c r="A442" s="113" t="s">
        <v>801</v>
      </c>
      <c r="B442" s="116"/>
      <c r="C442" s="115"/>
      <c r="D442" s="115"/>
      <c r="E442" s="115"/>
      <c r="F442" s="219"/>
    </row>
    <row r="443" spans="1:6" s="95" customFormat="1" x14ac:dyDescent="0.2">
      <c r="A443" s="113"/>
      <c r="B443" s="144"/>
      <c r="C443" s="132"/>
      <c r="D443" s="132"/>
      <c r="E443" s="132"/>
      <c r="F443" s="241"/>
    </row>
    <row r="444" spans="1:6" s="95" customFormat="1" x14ac:dyDescent="0.2">
      <c r="A444" s="111">
        <v>410000</v>
      </c>
      <c r="B444" s="112" t="s">
        <v>359</v>
      </c>
      <c r="C444" s="110">
        <f>C445+C450+C462</f>
        <v>873300</v>
      </c>
      <c r="D444" s="110">
        <f>D445+D450+D462</f>
        <v>974000</v>
      </c>
      <c r="E444" s="110">
        <f>E445+E450+E462</f>
        <v>0</v>
      </c>
      <c r="F444" s="218">
        <f t="shared" si="159"/>
        <v>111.53097446467422</v>
      </c>
    </row>
    <row r="445" spans="1:6" s="95" customFormat="1" x14ac:dyDescent="0.2">
      <c r="A445" s="111">
        <v>411000</v>
      </c>
      <c r="B445" s="112" t="s">
        <v>472</v>
      </c>
      <c r="C445" s="110">
        <f t="shared" ref="C445" si="168">SUM(C446:C449)</f>
        <v>854500</v>
      </c>
      <c r="D445" s="110">
        <f t="shared" ref="D445" si="169">SUM(D446:D449)</f>
        <v>950700</v>
      </c>
      <c r="E445" s="110">
        <f t="shared" ref="E445" si="170">SUM(E446:E449)</f>
        <v>0</v>
      </c>
      <c r="F445" s="218">
        <f t="shared" si="159"/>
        <v>111.25804564072557</v>
      </c>
    </row>
    <row r="446" spans="1:6" s="95" customFormat="1" x14ac:dyDescent="0.2">
      <c r="A446" s="113">
        <v>411100</v>
      </c>
      <c r="B446" s="114" t="s">
        <v>360</v>
      </c>
      <c r="C446" s="123">
        <v>800000</v>
      </c>
      <c r="D446" s="115">
        <v>917000</v>
      </c>
      <c r="E446" s="123">
        <v>0</v>
      </c>
      <c r="F446" s="217">
        <f t="shared" si="159"/>
        <v>114.625</v>
      </c>
    </row>
    <row r="447" spans="1:6" s="95" customFormat="1" ht="40.5" x14ac:dyDescent="0.2">
      <c r="A447" s="113">
        <v>411200</v>
      </c>
      <c r="B447" s="114" t="s">
        <v>485</v>
      </c>
      <c r="C447" s="123">
        <v>11800</v>
      </c>
      <c r="D447" s="115">
        <v>12000</v>
      </c>
      <c r="E447" s="123">
        <v>0</v>
      </c>
      <c r="F447" s="217">
        <f t="shared" si="159"/>
        <v>101.69491525423729</v>
      </c>
    </row>
    <row r="448" spans="1:6" s="95" customFormat="1" ht="40.5" x14ac:dyDescent="0.2">
      <c r="A448" s="113">
        <v>411300</v>
      </c>
      <c r="B448" s="114" t="s">
        <v>361</v>
      </c>
      <c r="C448" s="123">
        <v>23700</v>
      </c>
      <c r="D448" s="115">
        <v>6700</v>
      </c>
      <c r="E448" s="123">
        <v>0</v>
      </c>
      <c r="F448" s="217">
        <f t="shared" si="159"/>
        <v>28.270042194092827</v>
      </c>
    </row>
    <row r="449" spans="1:6" s="95" customFormat="1" x14ac:dyDescent="0.2">
      <c r="A449" s="113">
        <v>411400</v>
      </c>
      <c r="B449" s="114" t="s">
        <v>362</v>
      </c>
      <c r="C449" s="123">
        <v>19000</v>
      </c>
      <c r="D449" s="115">
        <v>15000</v>
      </c>
      <c r="E449" s="123">
        <v>0</v>
      </c>
      <c r="F449" s="217">
        <f t="shared" si="159"/>
        <v>78.94736842105263</v>
      </c>
    </row>
    <row r="450" spans="1:6" s="120" customFormat="1" x14ac:dyDescent="0.2">
      <c r="A450" s="111">
        <v>412000</v>
      </c>
      <c r="B450" s="116" t="s">
        <v>477</v>
      </c>
      <c r="C450" s="110">
        <f>SUM(C451:C461)</f>
        <v>18200</v>
      </c>
      <c r="D450" s="110">
        <f>SUM(D451:D461)</f>
        <v>22700</v>
      </c>
      <c r="E450" s="110">
        <f>SUM(E451:E461)</f>
        <v>0</v>
      </c>
      <c r="F450" s="218">
        <f t="shared" si="159"/>
        <v>124.72527472527473</v>
      </c>
    </row>
    <row r="451" spans="1:6" s="95" customFormat="1" x14ac:dyDescent="0.2">
      <c r="A451" s="121">
        <v>412100</v>
      </c>
      <c r="B451" s="114" t="s">
        <v>363</v>
      </c>
      <c r="C451" s="123">
        <v>1800</v>
      </c>
      <c r="D451" s="115">
        <v>2500</v>
      </c>
      <c r="E451" s="123">
        <v>0</v>
      </c>
      <c r="F451" s="217">
        <f t="shared" si="159"/>
        <v>138.88888888888889</v>
      </c>
    </row>
    <row r="452" spans="1:6" s="95" customFormat="1" ht="40.5" x14ac:dyDescent="0.2">
      <c r="A452" s="113">
        <v>412200</v>
      </c>
      <c r="B452" s="114" t="s">
        <v>486</v>
      </c>
      <c r="C452" s="123">
        <v>3000</v>
      </c>
      <c r="D452" s="115">
        <v>3300</v>
      </c>
      <c r="E452" s="123">
        <v>0</v>
      </c>
      <c r="F452" s="217">
        <f t="shared" si="159"/>
        <v>110.00000000000001</v>
      </c>
    </row>
    <row r="453" spans="1:6" s="95" customFormat="1" x14ac:dyDescent="0.2">
      <c r="A453" s="113">
        <v>412300</v>
      </c>
      <c r="B453" s="114" t="s">
        <v>364</v>
      </c>
      <c r="C453" s="123">
        <v>3200</v>
      </c>
      <c r="D453" s="115">
        <v>3300</v>
      </c>
      <c r="E453" s="123">
        <v>0</v>
      </c>
      <c r="F453" s="217">
        <f t="shared" si="159"/>
        <v>103.125</v>
      </c>
    </row>
    <row r="454" spans="1:6" s="95" customFormat="1" x14ac:dyDescent="0.2">
      <c r="A454" s="113">
        <v>412500</v>
      </c>
      <c r="B454" s="114" t="s">
        <v>366</v>
      </c>
      <c r="C454" s="123">
        <v>800</v>
      </c>
      <c r="D454" s="115">
        <v>1000</v>
      </c>
      <c r="E454" s="123">
        <v>0</v>
      </c>
      <c r="F454" s="217">
        <f t="shared" si="159"/>
        <v>125</v>
      </c>
    </row>
    <row r="455" spans="1:6" s="95" customFormat="1" x14ac:dyDescent="0.2">
      <c r="A455" s="113">
        <v>412600</v>
      </c>
      <c r="B455" s="114" t="s">
        <v>487</v>
      </c>
      <c r="C455" s="123">
        <v>3200</v>
      </c>
      <c r="D455" s="115">
        <v>3200</v>
      </c>
      <c r="E455" s="123">
        <v>0</v>
      </c>
      <c r="F455" s="217">
        <f t="shared" si="159"/>
        <v>100</v>
      </c>
    </row>
    <row r="456" spans="1:6" s="95" customFormat="1" x14ac:dyDescent="0.2">
      <c r="A456" s="113">
        <v>412700</v>
      </c>
      <c r="B456" s="114" t="s">
        <v>474</v>
      </c>
      <c r="C456" s="123">
        <v>3000</v>
      </c>
      <c r="D456" s="115">
        <v>3000</v>
      </c>
      <c r="E456" s="123">
        <v>0</v>
      </c>
      <c r="F456" s="217">
        <f t="shared" si="159"/>
        <v>100</v>
      </c>
    </row>
    <row r="457" spans="1:6" s="95" customFormat="1" x14ac:dyDescent="0.2">
      <c r="A457" s="113">
        <v>412900</v>
      </c>
      <c r="B457" s="114" t="s">
        <v>802</v>
      </c>
      <c r="C457" s="123">
        <v>500</v>
      </c>
      <c r="D457" s="115">
        <v>499.99999999999994</v>
      </c>
      <c r="E457" s="123">
        <v>0</v>
      </c>
      <c r="F457" s="217">
        <f t="shared" si="159"/>
        <v>99.999999999999986</v>
      </c>
    </row>
    <row r="458" spans="1:6" s="95" customFormat="1" x14ac:dyDescent="0.2">
      <c r="A458" s="113">
        <v>412900</v>
      </c>
      <c r="B458" s="114" t="s">
        <v>567</v>
      </c>
      <c r="C458" s="123">
        <v>0</v>
      </c>
      <c r="D458" s="115">
        <v>3000</v>
      </c>
      <c r="E458" s="123">
        <v>0</v>
      </c>
      <c r="F458" s="217">
        <v>0</v>
      </c>
    </row>
    <row r="459" spans="1:6" s="95" customFormat="1" x14ac:dyDescent="0.2">
      <c r="A459" s="113">
        <v>412900</v>
      </c>
      <c r="B459" s="114" t="s">
        <v>585</v>
      </c>
      <c r="C459" s="123">
        <v>600</v>
      </c>
      <c r="D459" s="115">
        <v>600</v>
      </c>
      <c r="E459" s="123">
        <v>0</v>
      </c>
      <c r="F459" s="217">
        <f t="shared" si="159"/>
        <v>100</v>
      </c>
    </row>
    <row r="460" spans="1:6" s="95" customFormat="1" x14ac:dyDescent="0.2">
      <c r="A460" s="155">
        <v>412900</v>
      </c>
      <c r="B460" s="118" t="s">
        <v>586</v>
      </c>
      <c r="C460" s="123">
        <v>400</v>
      </c>
      <c r="D460" s="115">
        <v>500</v>
      </c>
      <c r="E460" s="123">
        <v>0</v>
      </c>
      <c r="F460" s="217">
        <f t="shared" si="159"/>
        <v>125</v>
      </c>
    </row>
    <row r="461" spans="1:6" s="95" customFormat="1" x14ac:dyDescent="0.2">
      <c r="A461" s="155">
        <v>412900</v>
      </c>
      <c r="B461" s="156" t="s">
        <v>587</v>
      </c>
      <c r="C461" s="123">
        <v>1700</v>
      </c>
      <c r="D461" s="115">
        <v>1800</v>
      </c>
      <c r="E461" s="123">
        <v>0</v>
      </c>
      <c r="F461" s="217">
        <f t="shared" si="159"/>
        <v>105.88235294117648</v>
      </c>
    </row>
    <row r="462" spans="1:6" s="120" customFormat="1" ht="40.5" x14ac:dyDescent="0.2">
      <c r="A462" s="111">
        <v>418000</v>
      </c>
      <c r="B462" s="116" t="s">
        <v>481</v>
      </c>
      <c r="C462" s="110">
        <f t="shared" ref="C462" si="171">C463</f>
        <v>600</v>
      </c>
      <c r="D462" s="110">
        <f t="shared" ref="D462:E462" si="172">D463</f>
        <v>600</v>
      </c>
      <c r="E462" s="110">
        <f t="shared" si="172"/>
        <v>0</v>
      </c>
      <c r="F462" s="218">
        <f t="shared" si="159"/>
        <v>100</v>
      </c>
    </row>
    <row r="463" spans="1:6" s="95" customFormat="1" x14ac:dyDescent="0.2">
      <c r="A463" s="113">
        <v>418400</v>
      </c>
      <c r="B463" s="114" t="s">
        <v>418</v>
      </c>
      <c r="C463" s="123">
        <v>600</v>
      </c>
      <c r="D463" s="115">
        <v>600</v>
      </c>
      <c r="E463" s="123">
        <v>0</v>
      </c>
      <c r="F463" s="217">
        <f t="shared" si="159"/>
        <v>100</v>
      </c>
    </row>
    <row r="464" spans="1:6" s="95" customFormat="1" x14ac:dyDescent="0.2">
      <c r="A464" s="111">
        <v>510000</v>
      </c>
      <c r="B464" s="116" t="s">
        <v>423</v>
      </c>
      <c r="C464" s="110">
        <f>C465+0</f>
        <v>1500</v>
      </c>
      <c r="D464" s="110">
        <f>D465+0</f>
        <v>2000</v>
      </c>
      <c r="E464" s="110">
        <f>E465+0</f>
        <v>0</v>
      </c>
      <c r="F464" s="218">
        <f t="shared" ref="F464:F517" si="173">D464/C464*100</f>
        <v>133.33333333333331</v>
      </c>
    </row>
    <row r="465" spans="1:6" s="95" customFormat="1" x14ac:dyDescent="0.2">
      <c r="A465" s="111">
        <v>511000</v>
      </c>
      <c r="B465" s="116" t="s">
        <v>424</v>
      </c>
      <c r="C465" s="110">
        <f t="shared" ref="C465" si="174">SUM(C466:C466)</f>
        <v>1500</v>
      </c>
      <c r="D465" s="110">
        <f t="shared" ref="D465" si="175">SUM(D466:D466)</f>
        <v>2000</v>
      </c>
      <c r="E465" s="110">
        <f t="shared" ref="E465" si="176">SUM(E466:E466)</f>
        <v>0</v>
      </c>
      <c r="F465" s="218">
        <f t="shared" si="173"/>
        <v>133.33333333333331</v>
      </c>
    </row>
    <row r="466" spans="1:6" s="95" customFormat="1" x14ac:dyDescent="0.2">
      <c r="A466" s="113">
        <v>511300</v>
      </c>
      <c r="B466" s="114" t="s">
        <v>427</v>
      </c>
      <c r="C466" s="123">
        <v>1500</v>
      </c>
      <c r="D466" s="115">
        <v>2000</v>
      </c>
      <c r="E466" s="123">
        <v>0</v>
      </c>
      <c r="F466" s="217">
        <f t="shared" si="173"/>
        <v>133.33333333333331</v>
      </c>
    </row>
    <row r="467" spans="1:6" s="120" customFormat="1" x14ac:dyDescent="0.2">
      <c r="A467" s="111">
        <v>630000</v>
      </c>
      <c r="B467" s="116" t="s">
        <v>462</v>
      </c>
      <c r="C467" s="110">
        <f>C468+0</f>
        <v>0</v>
      </c>
      <c r="D467" s="110">
        <f>D468+0</f>
        <v>31000</v>
      </c>
      <c r="E467" s="110">
        <f>E468+0</f>
        <v>0</v>
      </c>
      <c r="F467" s="218">
        <v>0</v>
      </c>
    </row>
    <row r="468" spans="1:6" s="120" customFormat="1" x14ac:dyDescent="0.2">
      <c r="A468" s="111">
        <v>638000</v>
      </c>
      <c r="B468" s="116" t="s">
        <v>398</v>
      </c>
      <c r="C468" s="110">
        <f t="shared" ref="C468" si="177">C469</f>
        <v>0</v>
      </c>
      <c r="D468" s="110">
        <f t="shared" ref="D468:E468" si="178">D469</f>
        <v>31000</v>
      </c>
      <c r="E468" s="110">
        <f t="shared" si="178"/>
        <v>0</v>
      </c>
      <c r="F468" s="218">
        <v>0</v>
      </c>
    </row>
    <row r="469" spans="1:6" s="95" customFormat="1" x14ac:dyDescent="0.2">
      <c r="A469" s="113">
        <v>638100</v>
      </c>
      <c r="B469" s="114" t="s">
        <v>467</v>
      </c>
      <c r="C469" s="123">
        <v>0</v>
      </c>
      <c r="D469" s="115">
        <v>31000</v>
      </c>
      <c r="E469" s="123">
        <v>0</v>
      </c>
      <c r="F469" s="217">
        <v>0</v>
      </c>
    </row>
    <row r="470" spans="1:6" s="95" customFormat="1" x14ac:dyDescent="0.2">
      <c r="A470" s="154"/>
      <c r="B470" s="148" t="s">
        <v>501</v>
      </c>
      <c r="C470" s="152">
        <f>C444+C464+C467</f>
        <v>874800</v>
      </c>
      <c r="D470" s="152">
        <f>D444+D464+D467</f>
        <v>1007000</v>
      </c>
      <c r="E470" s="152">
        <f>E444+E464+E467</f>
        <v>0</v>
      </c>
      <c r="F470" s="245">
        <f t="shared" si="173"/>
        <v>115.11202560585276</v>
      </c>
    </row>
    <row r="471" spans="1:6" s="95" customFormat="1" x14ac:dyDescent="0.2">
      <c r="A471" s="131"/>
      <c r="B471" s="109"/>
      <c r="C471" s="115"/>
      <c r="D471" s="115"/>
      <c r="E471" s="115"/>
      <c r="F471" s="219"/>
    </row>
    <row r="472" spans="1:6" s="95" customFormat="1" x14ac:dyDescent="0.2">
      <c r="A472" s="108"/>
      <c r="B472" s="109"/>
      <c r="C472" s="115"/>
      <c r="D472" s="115"/>
      <c r="E472" s="115"/>
      <c r="F472" s="219"/>
    </row>
    <row r="473" spans="1:6" s="95" customFormat="1" x14ac:dyDescent="0.2">
      <c r="A473" s="113" t="s">
        <v>821</v>
      </c>
      <c r="B473" s="116"/>
      <c r="C473" s="115"/>
      <c r="D473" s="115"/>
      <c r="E473" s="115"/>
      <c r="F473" s="219"/>
    </row>
    <row r="474" spans="1:6" s="95" customFormat="1" x14ac:dyDescent="0.2">
      <c r="A474" s="113" t="s">
        <v>508</v>
      </c>
      <c r="B474" s="116"/>
      <c r="C474" s="115"/>
      <c r="D474" s="115"/>
      <c r="E474" s="115"/>
      <c r="F474" s="219"/>
    </row>
    <row r="475" spans="1:6" s="95" customFormat="1" x14ac:dyDescent="0.2">
      <c r="A475" s="113" t="s">
        <v>604</v>
      </c>
      <c r="B475" s="116"/>
      <c r="C475" s="115"/>
      <c r="D475" s="115"/>
      <c r="E475" s="115"/>
      <c r="F475" s="219"/>
    </row>
    <row r="476" spans="1:6" s="95" customFormat="1" x14ac:dyDescent="0.2">
      <c r="A476" s="113" t="s">
        <v>801</v>
      </c>
      <c r="B476" s="116"/>
      <c r="C476" s="115"/>
      <c r="D476" s="115"/>
      <c r="E476" s="115"/>
      <c r="F476" s="219"/>
    </row>
    <row r="477" spans="1:6" s="95" customFormat="1" x14ac:dyDescent="0.2">
      <c r="A477" s="113"/>
      <c r="B477" s="144"/>
      <c r="C477" s="132"/>
      <c r="D477" s="132"/>
      <c r="E477" s="132"/>
      <c r="F477" s="241"/>
    </row>
    <row r="478" spans="1:6" s="95" customFormat="1" x14ac:dyDescent="0.2">
      <c r="A478" s="111">
        <v>410000</v>
      </c>
      <c r="B478" s="112" t="s">
        <v>359</v>
      </c>
      <c r="C478" s="110">
        <f t="shared" ref="C478" si="179">C479+C484</f>
        <v>898000</v>
      </c>
      <c r="D478" s="110">
        <f t="shared" ref="D478" si="180">D479+D484</f>
        <v>975300</v>
      </c>
      <c r="E478" s="110">
        <f t="shared" ref="E478" si="181">E479+E484</f>
        <v>0</v>
      </c>
      <c r="F478" s="218">
        <f t="shared" si="173"/>
        <v>108.60801781737193</v>
      </c>
    </row>
    <row r="479" spans="1:6" s="95" customFormat="1" x14ac:dyDescent="0.2">
      <c r="A479" s="111">
        <v>411000</v>
      </c>
      <c r="B479" s="112" t="s">
        <v>472</v>
      </c>
      <c r="C479" s="110">
        <f t="shared" ref="C479" si="182">SUM(C480:C483)</f>
        <v>612800</v>
      </c>
      <c r="D479" s="110">
        <f t="shared" ref="D479" si="183">SUM(D480:D483)</f>
        <v>729000</v>
      </c>
      <c r="E479" s="110">
        <f t="shared" ref="E479" si="184">SUM(E480:E483)</f>
        <v>0</v>
      </c>
      <c r="F479" s="218">
        <f t="shared" si="173"/>
        <v>118.96214099216711</v>
      </c>
    </row>
    <row r="480" spans="1:6" s="95" customFormat="1" x14ac:dyDescent="0.2">
      <c r="A480" s="113">
        <v>411100</v>
      </c>
      <c r="B480" s="114" t="s">
        <v>360</v>
      </c>
      <c r="C480" s="123">
        <v>580000</v>
      </c>
      <c r="D480" s="115">
        <v>695000</v>
      </c>
      <c r="E480" s="123">
        <v>0</v>
      </c>
      <c r="F480" s="217">
        <f t="shared" si="173"/>
        <v>119.82758620689656</v>
      </c>
    </row>
    <row r="481" spans="1:6" s="95" customFormat="1" ht="40.5" x14ac:dyDescent="0.2">
      <c r="A481" s="113">
        <v>411200</v>
      </c>
      <c r="B481" s="114" t="s">
        <v>485</v>
      </c>
      <c r="C481" s="123">
        <v>16300</v>
      </c>
      <c r="D481" s="115">
        <v>17000</v>
      </c>
      <c r="E481" s="123">
        <v>0</v>
      </c>
      <c r="F481" s="217">
        <f t="shared" si="173"/>
        <v>104.29447852760735</v>
      </c>
    </row>
    <row r="482" spans="1:6" s="95" customFormat="1" ht="40.5" x14ac:dyDescent="0.2">
      <c r="A482" s="113">
        <v>411300</v>
      </c>
      <c r="B482" s="114" t="s">
        <v>361</v>
      </c>
      <c r="C482" s="123">
        <v>11000</v>
      </c>
      <c r="D482" s="115">
        <v>11000</v>
      </c>
      <c r="E482" s="123">
        <v>0</v>
      </c>
      <c r="F482" s="217">
        <f t="shared" si="173"/>
        <v>100</v>
      </c>
    </row>
    <row r="483" spans="1:6" s="95" customFormat="1" x14ac:dyDescent="0.2">
      <c r="A483" s="113">
        <v>411400</v>
      </c>
      <c r="B483" s="114" t="s">
        <v>362</v>
      </c>
      <c r="C483" s="123">
        <v>5500</v>
      </c>
      <c r="D483" s="115">
        <v>6000</v>
      </c>
      <c r="E483" s="123">
        <v>0</v>
      </c>
      <c r="F483" s="217">
        <f t="shared" si="173"/>
        <v>109.09090909090908</v>
      </c>
    </row>
    <row r="484" spans="1:6" s="95" customFormat="1" x14ac:dyDescent="0.2">
      <c r="A484" s="111">
        <v>412000</v>
      </c>
      <c r="B484" s="116" t="s">
        <v>477</v>
      </c>
      <c r="C484" s="110">
        <f t="shared" ref="C484" si="185">SUM(C485:C497)</f>
        <v>285200</v>
      </c>
      <c r="D484" s="110">
        <f t="shared" ref="D484" si="186">SUM(D485:D497)</f>
        <v>246300</v>
      </c>
      <c r="E484" s="110">
        <f t="shared" ref="E484" si="187">SUM(E485:E497)</f>
        <v>0</v>
      </c>
      <c r="F484" s="218">
        <f t="shared" si="173"/>
        <v>86.360448807854141</v>
      </c>
    </row>
    <row r="485" spans="1:6" s="95" customFormat="1" x14ac:dyDescent="0.2">
      <c r="A485" s="113">
        <v>412100</v>
      </c>
      <c r="B485" s="114" t="s">
        <v>363</v>
      </c>
      <c r="C485" s="123">
        <v>2400</v>
      </c>
      <c r="D485" s="115">
        <v>4600</v>
      </c>
      <c r="E485" s="123">
        <v>0</v>
      </c>
      <c r="F485" s="217">
        <f t="shared" si="173"/>
        <v>191.66666666666669</v>
      </c>
    </row>
    <row r="486" spans="1:6" s="95" customFormat="1" ht="40.5" x14ac:dyDescent="0.2">
      <c r="A486" s="113">
        <v>412200</v>
      </c>
      <c r="B486" s="114" t="s">
        <v>486</v>
      </c>
      <c r="C486" s="123">
        <v>45000</v>
      </c>
      <c r="D486" s="115">
        <v>44700</v>
      </c>
      <c r="E486" s="123">
        <v>0</v>
      </c>
      <c r="F486" s="217">
        <f t="shared" si="173"/>
        <v>99.333333333333329</v>
      </c>
    </row>
    <row r="487" spans="1:6" s="95" customFormat="1" x14ac:dyDescent="0.2">
      <c r="A487" s="113">
        <v>412300</v>
      </c>
      <c r="B487" s="114" t="s">
        <v>364</v>
      </c>
      <c r="C487" s="123">
        <v>7500</v>
      </c>
      <c r="D487" s="115">
        <v>7999.9999999999991</v>
      </c>
      <c r="E487" s="123">
        <v>0</v>
      </c>
      <c r="F487" s="217">
        <f t="shared" si="173"/>
        <v>106.66666666666667</v>
      </c>
    </row>
    <row r="488" spans="1:6" s="95" customFormat="1" x14ac:dyDescent="0.2">
      <c r="A488" s="113">
        <v>412500</v>
      </c>
      <c r="B488" s="114" t="s">
        <v>366</v>
      </c>
      <c r="C488" s="123">
        <v>6500</v>
      </c>
      <c r="D488" s="115">
        <v>6800</v>
      </c>
      <c r="E488" s="123">
        <v>0</v>
      </c>
      <c r="F488" s="217">
        <f t="shared" si="173"/>
        <v>104.61538461538463</v>
      </c>
    </row>
    <row r="489" spans="1:6" s="95" customFormat="1" x14ac:dyDescent="0.2">
      <c r="A489" s="113">
        <v>412600</v>
      </c>
      <c r="B489" s="114" t="s">
        <v>487</v>
      </c>
      <c r="C489" s="123">
        <v>9000</v>
      </c>
      <c r="D489" s="115">
        <v>9500</v>
      </c>
      <c r="E489" s="123">
        <v>0</v>
      </c>
      <c r="F489" s="217">
        <f t="shared" si="173"/>
        <v>105.55555555555556</v>
      </c>
    </row>
    <row r="490" spans="1:6" s="95" customFormat="1" x14ac:dyDescent="0.2">
      <c r="A490" s="113">
        <v>412700</v>
      </c>
      <c r="B490" s="114" t="s">
        <v>474</v>
      </c>
      <c r="C490" s="123">
        <v>60000</v>
      </c>
      <c r="D490" s="115">
        <v>65000</v>
      </c>
      <c r="E490" s="123">
        <v>0</v>
      </c>
      <c r="F490" s="217">
        <f t="shared" si="173"/>
        <v>108.33333333333333</v>
      </c>
    </row>
    <row r="491" spans="1:6" s="95" customFormat="1" x14ac:dyDescent="0.2">
      <c r="A491" s="113">
        <v>412900</v>
      </c>
      <c r="B491" s="118" t="s">
        <v>802</v>
      </c>
      <c r="C491" s="123">
        <v>1000</v>
      </c>
      <c r="D491" s="115">
        <v>900</v>
      </c>
      <c r="E491" s="123">
        <v>0</v>
      </c>
      <c r="F491" s="217">
        <f t="shared" si="173"/>
        <v>90</v>
      </c>
    </row>
    <row r="492" spans="1:6" s="95" customFormat="1" x14ac:dyDescent="0.2">
      <c r="A492" s="113">
        <v>412900</v>
      </c>
      <c r="B492" s="118" t="s">
        <v>567</v>
      </c>
      <c r="C492" s="123">
        <v>3600</v>
      </c>
      <c r="D492" s="115">
        <v>2200</v>
      </c>
      <c r="E492" s="123">
        <v>0</v>
      </c>
      <c r="F492" s="217">
        <f t="shared" si="173"/>
        <v>61.111111111111114</v>
      </c>
    </row>
    <row r="493" spans="1:6" s="95" customFormat="1" x14ac:dyDescent="0.2">
      <c r="A493" s="113">
        <v>412900</v>
      </c>
      <c r="B493" s="114" t="s">
        <v>767</v>
      </c>
      <c r="C493" s="123">
        <v>147000</v>
      </c>
      <c r="D493" s="115">
        <v>101100</v>
      </c>
      <c r="E493" s="123">
        <v>0</v>
      </c>
      <c r="F493" s="217">
        <f t="shared" si="173"/>
        <v>68.775510204081641</v>
      </c>
    </row>
    <row r="494" spans="1:6" s="95" customFormat="1" x14ac:dyDescent="0.2">
      <c r="A494" s="113">
        <v>412900</v>
      </c>
      <c r="B494" s="118" t="s">
        <v>585</v>
      </c>
      <c r="C494" s="123">
        <v>1300</v>
      </c>
      <c r="D494" s="115">
        <v>1300</v>
      </c>
      <c r="E494" s="123">
        <v>0</v>
      </c>
      <c r="F494" s="217">
        <f t="shared" si="173"/>
        <v>100</v>
      </c>
    </row>
    <row r="495" spans="1:6" s="95" customFormat="1" x14ac:dyDescent="0.2">
      <c r="A495" s="113">
        <v>412900</v>
      </c>
      <c r="B495" s="118" t="s">
        <v>586</v>
      </c>
      <c r="C495" s="123">
        <v>600</v>
      </c>
      <c r="D495" s="115">
        <v>800</v>
      </c>
      <c r="E495" s="123">
        <v>0</v>
      </c>
      <c r="F495" s="217">
        <f t="shared" si="173"/>
        <v>133.33333333333331</v>
      </c>
    </row>
    <row r="496" spans="1:6" s="95" customFormat="1" x14ac:dyDescent="0.2">
      <c r="A496" s="113">
        <v>412900</v>
      </c>
      <c r="B496" s="118" t="s">
        <v>587</v>
      </c>
      <c r="C496" s="123">
        <v>1200</v>
      </c>
      <c r="D496" s="115">
        <v>1300</v>
      </c>
      <c r="E496" s="123">
        <v>0</v>
      </c>
      <c r="F496" s="217">
        <f t="shared" si="173"/>
        <v>108.33333333333333</v>
      </c>
    </row>
    <row r="497" spans="1:6" s="95" customFormat="1" x14ac:dyDescent="0.2">
      <c r="A497" s="113">
        <v>412900</v>
      </c>
      <c r="B497" s="114" t="s">
        <v>569</v>
      </c>
      <c r="C497" s="123">
        <v>100</v>
      </c>
      <c r="D497" s="115">
        <v>100</v>
      </c>
      <c r="E497" s="123">
        <v>0</v>
      </c>
      <c r="F497" s="217">
        <f t="shared" si="173"/>
        <v>100</v>
      </c>
    </row>
    <row r="498" spans="1:6" s="120" customFormat="1" x14ac:dyDescent="0.2">
      <c r="A498" s="111">
        <v>510000</v>
      </c>
      <c r="B498" s="116" t="s">
        <v>423</v>
      </c>
      <c r="C498" s="110">
        <f>C499+C501</f>
        <v>3000</v>
      </c>
      <c r="D498" s="110">
        <f>D499+D501</f>
        <v>3000</v>
      </c>
      <c r="E498" s="110">
        <f>E499+E501</f>
        <v>0</v>
      </c>
      <c r="F498" s="218">
        <f t="shared" si="173"/>
        <v>100</v>
      </c>
    </row>
    <row r="499" spans="1:6" s="120" customFormat="1" x14ac:dyDescent="0.2">
      <c r="A499" s="111">
        <v>511000</v>
      </c>
      <c r="B499" s="116" t="s">
        <v>424</v>
      </c>
      <c r="C499" s="110">
        <f>C500+0</f>
        <v>2200</v>
      </c>
      <c r="D499" s="110">
        <f>D500+0</f>
        <v>3000</v>
      </c>
      <c r="E499" s="110">
        <f>E500+0</f>
        <v>0</v>
      </c>
      <c r="F499" s="218">
        <f t="shared" si="173"/>
        <v>136.36363636363635</v>
      </c>
    </row>
    <row r="500" spans="1:6" s="95" customFormat="1" x14ac:dyDescent="0.2">
      <c r="A500" s="113">
        <v>511300</v>
      </c>
      <c r="B500" s="114" t="s">
        <v>427</v>
      </c>
      <c r="C500" s="123">
        <v>2200</v>
      </c>
      <c r="D500" s="115">
        <v>3000</v>
      </c>
      <c r="E500" s="123">
        <v>0</v>
      </c>
      <c r="F500" s="217">
        <f t="shared" si="173"/>
        <v>136.36363636363635</v>
      </c>
    </row>
    <row r="501" spans="1:6" s="120" customFormat="1" x14ac:dyDescent="0.2">
      <c r="A501" s="111">
        <v>516000</v>
      </c>
      <c r="B501" s="116" t="s">
        <v>434</v>
      </c>
      <c r="C501" s="110">
        <f t="shared" ref="C501" si="188">C502</f>
        <v>800</v>
      </c>
      <c r="D501" s="110">
        <f t="shared" ref="D501:E501" si="189">D502</f>
        <v>0</v>
      </c>
      <c r="E501" s="110">
        <f t="shared" si="189"/>
        <v>0</v>
      </c>
      <c r="F501" s="218">
        <f t="shared" si="173"/>
        <v>0</v>
      </c>
    </row>
    <row r="502" spans="1:6" s="95" customFormat="1" x14ac:dyDescent="0.2">
      <c r="A502" s="113">
        <v>516100</v>
      </c>
      <c r="B502" s="114" t="s">
        <v>434</v>
      </c>
      <c r="C502" s="123">
        <v>800</v>
      </c>
      <c r="D502" s="115">
        <v>0</v>
      </c>
      <c r="E502" s="123">
        <v>0</v>
      </c>
      <c r="F502" s="217">
        <f t="shared" si="173"/>
        <v>0</v>
      </c>
    </row>
    <row r="503" spans="1:6" s="120" customFormat="1" x14ac:dyDescent="0.2">
      <c r="A503" s="111">
        <v>630000</v>
      </c>
      <c r="B503" s="116" t="s">
        <v>462</v>
      </c>
      <c r="C503" s="110">
        <f>0+C504</f>
        <v>11100</v>
      </c>
      <c r="D503" s="110">
        <f>0+D504</f>
        <v>1200</v>
      </c>
      <c r="E503" s="110">
        <f>0+E504</f>
        <v>0</v>
      </c>
      <c r="F503" s="218">
        <f t="shared" si="173"/>
        <v>10.810810810810811</v>
      </c>
    </row>
    <row r="504" spans="1:6" s="120" customFormat="1" x14ac:dyDescent="0.2">
      <c r="A504" s="111">
        <v>638000</v>
      </c>
      <c r="B504" s="116" t="s">
        <v>398</v>
      </c>
      <c r="C504" s="110">
        <f t="shared" ref="C504" si="190">C505</f>
        <v>11100</v>
      </c>
      <c r="D504" s="110">
        <f t="shared" ref="D504:E504" si="191">D505</f>
        <v>1200</v>
      </c>
      <c r="E504" s="110">
        <f t="shared" si="191"/>
        <v>0</v>
      </c>
      <c r="F504" s="218">
        <f t="shared" si="173"/>
        <v>10.810810810810811</v>
      </c>
    </row>
    <row r="505" spans="1:6" s="95" customFormat="1" x14ac:dyDescent="0.2">
      <c r="A505" s="113">
        <v>638100</v>
      </c>
      <c r="B505" s="114" t="s">
        <v>467</v>
      </c>
      <c r="C505" s="123">
        <v>11100</v>
      </c>
      <c r="D505" s="115">
        <v>1200</v>
      </c>
      <c r="E505" s="123">
        <v>0</v>
      </c>
      <c r="F505" s="217">
        <f t="shared" si="173"/>
        <v>10.810810810810811</v>
      </c>
    </row>
    <row r="506" spans="1:6" s="95" customFormat="1" x14ac:dyDescent="0.2">
      <c r="A506" s="154"/>
      <c r="B506" s="148" t="s">
        <v>501</v>
      </c>
      <c r="C506" s="152">
        <f>C478+C498+0+C503</f>
        <v>912100</v>
      </c>
      <c r="D506" s="152">
        <f>D478+D498+0+D503</f>
        <v>979500</v>
      </c>
      <c r="E506" s="152">
        <f>E478+E498+0+E503</f>
        <v>0</v>
      </c>
      <c r="F506" s="245">
        <f t="shared" si="173"/>
        <v>107.389540620546</v>
      </c>
    </row>
    <row r="507" spans="1:6" s="95" customFormat="1" x14ac:dyDescent="0.2">
      <c r="A507" s="131"/>
      <c r="B507" s="109"/>
      <c r="C507" s="132"/>
      <c r="D507" s="132"/>
      <c r="E507" s="132"/>
      <c r="F507" s="241"/>
    </row>
    <row r="508" spans="1:6" s="95" customFormat="1" x14ac:dyDescent="0.2">
      <c r="A508" s="108"/>
      <c r="B508" s="109"/>
      <c r="C508" s="115"/>
      <c r="D508" s="115"/>
      <c r="E508" s="115"/>
      <c r="F508" s="219"/>
    </row>
    <row r="509" spans="1:6" s="95" customFormat="1" x14ac:dyDescent="0.2">
      <c r="A509" s="113" t="s">
        <v>822</v>
      </c>
      <c r="B509" s="116"/>
      <c r="C509" s="115"/>
      <c r="D509" s="115"/>
      <c r="E509" s="115"/>
      <c r="F509" s="219"/>
    </row>
    <row r="510" spans="1:6" s="95" customFormat="1" x14ac:dyDescent="0.2">
      <c r="A510" s="113" t="s">
        <v>508</v>
      </c>
      <c r="B510" s="116"/>
      <c r="C510" s="115"/>
      <c r="D510" s="115"/>
      <c r="E510" s="115"/>
      <c r="F510" s="219"/>
    </row>
    <row r="511" spans="1:6" s="95" customFormat="1" x14ac:dyDescent="0.2">
      <c r="A511" s="113" t="s">
        <v>605</v>
      </c>
      <c r="B511" s="116"/>
      <c r="C511" s="115"/>
      <c r="D511" s="115"/>
      <c r="E511" s="115"/>
      <c r="F511" s="219"/>
    </row>
    <row r="512" spans="1:6" s="95" customFormat="1" x14ac:dyDescent="0.2">
      <c r="A512" s="113" t="s">
        <v>801</v>
      </c>
      <c r="B512" s="116"/>
      <c r="C512" s="115"/>
      <c r="D512" s="115"/>
      <c r="E512" s="115"/>
      <c r="F512" s="219"/>
    </row>
    <row r="513" spans="1:6" s="95" customFormat="1" x14ac:dyDescent="0.2">
      <c r="A513" s="113"/>
      <c r="B513" s="144"/>
      <c r="C513" s="132"/>
      <c r="D513" s="132"/>
      <c r="E513" s="132"/>
      <c r="F513" s="241"/>
    </row>
    <row r="514" spans="1:6" s="95" customFormat="1" x14ac:dyDescent="0.2">
      <c r="A514" s="111">
        <v>410000</v>
      </c>
      <c r="B514" s="112" t="s">
        <v>359</v>
      </c>
      <c r="C514" s="110">
        <f t="shared" ref="C514" si="192">C515+C520</f>
        <v>281700</v>
      </c>
      <c r="D514" s="110">
        <f t="shared" ref="D514" si="193">D515+D520</f>
        <v>390800</v>
      </c>
      <c r="E514" s="110">
        <f t="shared" ref="E514" si="194">E515+E520</f>
        <v>0</v>
      </c>
      <c r="F514" s="218">
        <f t="shared" si="173"/>
        <v>138.72914447994319</v>
      </c>
    </row>
    <row r="515" spans="1:6" s="95" customFormat="1" x14ac:dyDescent="0.2">
      <c r="A515" s="111">
        <v>411000</v>
      </c>
      <c r="B515" s="112" t="s">
        <v>472</v>
      </c>
      <c r="C515" s="110">
        <f t="shared" ref="C515" si="195">SUM(C516:C519)</f>
        <v>246800</v>
      </c>
      <c r="D515" s="110">
        <f t="shared" ref="D515" si="196">SUM(D516:D519)</f>
        <v>355500</v>
      </c>
      <c r="E515" s="110">
        <f t="shared" ref="E515" si="197">SUM(E516:E519)</f>
        <v>0</v>
      </c>
      <c r="F515" s="218">
        <f t="shared" si="173"/>
        <v>144.04376012965966</v>
      </c>
    </row>
    <row r="516" spans="1:6" s="95" customFormat="1" x14ac:dyDescent="0.2">
      <c r="A516" s="113">
        <v>411100</v>
      </c>
      <c r="B516" s="114" t="s">
        <v>360</v>
      </c>
      <c r="C516" s="123">
        <v>230000</v>
      </c>
      <c r="D516" s="115">
        <v>342000</v>
      </c>
      <c r="E516" s="123">
        <v>0</v>
      </c>
      <c r="F516" s="217">
        <f t="shared" si="173"/>
        <v>148.69565217391306</v>
      </c>
    </row>
    <row r="517" spans="1:6" s="95" customFormat="1" ht="40.5" x14ac:dyDescent="0.2">
      <c r="A517" s="113">
        <v>411200</v>
      </c>
      <c r="B517" s="114" t="s">
        <v>485</v>
      </c>
      <c r="C517" s="123">
        <v>3500</v>
      </c>
      <c r="D517" s="115">
        <v>4000</v>
      </c>
      <c r="E517" s="123">
        <v>0</v>
      </c>
      <c r="F517" s="217">
        <f t="shared" si="173"/>
        <v>114.28571428571428</v>
      </c>
    </row>
    <row r="518" spans="1:6" s="95" customFormat="1" ht="40.5" x14ac:dyDescent="0.2">
      <c r="A518" s="113">
        <v>411300</v>
      </c>
      <c r="B518" s="114" t="s">
        <v>361</v>
      </c>
      <c r="C518" s="123">
        <v>10300</v>
      </c>
      <c r="D518" s="115">
        <v>6000</v>
      </c>
      <c r="E518" s="123">
        <v>0</v>
      </c>
      <c r="F518" s="217">
        <f t="shared" ref="F518:F564" si="198">D518/C518*100</f>
        <v>58.252427184466015</v>
      </c>
    </row>
    <row r="519" spans="1:6" s="95" customFormat="1" x14ac:dyDescent="0.2">
      <c r="A519" s="113">
        <v>411400</v>
      </c>
      <c r="B519" s="114" t="s">
        <v>362</v>
      </c>
      <c r="C519" s="123">
        <v>3000</v>
      </c>
      <c r="D519" s="115">
        <v>3500</v>
      </c>
      <c r="E519" s="123">
        <v>0</v>
      </c>
      <c r="F519" s="217">
        <f t="shared" si="198"/>
        <v>116.66666666666667</v>
      </c>
    </row>
    <row r="520" spans="1:6" s="95" customFormat="1" x14ac:dyDescent="0.2">
      <c r="A520" s="111">
        <v>412000</v>
      </c>
      <c r="B520" s="116" t="s">
        <v>477</v>
      </c>
      <c r="C520" s="110">
        <f>SUM(C521:C526)</f>
        <v>34900</v>
      </c>
      <c r="D520" s="110">
        <f>SUM(D521:D526)</f>
        <v>35300</v>
      </c>
      <c r="E520" s="110">
        <f>SUM(E521:E526)</f>
        <v>0</v>
      </c>
      <c r="F520" s="218">
        <f t="shared" si="198"/>
        <v>101.14613180515759</v>
      </c>
    </row>
    <row r="521" spans="1:6" s="95" customFormat="1" ht="40.5" x14ac:dyDescent="0.2">
      <c r="A521" s="113">
        <v>412200</v>
      </c>
      <c r="B521" s="114" t="s">
        <v>486</v>
      </c>
      <c r="C521" s="123">
        <v>13200</v>
      </c>
      <c r="D521" s="115">
        <v>13500</v>
      </c>
      <c r="E521" s="123">
        <v>0</v>
      </c>
      <c r="F521" s="217">
        <f t="shared" si="198"/>
        <v>102.27272727272727</v>
      </c>
    </row>
    <row r="522" spans="1:6" s="95" customFormat="1" x14ac:dyDescent="0.2">
      <c r="A522" s="113">
        <v>412300</v>
      </c>
      <c r="B522" s="114" t="s">
        <v>364</v>
      </c>
      <c r="C522" s="123">
        <v>3500</v>
      </c>
      <c r="D522" s="115">
        <v>3500</v>
      </c>
      <c r="E522" s="123">
        <v>0</v>
      </c>
      <c r="F522" s="217">
        <f t="shared" si="198"/>
        <v>100</v>
      </c>
    </row>
    <row r="523" spans="1:6" s="95" customFormat="1" x14ac:dyDescent="0.2">
      <c r="A523" s="113">
        <v>412700</v>
      </c>
      <c r="B523" s="114" t="s">
        <v>474</v>
      </c>
      <c r="C523" s="123">
        <v>2400</v>
      </c>
      <c r="D523" s="115">
        <v>2400</v>
      </c>
      <c r="E523" s="123">
        <v>0</v>
      </c>
      <c r="F523" s="217">
        <f t="shared" si="198"/>
        <v>100</v>
      </c>
    </row>
    <row r="524" spans="1:6" s="95" customFormat="1" x14ac:dyDescent="0.2">
      <c r="A524" s="113">
        <v>412900</v>
      </c>
      <c r="B524" s="118" t="s">
        <v>567</v>
      </c>
      <c r="C524" s="123">
        <v>14900</v>
      </c>
      <c r="D524" s="115">
        <v>15900</v>
      </c>
      <c r="E524" s="123">
        <v>0</v>
      </c>
      <c r="F524" s="217">
        <f t="shared" si="198"/>
        <v>106.71140939597315</v>
      </c>
    </row>
    <row r="525" spans="1:6" s="95" customFormat="1" x14ac:dyDescent="0.2">
      <c r="A525" s="113">
        <v>412900</v>
      </c>
      <c r="B525" s="118" t="s">
        <v>585</v>
      </c>
      <c r="C525" s="123">
        <v>300</v>
      </c>
      <c r="D525" s="115">
        <v>0</v>
      </c>
      <c r="E525" s="123">
        <v>0</v>
      </c>
      <c r="F525" s="217">
        <f t="shared" si="198"/>
        <v>0</v>
      </c>
    </row>
    <row r="526" spans="1:6" s="95" customFormat="1" x14ac:dyDescent="0.2">
      <c r="A526" s="113">
        <v>412900</v>
      </c>
      <c r="B526" s="118" t="s">
        <v>587</v>
      </c>
      <c r="C526" s="123">
        <v>600</v>
      </c>
      <c r="D526" s="115">
        <v>0</v>
      </c>
      <c r="E526" s="123">
        <v>0</v>
      </c>
      <c r="F526" s="217">
        <f t="shared" si="198"/>
        <v>0</v>
      </c>
    </row>
    <row r="527" spans="1:6" s="120" customFormat="1" x14ac:dyDescent="0.2">
      <c r="A527" s="111">
        <v>510000</v>
      </c>
      <c r="B527" s="116" t="s">
        <v>423</v>
      </c>
      <c r="C527" s="110">
        <f t="shared" ref="C527:C528" si="199">C528</f>
        <v>2000</v>
      </c>
      <c r="D527" s="110">
        <f t="shared" ref="D527:D528" si="200">D528</f>
        <v>2000</v>
      </c>
      <c r="E527" s="110">
        <f t="shared" ref="E527:E528" si="201">E528</f>
        <v>0</v>
      </c>
      <c r="F527" s="218">
        <f t="shared" si="198"/>
        <v>100</v>
      </c>
    </row>
    <row r="528" spans="1:6" s="120" customFormat="1" x14ac:dyDescent="0.2">
      <c r="A528" s="111">
        <v>511000</v>
      </c>
      <c r="B528" s="116" t="s">
        <v>424</v>
      </c>
      <c r="C528" s="110">
        <f t="shared" si="199"/>
        <v>2000</v>
      </c>
      <c r="D528" s="110">
        <f t="shared" si="200"/>
        <v>2000</v>
      </c>
      <c r="E528" s="110">
        <f t="shared" si="201"/>
        <v>0</v>
      </c>
      <c r="F528" s="218">
        <f t="shared" si="198"/>
        <v>100</v>
      </c>
    </row>
    <row r="529" spans="1:6" s="95" customFormat="1" x14ac:dyDescent="0.2">
      <c r="A529" s="113">
        <v>511300</v>
      </c>
      <c r="B529" s="114" t="s">
        <v>427</v>
      </c>
      <c r="C529" s="123">
        <v>2000</v>
      </c>
      <c r="D529" s="115">
        <v>2000</v>
      </c>
      <c r="E529" s="123">
        <v>0</v>
      </c>
      <c r="F529" s="217">
        <f t="shared" si="198"/>
        <v>100</v>
      </c>
    </row>
    <row r="530" spans="1:6" s="120" customFormat="1" x14ac:dyDescent="0.2">
      <c r="A530" s="111">
        <v>630000</v>
      </c>
      <c r="B530" s="116" t="s">
        <v>462</v>
      </c>
      <c r="C530" s="110">
        <f t="shared" ref="C530:C531" si="202">C531</f>
        <v>69500</v>
      </c>
      <c r="D530" s="110">
        <f t="shared" ref="D530:D531" si="203">D531</f>
        <v>28600</v>
      </c>
      <c r="E530" s="110">
        <f t="shared" ref="E530:E531" si="204">E531</f>
        <v>0</v>
      </c>
      <c r="F530" s="218">
        <f t="shared" si="198"/>
        <v>41.151079136690647</v>
      </c>
    </row>
    <row r="531" spans="1:6" s="120" customFormat="1" x14ac:dyDescent="0.2">
      <c r="A531" s="111">
        <v>638000</v>
      </c>
      <c r="B531" s="116" t="s">
        <v>398</v>
      </c>
      <c r="C531" s="110">
        <f t="shared" si="202"/>
        <v>69500</v>
      </c>
      <c r="D531" s="110">
        <f t="shared" si="203"/>
        <v>28600</v>
      </c>
      <c r="E531" s="110">
        <f t="shared" si="204"/>
        <v>0</v>
      </c>
      <c r="F531" s="218">
        <f t="shared" si="198"/>
        <v>41.151079136690647</v>
      </c>
    </row>
    <row r="532" spans="1:6" s="95" customFormat="1" x14ac:dyDescent="0.2">
      <c r="A532" s="113">
        <v>638100</v>
      </c>
      <c r="B532" s="114" t="s">
        <v>467</v>
      </c>
      <c r="C532" s="123">
        <v>69500</v>
      </c>
      <c r="D532" s="115">
        <v>28600</v>
      </c>
      <c r="E532" s="123">
        <v>0</v>
      </c>
      <c r="F532" s="217">
        <f t="shared" si="198"/>
        <v>41.151079136690647</v>
      </c>
    </row>
    <row r="533" spans="1:6" s="95" customFormat="1" x14ac:dyDescent="0.2">
      <c r="A533" s="154"/>
      <c r="B533" s="148" t="s">
        <v>501</v>
      </c>
      <c r="C533" s="152">
        <f>C514+C527+C530</f>
        <v>353200</v>
      </c>
      <c r="D533" s="152">
        <f>D514+D527+D530</f>
        <v>421400</v>
      </c>
      <c r="E533" s="152">
        <f>E514+E527+E530</f>
        <v>0</v>
      </c>
      <c r="F533" s="245">
        <f t="shared" si="198"/>
        <v>119.30917327293318</v>
      </c>
    </row>
    <row r="534" spans="1:6" s="95" customFormat="1" x14ac:dyDescent="0.2">
      <c r="A534" s="131"/>
      <c r="B534" s="109"/>
      <c r="C534" s="132"/>
      <c r="D534" s="132"/>
      <c r="E534" s="132"/>
      <c r="F534" s="241"/>
    </row>
    <row r="535" spans="1:6" s="95" customFormat="1" x14ac:dyDescent="0.2">
      <c r="A535" s="108"/>
      <c r="B535" s="109"/>
      <c r="C535" s="115"/>
      <c r="D535" s="115"/>
      <c r="E535" s="115"/>
      <c r="F535" s="219"/>
    </row>
    <row r="536" spans="1:6" s="95" customFormat="1" x14ac:dyDescent="0.2">
      <c r="A536" s="113" t="s">
        <v>823</v>
      </c>
      <c r="B536" s="116"/>
      <c r="C536" s="115"/>
      <c r="D536" s="115"/>
      <c r="E536" s="115"/>
      <c r="F536" s="219"/>
    </row>
    <row r="537" spans="1:6" s="95" customFormat="1" x14ac:dyDescent="0.2">
      <c r="A537" s="113" t="s">
        <v>508</v>
      </c>
      <c r="B537" s="116"/>
      <c r="C537" s="115"/>
      <c r="D537" s="115"/>
      <c r="E537" s="115"/>
      <c r="F537" s="219"/>
    </row>
    <row r="538" spans="1:6" s="95" customFormat="1" x14ac:dyDescent="0.2">
      <c r="A538" s="113" t="s">
        <v>606</v>
      </c>
      <c r="B538" s="116"/>
      <c r="C538" s="115"/>
      <c r="D538" s="115"/>
      <c r="E538" s="115"/>
      <c r="F538" s="219"/>
    </row>
    <row r="539" spans="1:6" s="95" customFormat="1" x14ac:dyDescent="0.2">
      <c r="A539" s="113" t="s">
        <v>801</v>
      </c>
      <c r="B539" s="116"/>
      <c r="C539" s="115"/>
      <c r="D539" s="115"/>
      <c r="E539" s="115"/>
      <c r="F539" s="219"/>
    </row>
    <row r="540" spans="1:6" s="95" customFormat="1" x14ac:dyDescent="0.2">
      <c r="A540" s="113"/>
      <c r="B540" s="144"/>
      <c r="C540" s="132"/>
      <c r="D540" s="132"/>
      <c r="E540" s="132"/>
      <c r="F540" s="241"/>
    </row>
    <row r="541" spans="1:6" s="95" customFormat="1" x14ac:dyDescent="0.2">
      <c r="A541" s="111">
        <v>410000</v>
      </c>
      <c r="B541" s="112" t="s">
        <v>359</v>
      </c>
      <c r="C541" s="110">
        <f>C542+C547+0</f>
        <v>534200</v>
      </c>
      <c r="D541" s="110">
        <f>D542+D547+0</f>
        <v>608400</v>
      </c>
      <c r="E541" s="110">
        <f>E542+E547+0</f>
        <v>0</v>
      </c>
      <c r="F541" s="218">
        <f t="shared" si="198"/>
        <v>113.88992886559342</v>
      </c>
    </row>
    <row r="542" spans="1:6" s="95" customFormat="1" x14ac:dyDescent="0.2">
      <c r="A542" s="111">
        <v>411000</v>
      </c>
      <c r="B542" s="112" t="s">
        <v>472</v>
      </c>
      <c r="C542" s="110">
        <f t="shared" ref="C542" si="205">SUM(C543:C546)</f>
        <v>491300</v>
      </c>
      <c r="D542" s="110">
        <f t="shared" ref="D542" si="206">SUM(D543:D546)</f>
        <v>564500</v>
      </c>
      <c r="E542" s="110">
        <f t="shared" ref="E542" si="207">SUM(E543:E546)</f>
        <v>0</v>
      </c>
      <c r="F542" s="218">
        <f t="shared" si="198"/>
        <v>114.89924689599023</v>
      </c>
    </row>
    <row r="543" spans="1:6" s="95" customFormat="1" x14ac:dyDescent="0.2">
      <c r="A543" s="113">
        <v>411100</v>
      </c>
      <c r="B543" s="114" t="s">
        <v>360</v>
      </c>
      <c r="C543" s="123">
        <v>461700</v>
      </c>
      <c r="D543" s="115">
        <v>541000</v>
      </c>
      <c r="E543" s="123">
        <v>0</v>
      </c>
      <c r="F543" s="217">
        <f t="shared" si="198"/>
        <v>117.1756551873511</v>
      </c>
    </row>
    <row r="544" spans="1:6" s="95" customFormat="1" ht="40.5" x14ac:dyDescent="0.2">
      <c r="A544" s="113">
        <v>411200</v>
      </c>
      <c r="B544" s="114" t="s">
        <v>485</v>
      </c>
      <c r="C544" s="123">
        <v>14200</v>
      </c>
      <c r="D544" s="115">
        <v>15000</v>
      </c>
      <c r="E544" s="123">
        <v>0</v>
      </c>
      <c r="F544" s="217">
        <f t="shared" si="198"/>
        <v>105.63380281690141</v>
      </c>
    </row>
    <row r="545" spans="1:6" s="95" customFormat="1" ht="40.5" x14ac:dyDescent="0.2">
      <c r="A545" s="113">
        <v>411300</v>
      </c>
      <c r="B545" s="114" t="s">
        <v>361</v>
      </c>
      <c r="C545" s="123">
        <v>11700</v>
      </c>
      <c r="D545" s="115">
        <v>4000</v>
      </c>
      <c r="E545" s="123">
        <v>0</v>
      </c>
      <c r="F545" s="217">
        <f t="shared" si="198"/>
        <v>34.188034188034187</v>
      </c>
    </row>
    <row r="546" spans="1:6" s="95" customFormat="1" x14ac:dyDescent="0.2">
      <c r="A546" s="113">
        <v>411400</v>
      </c>
      <c r="B546" s="114" t="s">
        <v>362</v>
      </c>
      <c r="C546" s="123">
        <v>3700</v>
      </c>
      <c r="D546" s="115">
        <v>4500</v>
      </c>
      <c r="E546" s="123">
        <v>0</v>
      </c>
      <c r="F546" s="217">
        <f t="shared" si="198"/>
        <v>121.62162162162163</v>
      </c>
    </row>
    <row r="547" spans="1:6" s="95" customFormat="1" x14ac:dyDescent="0.2">
      <c r="A547" s="111">
        <v>412000</v>
      </c>
      <c r="B547" s="116" t="s">
        <v>477</v>
      </c>
      <c r="C547" s="110">
        <f t="shared" ref="C547" si="208">SUM(C548:C557)</f>
        <v>42900</v>
      </c>
      <c r="D547" s="110">
        <f t="shared" ref="D547" si="209">SUM(D548:D557)</f>
        <v>43900</v>
      </c>
      <c r="E547" s="110">
        <f t="shared" ref="E547" si="210">SUM(E548:E557)</f>
        <v>0</v>
      </c>
      <c r="F547" s="218">
        <f t="shared" si="198"/>
        <v>102.33100233100234</v>
      </c>
    </row>
    <row r="548" spans="1:6" s="95" customFormat="1" ht="40.5" x14ac:dyDescent="0.2">
      <c r="A548" s="113">
        <v>412200</v>
      </c>
      <c r="B548" s="114" t="s">
        <v>486</v>
      </c>
      <c r="C548" s="123">
        <v>5800</v>
      </c>
      <c r="D548" s="115">
        <v>6000</v>
      </c>
      <c r="E548" s="123">
        <v>0</v>
      </c>
      <c r="F548" s="217">
        <f t="shared" si="198"/>
        <v>103.44827586206897</v>
      </c>
    </row>
    <row r="549" spans="1:6" s="95" customFormat="1" x14ac:dyDescent="0.2">
      <c r="A549" s="113">
        <v>412300</v>
      </c>
      <c r="B549" s="114" t="s">
        <v>364</v>
      </c>
      <c r="C549" s="123">
        <v>4299.9999999999964</v>
      </c>
      <c r="D549" s="115">
        <v>4500</v>
      </c>
      <c r="E549" s="123">
        <v>0</v>
      </c>
      <c r="F549" s="217">
        <f t="shared" si="198"/>
        <v>104.65116279069777</v>
      </c>
    </row>
    <row r="550" spans="1:6" s="95" customFormat="1" x14ac:dyDescent="0.2">
      <c r="A550" s="113">
        <v>412500</v>
      </c>
      <c r="B550" s="114" t="s">
        <v>366</v>
      </c>
      <c r="C550" s="123">
        <v>3500</v>
      </c>
      <c r="D550" s="115">
        <v>4000</v>
      </c>
      <c r="E550" s="123">
        <v>0</v>
      </c>
      <c r="F550" s="217">
        <f t="shared" si="198"/>
        <v>114.28571428571428</v>
      </c>
    </row>
    <row r="551" spans="1:6" s="95" customFormat="1" x14ac:dyDescent="0.2">
      <c r="A551" s="113">
        <v>412600</v>
      </c>
      <c r="B551" s="114" t="s">
        <v>487</v>
      </c>
      <c r="C551" s="123">
        <v>8200</v>
      </c>
      <c r="D551" s="115">
        <v>8500</v>
      </c>
      <c r="E551" s="123">
        <v>0</v>
      </c>
      <c r="F551" s="217">
        <f t="shared" si="198"/>
        <v>103.65853658536585</v>
      </c>
    </row>
    <row r="552" spans="1:6" s="95" customFormat="1" x14ac:dyDescent="0.2">
      <c r="A552" s="113">
        <v>412700</v>
      </c>
      <c r="B552" s="114" t="s">
        <v>474</v>
      </c>
      <c r="C552" s="123">
        <v>3999.9999999999991</v>
      </c>
      <c r="D552" s="115">
        <v>3999.9999999999995</v>
      </c>
      <c r="E552" s="123">
        <v>0</v>
      </c>
      <c r="F552" s="217">
        <f t="shared" si="198"/>
        <v>100.00000000000003</v>
      </c>
    </row>
    <row r="553" spans="1:6" s="95" customFormat="1" x14ac:dyDescent="0.2">
      <c r="A553" s="113">
        <v>412900</v>
      </c>
      <c r="B553" s="118" t="s">
        <v>802</v>
      </c>
      <c r="C553" s="123">
        <v>200</v>
      </c>
      <c r="D553" s="115">
        <v>200</v>
      </c>
      <c r="E553" s="123">
        <v>0</v>
      </c>
      <c r="F553" s="217">
        <f t="shared" si="198"/>
        <v>100</v>
      </c>
    </row>
    <row r="554" spans="1:6" s="95" customFormat="1" x14ac:dyDescent="0.2">
      <c r="A554" s="113">
        <v>412900</v>
      </c>
      <c r="B554" s="118" t="s">
        <v>567</v>
      </c>
      <c r="C554" s="123">
        <v>15000.000000000002</v>
      </c>
      <c r="D554" s="115">
        <v>15000</v>
      </c>
      <c r="E554" s="123">
        <v>0</v>
      </c>
      <c r="F554" s="217">
        <f t="shared" si="198"/>
        <v>99.999999999999986</v>
      </c>
    </row>
    <row r="555" spans="1:6" s="95" customFormat="1" x14ac:dyDescent="0.2">
      <c r="A555" s="113">
        <v>412900</v>
      </c>
      <c r="B555" s="118" t="s">
        <v>585</v>
      </c>
      <c r="C555" s="123">
        <v>300</v>
      </c>
      <c r="D555" s="115">
        <v>300</v>
      </c>
      <c r="E555" s="123">
        <v>0</v>
      </c>
      <c r="F555" s="217">
        <f t="shared" si="198"/>
        <v>100</v>
      </c>
    </row>
    <row r="556" spans="1:6" s="95" customFormat="1" x14ac:dyDescent="0.2">
      <c r="A556" s="113">
        <v>412900</v>
      </c>
      <c r="B556" s="118" t="s">
        <v>586</v>
      </c>
      <c r="C556" s="123">
        <v>1000</v>
      </c>
      <c r="D556" s="115">
        <v>500</v>
      </c>
      <c r="E556" s="123">
        <v>0</v>
      </c>
      <c r="F556" s="217">
        <f t="shared" si="198"/>
        <v>50</v>
      </c>
    </row>
    <row r="557" spans="1:6" s="95" customFormat="1" x14ac:dyDescent="0.2">
      <c r="A557" s="113">
        <v>412900</v>
      </c>
      <c r="B557" s="118" t="s">
        <v>587</v>
      </c>
      <c r="C557" s="123">
        <v>600</v>
      </c>
      <c r="D557" s="115">
        <v>900</v>
      </c>
      <c r="E557" s="123">
        <v>0</v>
      </c>
      <c r="F557" s="217">
        <f t="shared" si="198"/>
        <v>150</v>
      </c>
    </row>
    <row r="558" spans="1:6" s="95" customFormat="1" x14ac:dyDescent="0.2">
      <c r="A558" s="111">
        <v>510000</v>
      </c>
      <c r="B558" s="116" t="s">
        <v>423</v>
      </c>
      <c r="C558" s="110">
        <f>0+C559</f>
        <v>1000</v>
      </c>
      <c r="D558" s="110">
        <f>0+D559</f>
        <v>1000</v>
      </c>
      <c r="E558" s="110">
        <f>0+E559</f>
        <v>0</v>
      </c>
      <c r="F558" s="218">
        <f t="shared" si="198"/>
        <v>100</v>
      </c>
    </row>
    <row r="559" spans="1:6" s="95" customFormat="1" x14ac:dyDescent="0.2">
      <c r="A559" s="111">
        <v>516000</v>
      </c>
      <c r="B559" s="116" t="s">
        <v>434</v>
      </c>
      <c r="C559" s="110">
        <f t="shared" ref="C559" si="211">C560</f>
        <v>1000</v>
      </c>
      <c r="D559" s="110">
        <f t="shared" ref="D559:E559" si="212">D560</f>
        <v>1000</v>
      </c>
      <c r="E559" s="110">
        <f t="shared" si="212"/>
        <v>0</v>
      </c>
      <c r="F559" s="218">
        <f t="shared" si="198"/>
        <v>100</v>
      </c>
    </row>
    <row r="560" spans="1:6" s="95" customFormat="1" x14ac:dyDescent="0.2">
      <c r="A560" s="113">
        <v>516100</v>
      </c>
      <c r="B560" s="114" t="s">
        <v>434</v>
      </c>
      <c r="C560" s="123">
        <v>1000</v>
      </c>
      <c r="D560" s="115">
        <v>1000</v>
      </c>
      <c r="E560" s="123">
        <v>0</v>
      </c>
      <c r="F560" s="217">
        <f t="shared" si="198"/>
        <v>100</v>
      </c>
    </row>
    <row r="561" spans="1:6" s="120" customFormat="1" x14ac:dyDescent="0.2">
      <c r="A561" s="111">
        <v>630000</v>
      </c>
      <c r="B561" s="116" t="s">
        <v>462</v>
      </c>
      <c r="C561" s="110">
        <f>0+C562</f>
        <v>14700</v>
      </c>
      <c r="D561" s="110">
        <f>0+D562</f>
        <v>0</v>
      </c>
      <c r="E561" s="110">
        <f>0+E562</f>
        <v>0</v>
      </c>
      <c r="F561" s="218">
        <f t="shared" si="198"/>
        <v>0</v>
      </c>
    </row>
    <row r="562" spans="1:6" s="120" customFormat="1" x14ac:dyDescent="0.2">
      <c r="A562" s="111">
        <v>638000</v>
      </c>
      <c r="B562" s="116" t="s">
        <v>398</v>
      </c>
      <c r="C562" s="110">
        <f t="shared" ref="C562" si="213">C563</f>
        <v>14700</v>
      </c>
      <c r="D562" s="110">
        <f t="shared" ref="D562:E562" si="214">D563</f>
        <v>0</v>
      </c>
      <c r="E562" s="110">
        <f t="shared" si="214"/>
        <v>0</v>
      </c>
      <c r="F562" s="218">
        <f t="shared" si="198"/>
        <v>0</v>
      </c>
    </row>
    <row r="563" spans="1:6" s="95" customFormat="1" x14ac:dyDescent="0.2">
      <c r="A563" s="113">
        <v>638100</v>
      </c>
      <c r="B563" s="114" t="s">
        <v>467</v>
      </c>
      <c r="C563" s="123">
        <v>14700</v>
      </c>
      <c r="D563" s="115">
        <v>0</v>
      </c>
      <c r="E563" s="123">
        <v>0</v>
      </c>
      <c r="F563" s="217">
        <f t="shared" si="198"/>
        <v>0</v>
      </c>
    </row>
    <row r="564" spans="1:6" s="95" customFormat="1" x14ac:dyDescent="0.2">
      <c r="A564" s="154"/>
      <c r="B564" s="148" t="s">
        <v>501</v>
      </c>
      <c r="C564" s="152">
        <f>C541+C558+C561+0</f>
        <v>549900</v>
      </c>
      <c r="D564" s="152">
        <f>D541+D558+D561+0</f>
        <v>609400</v>
      </c>
      <c r="E564" s="152">
        <f>E541+E558+E561+0</f>
        <v>0</v>
      </c>
      <c r="F564" s="245">
        <f t="shared" si="198"/>
        <v>110.82014911802145</v>
      </c>
    </row>
    <row r="565" spans="1:6" s="95" customFormat="1" x14ac:dyDescent="0.2">
      <c r="A565" s="131"/>
      <c r="B565" s="109"/>
      <c r="C565" s="132"/>
      <c r="D565" s="132"/>
      <c r="E565" s="132"/>
      <c r="F565" s="241"/>
    </row>
    <row r="566" spans="1:6" s="95" customFormat="1" x14ac:dyDescent="0.2">
      <c r="A566" s="108"/>
      <c r="B566" s="109"/>
      <c r="C566" s="115"/>
      <c r="D566" s="115"/>
      <c r="E566" s="115"/>
      <c r="F566" s="219"/>
    </row>
    <row r="567" spans="1:6" s="95" customFormat="1" x14ac:dyDescent="0.2">
      <c r="A567" s="113" t="s">
        <v>824</v>
      </c>
      <c r="B567" s="116"/>
      <c r="C567" s="115"/>
      <c r="D567" s="115"/>
      <c r="E567" s="115"/>
      <c r="F567" s="219"/>
    </row>
    <row r="568" spans="1:6" s="95" customFormat="1" x14ac:dyDescent="0.2">
      <c r="A568" s="113" t="s">
        <v>508</v>
      </c>
      <c r="B568" s="116"/>
      <c r="C568" s="115"/>
      <c r="D568" s="115"/>
      <c r="E568" s="115"/>
      <c r="F568" s="219"/>
    </row>
    <row r="569" spans="1:6" s="95" customFormat="1" x14ac:dyDescent="0.2">
      <c r="A569" s="113" t="s">
        <v>607</v>
      </c>
      <c r="B569" s="116"/>
      <c r="C569" s="115"/>
      <c r="D569" s="115"/>
      <c r="E569" s="115"/>
      <c r="F569" s="219"/>
    </row>
    <row r="570" spans="1:6" s="95" customFormat="1" x14ac:dyDescent="0.2">
      <c r="A570" s="113" t="s">
        <v>801</v>
      </c>
      <c r="B570" s="116"/>
      <c r="C570" s="115"/>
      <c r="D570" s="115"/>
      <c r="E570" s="115"/>
      <c r="F570" s="219"/>
    </row>
    <row r="571" spans="1:6" s="95" customFormat="1" x14ac:dyDescent="0.2">
      <c r="A571" s="113"/>
      <c r="B571" s="144"/>
      <c r="C571" s="132"/>
      <c r="D571" s="132"/>
      <c r="E571" s="132"/>
      <c r="F571" s="241"/>
    </row>
    <row r="572" spans="1:6" s="95" customFormat="1" x14ac:dyDescent="0.2">
      <c r="A572" s="111">
        <v>410000</v>
      </c>
      <c r="B572" s="112" t="s">
        <v>359</v>
      </c>
      <c r="C572" s="110">
        <f>C573+C577+C587</f>
        <v>226900</v>
      </c>
      <c r="D572" s="110">
        <f>D573+D577+D587</f>
        <v>219800</v>
      </c>
      <c r="E572" s="110">
        <f>E573+E577+E587</f>
        <v>0</v>
      </c>
      <c r="F572" s="218">
        <f t="shared" ref="F572:F626" si="215">D572/C572*100</f>
        <v>96.870868223887172</v>
      </c>
    </row>
    <row r="573" spans="1:6" s="95" customFormat="1" x14ac:dyDescent="0.2">
      <c r="A573" s="111">
        <v>411000</v>
      </c>
      <c r="B573" s="112" t="s">
        <v>472</v>
      </c>
      <c r="C573" s="110">
        <f t="shared" ref="C573" si="216">SUM(C574:C576)</f>
        <v>101100</v>
      </c>
      <c r="D573" s="110">
        <f t="shared" ref="D573" si="217">SUM(D574:D576)</f>
        <v>109300</v>
      </c>
      <c r="E573" s="110">
        <f t="shared" ref="E573" si="218">SUM(E574:E576)</f>
        <v>0</v>
      </c>
      <c r="F573" s="218">
        <f t="shared" si="215"/>
        <v>108.11078140454995</v>
      </c>
    </row>
    <row r="574" spans="1:6" s="95" customFormat="1" x14ac:dyDescent="0.2">
      <c r="A574" s="113">
        <v>411100</v>
      </c>
      <c r="B574" s="114" t="s">
        <v>360</v>
      </c>
      <c r="C574" s="123">
        <v>82200</v>
      </c>
      <c r="D574" s="115">
        <v>90000</v>
      </c>
      <c r="E574" s="123">
        <v>0</v>
      </c>
      <c r="F574" s="217">
        <f t="shared" si="215"/>
        <v>109.48905109489051</v>
      </c>
    </row>
    <row r="575" spans="1:6" s="95" customFormat="1" ht="40.5" x14ac:dyDescent="0.2">
      <c r="A575" s="113">
        <v>411200</v>
      </c>
      <c r="B575" s="114" t="s">
        <v>485</v>
      </c>
      <c r="C575" s="123">
        <v>7000</v>
      </c>
      <c r="D575" s="115">
        <v>6800</v>
      </c>
      <c r="E575" s="123">
        <v>0</v>
      </c>
      <c r="F575" s="217">
        <f t="shared" si="215"/>
        <v>97.142857142857139</v>
      </c>
    </row>
    <row r="576" spans="1:6" s="95" customFormat="1" x14ac:dyDescent="0.2">
      <c r="A576" s="113">
        <v>411400</v>
      </c>
      <c r="B576" s="114" t="s">
        <v>362</v>
      </c>
      <c r="C576" s="123">
        <v>11900</v>
      </c>
      <c r="D576" s="115">
        <v>12500</v>
      </c>
      <c r="E576" s="123">
        <v>0</v>
      </c>
      <c r="F576" s="217">
        <f t="shared" si="215"/>
        <v>105.0420168067227</v>
      </c>
    </row>
    <row r="577" spans="1:6" s="95" customFormat="1" x14ac:dyDescent="0.2">
      <c r="A577" s="111">
        <v>412000</v>
      </c>
      <c r="B577" s="116" t="s">
        <v>477</v>
      </c>
      <c r="C577" s="110">
        <f>SUM(C578:C586)</f>
        <v>33800</v>
      </c>
      <c r="D577" s="110">
        <f>SUM(D578:D586)</f>
        <v>35300</v>
      </c>
      <c r="E577" s="110">
        <f>SUM(E578:E586)</f>
        <v>0</v>
      </c>
      <c r="F577" s="218">
        <f t="shared" si="215"/>
        <v>104.4378698224852</v>
      </c>
    </row>
    <row r="578" spans="1:6" s="95" customFormat="1" ht="40.5" x14ac:dyDescent="0.2">
      <c r="A578" s="113">
        <v>412200</v>
      </c>
      <c r="B578" s="114" t="s">
        <v>486</v>
      </c>
      <c r="C578" s="123">
        <v>2200</v>
      </c>
      <c r="D578" s="115">
        <v>2500</v>
      </c>
      <c r="E578" s="123">
        <v>0</v>
      </c>
      <c r="F578" s="217">
        <f t="shared" si="215"/>
        <v>113.63636363636364</v>
      </c>
    </row>
    <row r="579" spans="1:6" s="95" customFormat="1" x14ac:dyDescent="0.2">
      <c r="A579" s="113">
        <v>412300</v>
      </c>
      <c r="B579" s="114" t="s">
        <v>364</v>
      </c>
      <c r="C579" s="123">
        <v>4200</v>
      </c>
      <c r="D579" s="115">
        <v>4500</v>
      </c>
      <c r="E579" s="123">
        <v>0</v>
      </c>
      <c r="F579" s="217">
        <f t="shared" si="215"/>
        <v>107.14285714285714</v>
      </c>
    </row>
    <row r="580" spans="1:6" s="95" customFormat="1" x14ac:dyDescent="0.2">
      <c r="A580" s="113">
        <v>412500</v>
      </c>
      <c r="B580" s="114" t="s">
        <v>366</v>
      </c>
      <c r="C580" s="123">
        <v>3000</v>
      </c>
      <c r="D580" s="115">
        <v>3000</v>
      </c>
      <c r="E580" s="123">
        <v>0</v>
      </c>
      <c r="F580" s="217">
        <f t="shared" si="215"/>
        <v>100</v>
      </c>
    </row>
    <row r="581" spans="1:6" s="95" customFormat="1" x14ac:dyDescent="0.2">
      <c r="A581" s="113">
        <v>412600</v>
      </c>
      <c r="B581" s="114" t="s">
        <v>487</v>
      </c>
      <c r="C581" s="123">
        <v>6000</v>
      </c>
      <c r="D581" s="115">
        <v>6000</v>
      </c>
      <c r="E581" s="123">
        <v>0</v>
      </c>
      <c r="F581" s="217">
        <f t="shared" si="215"/>
        <v>100</v>
      </c>
    </row>
    <row r="582" spans="1:6" s="95" customFormat="1" x14ac:dyDescent="0.2">
      <c r="A582" s="113">
        <v>412700</v>
      </c>
      <c r="B582" s="114" t="s">
        <v>474</v>
      </c>
      <c r="C582" s="123">
        <v>400</v>
      </c>
      <c r="D582" s="115">
        <v>1000</v>
      </c>
      <c r="E582" s="123">
        <v>0</v>
      </c>
      <c r="F582" s="217">
        <f t="shared" si="215"/>
        <v>250</v>
      </c>
    </row>
    <row r="583" spans="1:6" s="95" customFormat="1" x14ac:dyDescent="0.2">
      <c r="A583" s="113">
        <v>412900</v>
      </c>
      <c r="B583" s="114" t="s">
        <v>567</v>
      </c>
      <c r="C583" s="123">
        <v>16900</v>
      </c>
      <c r="D583" s="115">
        <v>17000</v>
      </c>
      <c r="E583" s="123">
        <v>0</v>
      </c>
      <c r="F583" s="217">
        <f t="shared" si="215"/>
        <v>100.59171597633136</v>
      </c>
    </row>
    <row r="584" spans="1:6" s="95" customFormat="1" x14ac:dyDescent="0.2">
      <c r="A584" s="113">
        <v>412900</v>
      </c>
      <c r="B584" s="114" t="s">
        <v>585</v>
      </c>
      <c r="C584" s="123">
        <v>800</v>
      </c>
      <c r="D584" s="115">
        <v>800</v>
      </c>
      <c r="E584" s="123">
        <v>0</v>
      </c>
      <c r="F584" s="217">
        <f t="shared" si="215"/>
        <v>100</v>
      </c>
    </row>
    <row r="585" spans="1:6" s="95" customFormat="1" x14ac:dyDescent="0.2">
      <c r="A585" s="113">
        <v>412900</v>
      </c>
      <c r="B585" s="118" t="s">
        <v>586</v>
      </c>
      <c r="C585" s="123">
        <v>300</v>
      </c>
      <c r="D585" s="115">
        <v>400</v>
      </c>
      <c r="E585" s="123">
        <v>0</v>
      </c>
      <c r="F585" s="217">
        <f t="shared" si="215"/>
        <v>133.33333333333331</v>
      </c>
    </row>
    <row r="586" spans="1:6" s="95" customFormat="1" x14ac:dyDescent="0.2">
      <c r="A586" s="113">
        <v>412900</v>
      </c>
      <c r="B586" s="114" t="s">
        <v>587</v>
      </c>
      <c r="C586" s="123">
        <v>0</v>
      </c>
      <c r="D586" s="115">
        <v>100</v>
      </c>
      <c r="E586" s="123">
        <v>0</v>
      </c>
      <c r="F586" s="217">
        <v>0</v>
      </c>
    </row>
    <row r="587" spans="1:6" s="120" customFormat="1" x14ac:dyDescent="0.2">
      <c r="A587" s="111">
        <v>419000</v>
      </c>
      <c r="B587" s="116" t="s">
        <v>482</v>
      </c>
      <c r="C587" s="110">
        <f t="shared" ref="C587" si="219">C588</f>
        <v>92000</v>
      </c>
      <c r="D587" s="110">
        <f t="shared" ref="D587:E587" si="220">D588</f>
        <v>75200</v>
      </c>
      <c r="E587" s="110">
        <f t="shared" si="220"/>
        <v>0</v>
      </c>
      <c r="F587" s="218">
        <f t="shared" si="215"/>
        <v>81.739130434782609</v>
      </c>
    </row>
    <row r="588" spans="1:6" s="95" customFormat="1" x14ac:dyDescent="0.2">
      <c r="A588" s="113">
        <v>419100</v>
      </c>
      <c r="B588" s="114" t="s">
        <v>482</v>
      </c>
      <c r="C588" s="123">
        <v>92000</v>
      </c>
      <c r="D588" s="115">
        <v>75200</v>
      </c>
      <c r="E588" s="123">
        <v>0</v>
      </c>
      <c r="F588" s="217">
        <f t="shared" si="215"/>
        <v>81.739130434782609</v>
      </c>
    </row>
    <row r="589" spans="1:6" s="120" customFormat="1" x14ac:dyDescent="0.2">
      <c r="A589" s="111">
        <v>510000</v>
      </c>
      <c r="B589" s="116" t="s">
        <v>423</v>
      </c>
      <c r="C589" s="110">
        <f t="shared" ref="C589" si="221">C590+C592</f>
        <v>2500</v>
      </c>
      <c r="D589" s="110">
        <f t="shared" ref="D589" si="222">D590+D592</f>
        <v>1500</v>
      </c>
      <c r="E589" s="110">
        <f t="shared" ref="E589" si="223">E590+E592</f>
        <v>0</v>
      </c>
      <c r="F589" s="218">
        <f t="shared" si="215"/>
        <v>60</v>
      </c>
    </row>
    <row r="590" spans="1:6" s="120" customFormat="1" x14ac:dyDescent="0.2">
      <c r="A590" s="111">
        <v>511000</v>
      </c>
      <c r="B590" s="116" t="s">
        <v>424</v>
      </c>
      <c r="C590" s="110">
        <f t="shared" ref="C590" si="224">C591</f>
        <v>1000</v>
      </c>
      <c r="D590" s="110">
        <f>D591</f>
        <v>0</v>
      </c>
      <c r="E590" s="110">
        <f t="shared" ref="E590" si="225">E591</f>
        <v>0</v>
      </c>
      <c r="F590" s="218">
        <f t="shared" si="215"/>
        <v>0</v>
      </c>
    </row>
    <row r="591" spans="1:6" s="95" customFormat="1" x14ac:dyDescent="0.2">
      <c r="A591" s="113">
        <v>511300</v>
      </c>
      <c r="B591" s="114" t="s">
        <v>427</v>
      </c>
      <c r="C591" s="123">
        <v>1000</v>
      </c>
      <c r="D591" s="115">
        <v>0</v>
      </c>
      <c r="E591" s="123">
        <v>0</v>
      </c>
      <c r="F591" s="217">
        <f t="shared" si="215"/>
        <v>0</v>
      </c>
    </row>
    <row r="592" spans="1:6" s="120" customFormat="1" x14ac:dyDescent="0.2">
      <c r="A592" s="111">
        <v>516000</v>
      </c>
      <c r="B592" s="116" t="s">
        <v>434</v>
      </c>
      <c r="C592" s="110">
        <f t="shared" ref="C592" si="226">C593</f>
        <v>1500</v>
      </c>
      <c r="D592" s="110">
        <f t="shared" ref="D592:E592" si="227">D593</f>
        <v>1500</v>
      </c>
      <c r="E592" s="110">
        <f t="shared" si="227"/>
        <v>0</v>
      </c>
      <c r="F592" s="218">
        <f t="shared" si="215"/>
        <v>100</v>
      </c>
    </row>
    <row r="593" spans="1:6" s="95" customFormat="1" x14ac:dyDescent="0.2">
      <c r="A593" s="113">
        <v>516100</v>
      </c>
      <c r="B593" s="114" t="s">
        <v>434</v>
      </c>
      <c r="C593" s="123">
        <v>1500</v>
      </c>
      <c r="D593" s="115">
        <v>1500</v>
      </c>
      <c r="E593" s="123">
        <v>0</v>
      </c>
      <c r="F593" s="217">
        <f t="shared" si="215"/>
        <v>100</v>
      </c>
    </row>
    <row r="594" spans="1:6" s="95" customFormat="1" x14ac:dyDescent="0.2">
      <c r="A594" s="154"/>
      <c r="B594" s="148" t="s">
        <v>501</v>
      </c>
      <c r="C594" s="152">
        <f>C572+C589</f>
        <v>229400</v>
      </c>
      <c r="D594" s="152">
        <f>D572+D589</f>
        <v>221300</v>
      </c>
      <c r="E594" s="152">
        <f>E572+E589</f>
        <v>0</v>
      </c>
      <c r="F594" s="245">
        <f t="shared" si="215"/>
        <v>96.469049694856153</v>
      </c>
    </row>
    <row r="595" spans="1:6" s="95" customFormat="1" x14ac:dyDescent="0.2">
      <c r="A595" s="131"/>
      <c r="B595" s="109"/>
      <c r="C595" s="132"/>
      <c r="D595" s="132"/>
      <c r="E595" s="132"/>
      <c r="F595" s="241"/>
    </row>
    <row r="596" spans="1:6" s="95" customFormat="1" x14ac:dyDescent="0.2">
      <c r="A596" s="108"/>
      <c r="B596" s="109"/>
      <c r="C596" s="115"/>
      <c r="D596" s="115"/>
      <c r="E596" s="115"/>
      <c r="F596" s="219"/>
    </row>
    <row r="597" spans="1:6" s="95" customFormat="1" x14ac:dyDescent="0.2">
      <c r="A597" s="113" t="s">
        <v>825</v>
      </c>
      <c r="B597" s="116"/>
      <c r="C597" s="115"/>
      <c r="D597" s="115"/>
      <c r="E597" s="115"/>
      <c r="F597" s="219"/>
    </row>
    <row r="598" spans="1:6" s="95" customFormat="1" x14ac:dyDescent="0.2">
      <c r="A598" s="113" t="s">
        <v>508</v>
      </c>
      <c r="B598" s="116"/>
      <c r="C598" s="115"/>
      <c r="D598" s="115"/>
      <c r="E598" s="115"/>
      <c r="F598" s="219"/>
    </row>
    <row r="599" spans="1:6" s="95" customFormat="1" x14ac:dyDescent="0.2">
      <c r="A599" s="113" t="s">
        <v>608</v>
      </c>
      <c r="B599" s="116"/>
      <c r="C599" s="115"/>
      <c r="D599" s="115"/>
      <c r="E599" s="115"/>
      <c r="F599" s="219"/>
    </row>
    <row r="600" spans="1:6" s="95" customFormat="1" x14ac:dyDescent="0.2">
      <c r="A600" s="113" t="s">
        <v>826</v>
      </c>
      <c r="B600" s="116"/>
      <c r="C600" s="115"/>
      <c r="D600" s="115"/>
      <c r="E600" s="115"/>
      <c r="F600" s="219"/>
    </row>
    <row r="601" spans="1:6" s="95" customFormat="1" x14ac:dyDescent="0.2">
      <c r="A601" s="113"/>
      <c r="B601" s="144"/>
      <c r="C601" s="132"/>
      <c r="D601" s="132"/>
      <c r="E601" s="132"/>
      <c r="F601" s="241"/>
    </row>
    <row r="602" spans="1:6" s="95" customFormat="1" x14ac:dyDescent="0.2">
      <c r="A602" s="111">
        <v>410000</v>
      </c>
      <c r="B602" s="112" t="s">
        <v>359</v>
      </c>
      <c r="C602" s="110">
        <f t="shared" ref="C602" si="228">C603+C608</f>
        <v>16140600</v>
      </c>
      <c r="D602" s="110">
        <f>D603+D608</f>
        <v>18047100</v>
      </c>
      <c r="E602" s="110">
        <f t="shared" ref="E602" si="229">E603+E608</f>
        <v>38000</v>
      </c>
      <c r="F602" s="218">
        <f t="shared" si="215"/>
        <v>111.81182855655925</v>
      </c>
    </row>
    <row r="603" spans="1:6" s="95" customFormat="1" x14ac:dyDescent="0.2">
      <c r="A603" s="111">
        <v>411000</v>
      </c>
      <c r="B603" s="112" t="s">
        <v>472</v>
      </c>
      <c r="C603" s="110">
        <f t="shared" ref="C603" si="230">SUM(C604:C607)</f>
        <v>14445000</v>
      </c>
      <c r="D603" s="110">
        <f>SUM(D604:D607)</f>
        <v>16302000</v>
      </c>
      <c r="E603" s="110">
        <f t="shared" ref="E603" si="231">SUM(E604:E607)</f>
        <v>0</v>
      </c>
      <c r="F603" s="218">
        <f t="shared" si="215"/>
        <v>112.85565939771547</v>
      </c>
    </row>
    <row r="604" spans="1:6" s="95" customFormat="1" x14ac:dyDescent="0.2">
      <c r="A604" s="113">
        <v>411100</v>
      </c>
      <c r="B604" s="114" t="s">
        <v>360</v>
      </c>
      <c r="C604" s="123">
        <v>13350000</v>
      </c>
      <c r="D604" s="115">
        <v>15092000</v>
      </c>
      <c r="E604" s="123">
        <v>0</v>
      </c>
      <c r="F604" s="217">
        <f t="shared" si="215"/>
        <v>113.04868913857678</v>
      </c>
    </row>
    <row r="605" spans="1:6" s="95" customFormat="1" ht="40.5" x14ac:dyDescent="0.2">
      <c r="A605" s="113">
        <v>411200</v>
      </c>
      <c r="B605" s="114" t="s">
        <v>485</v>
      </c>
      <c r="C605" s="123">
        <v>400000</v>
      </c>
      <c r="D605" s="115">
        <v>420000</v>
      </c>
      <c r="E605" s="123">
        <v>0</v>
      </c>
      <c r="F605" s="217">
        <f t="shared" si="215"/>
        <v>105</v>
      </c>
    </row>
    <row r="606" spans="1:6" s="95" customFormat="1" ht="40.5" x14ac:dyDescent="0.2">
      <c r="A606" s="113">
        <v>411300</v>
      </c>
      <c r="B606" s="114" t="s">
        <v>361</v>
      </c>
      <c r="C606" s="123">
        <v>510000</v>
      </c>
      <c r="D606" s="115">
        <v>600000</v>
      </c>
      <c r="E606" s="123">
        <v>0</v>
      </c>
      <c r="F606" s="217">
        <f t="shared" si="215"/>
        <v>117.64705882352942</v>
      </c>
    </row>
    <row r="607" spans="1:6" s="95" customFormat="1" x14ac:dyDescent="0.2">
      <c r="A607" s="113">
        <v>411400</v>
      </c>
      <c r="B607" s="114" t="s">
        <v>362</v>
      </c>
      <c r="C607" s="123">
        <v>185000</v>
      </c>
      <c r="D607" s="115">
        <v>190000</v>
      </c>
      <c r="E607" s="123">
        <v>0</v>
      </c>
      <c r="F607" s="217">
        <f t="shared" si="215"/>
        <v>102.70270270270269</v>
      </c>
    </row>
    <row r="608" spans="1:6" s="95" customFormat="1" x14ac:dyDescent="0.2">
      <c r="A608" s="111">
        <v>412000</v>
      </c>
      <c r="B608" s="116" t="s">
        <v>477</v>
      </c>
      <c r="C608" s="110">
        <f t="shared" ref="C608" si="232">SUM(C609:C621)</f>
        <v>1695600</v>
      </c>
      <c r="D608" s="110">
        <f t="shared" ref="D608" si="233">SUM(D609:D621)</f>
        <v>1745100</v>
      </c>
      <c r="E608" s="110">
        <f t="shared" ref="E608" si="234">SUM(E609:E621)</f>
        <v>38000</v>
      </c>
      <c r="F608" s="218">
        <f t="shared" si="215"/>
        <v>102.91932059447984</v>
      </c>
    </row>
    <row r="609" spans="1:6" s="95" customFormat="1" x14ac:dyDescent="0.2">
      <c r="A609" s="113">
        <v>412100</v>
      </c>
      <c r="B609" s="114" t="s">
        <v>363</v>
      </c>
      <c r="C609" s="123">
        <v>229600</v>
      </c>
      <c r="D609" s="115">
        <v>244300</v>
      </c>
      <c r="E609" s="123">
        <v>0</v>
      </c>
      <c r="F609" s="217">
        <f t="shared" si="215"/>
        <v>106.40243902439023</v>
      </c>
    </row>
    <row r="610" spans="1:6" s="95" customFormat="1" ht="40.5" x14ac:dyDescent="0.2">
      <c r="A610" s="113">
        <v>412200</v>
      </c>
      <c r="B610" s="114" t="s">
        <v>486</v>
      </c>
      <c r="C610" s="123">
        <v>500000</v>
      </c>
      <c r="D610" s="115">
        <v>520000</v>
      </c>
      <c r="E610" s="123">
        <v>0</v>
      </c>
      <c r="F610" s="217">
        <f t="shared" si="215"/>
        <v>104</v>
      </c>
    </row>
    <row r="611" spans="1:6" s="95" customFormat="1" x14ac:dyDescent="0.2">
      <c r="A611" s="113">
        <v>412300</v>
      </c>
      <c r="B611" s="114" t="s">
        <v>364</v>
      </c>
      <c r="C611" s="123">
        <v>135000</v>
      </c>
      <c r="D611" s="115">
        <v>135000</v>
      </c>
      <c r="E611" s="123">
        <v>0</v>
      </c>
      <c r="F611" s="217">
        <f t="shared" si="215"/>
        <v>100</v>
      </c>
    </row>
    <row r="612" spans="1:6" s="95" customFormat="1" x14ac:dyDescent="0.2">
      <c r="A612" s="113">
        <v>412500</v>
      </c>
      <c r="B612" s="114" t="s">
        <v>366</v>
      </c>
      <c r="C612" s="123">
        <v>185000</v>
      </c>
      <c r="D612" s="115">
        <v>185000</v>
      </c>
      <c r="E612" s="123">
        <v>0</v>
      </c>
      <c r="F612" s="217">
        <f t="shared" si="215"/>
        <v>100</v>
      </c>
    </row>
    <row r="613" spans="1:6" s="95" customFormat="1" x14ac:dyDescent="0.2">
      <c r="A613" s="113">
        <v>412600</v>
      </c>
      <c r="B613" s="114" t="s">
        <v>487</v>
      </c>
      <c r="C613" s="123">
        <v>242400</v>
      </c>
      <c r="D613" s="115">
        <v>250000</v>
      </c>
      <c r="E613" s="123">
        <v>0</v>
      </c>
      <c r="F613" s="217">
        <f t="shared" si="215"/>
        <v>103.13531353135315</v>
      </c>
    </row>
    <row r="614" spans="1:6" s="95" customFormat="1" x14ac:dyDescent="0.2">
      <c r="A614" s="113">
        <v>412700</v>
      </c>
      <c r="B614" s="114" t="s">
        <v>474</v>
      </c>
      <c r="C614" s="123">
        <v>300000</v>
      </c>
      <c r="D614" s="115">
        <v>300000</v>
      </c>
      <c r="E614" s="115">
        <v>38000</v>
      </c>
      <c r="F614" s="219">
        <f t="shared" si="215"/>
        <v>100</v>
      </c>
    </row>
    <row r="615" spans="1:6" s="95" customFormat="1" x14ac:dyDescent="0.2">
      <c r="A615" s="113">
        <v>412900</v>
      </c>
      <c r="B615" s="118" t="s">
        <v>802</v>
      </c>
      <c r="C615" s="123">
        <v>4000</v>
      </c>
      <c r="D615" s="115">
        <v>4000</v>
      </c>
      <c r="E615" s="123">
        <v>0</v>
      </c>
      <c r="F615" s="217">
        <f t="shared" si="215"/>
        <v>100</v>
      </c>
    </row>
    <row r="616" spans="1:6" s="95" customFormat="1" x14ac:dyDescent="0.2">
      <c r="A616" s="113">
        <v>412900</v>
      </c>
      <c r="B616" s="118" t="s">
        <v>567</v>
      </c>
      <c r="C616" s="123">
        <v>3100</v>
      </c>
      <c r="D616" s="115">
        <v>4000</v>
      </c>
      <c r="E616" s="123">
        <v>0</v>
      </c>
      <c r="F616" s="217">
        <f t="shared" si="215"/>
        <v>129.03225806451613</v>
      </c>
    </row>
    <row r="617" spans="1:6" s="95" customFormat="1" x14ac:dyDescent="0.2">
      <c r="A617" s="113">
        <v>412900</v>
      </c>
      <c r="B617" s="118" t="s">
        <v>585</v>
      </c>
      <c r="C617" s="123">
        <v>1200</v>
      </c>
      <c r="D617" s="115">
        <v>1200</v>
      </c>
      <c r="E617" s="123">
        <v>0</v>
      </c>
      <c r="F617" s="217">
        <f t="shared" si="215"/>
        <v>100</v>
      </c>
    </row>
    <row r="618" spans="1:6" s="95" customFormat="1" x14ac:dyDescent="0.2">
      <c r="A618" s="113">
        <v>412900</v>
      </c>
      <c r="B618" s="118" t="s">
        <v>586</v>
      </c>
      <c r="C618" s="123">
        <v>27800</v>
      </c>
      <c r="D618" s="115">
        <v>28500</v>
      </c>
      <c r="E618" s="123">
        <v>0</v>
      </c>
      <c r="F618" s="217">
        <f t="shared" si="215"/>
        <v>102.5179856115108</v>
      </c>
    </row>
    <row r="619" spans="1:6" s="95" customFormat="1" x14ac:dyDescent="0.2">
      <c r="A619" s="113">
        <v>412900</v>
      </c>
      <c r="B619" s="118" t="s">
        <v>587</v>
      </c>
      <c r="C619" s="123">
        <v>29200</v>
      </c>
      <c r="D619" s="115">
        <v>34600</v>
      </c>
      <c r="E619" s="123">
        <v>0</v>
      </c>
      <c r="F619" s="217">
        <f t="shared" si="215"/>
        <v>118.49315068493152</v>
      </c>
    </row>
    <row r="620" spans="1:6" s="95" customFormat="1" x14ac:dyDescent="0.2">
      <c r="A620" s="113">
        <v>412900</v>
      </c>
      <c r="B620" s="114" t="s">
        <v>569</v>
      </c>
      <c r="C620" s="123">
        <v>3300</v>
      </c>
      <c r="D620" s="115">
        <v>3500</v>
      </c>
      <c r="E620" s="123">
        <v>0</v>
      </c>
      <c r="F620" s="217">
        <f t="shared" si="215"/>
        <v>106.06060606060606</v>
      </c>
    </row>
    <row r="621" spans="1:6" s="95" customFormat="1" x14ac:dyDescent="0.2">
      <c r="A621" s="113">
        <v>412900</v>
      </c>
      <c r="B621" s="114" t="s">
        <v>827</v>
      </c>
      <c r="C621" s="123">
        <v>35000</v>
      </c>
      <c r="D621" s="115">
        <v>35000</v>
      </c>
      <c r="E621" s="123">
        <v>0</v>
      </c>
      <c r="F621" s="217">
        <f t="shared" si="215"/>
        <v>100</v>
      </c>
    </row>
    <row r="622" spans="1:6" s="95" customFormat="1" x14ac:dyDescent="0.2">
      <c r="A622" s="111">
        <v>510000</v>
      </c>
      <c r="B622" s="116" t="s">
        <v>423</v>
      </c>
      <c r="C622" s="110">
        <f>C623+C628+C626</f>
        <v>357600</v>
      </c>
      <c r="D622" s="110">
        <f>D623+D628+D626</f>
        <v>354800</v>
      </c>
      <c r="E622" s="110">
        <f>E623+E628+E626</f>
        <v>0</v>
      </c>
      <c r="F622" s="218">
        <f t="shared" si="215"/>
        <v>99.217002237136469</v>
      </c>
    </row>
    <row r="623" spans="1:6" s="95" customFormat="1" x14ac:dyDescent="0.2">
      <c r="A623" s="111">
        <v>511000</v>
      </c>
      <c r="B623" s="116" t="s">
        <v>424</v>
      </c>
      <c r="C623" s="110">
        <f>SUM(C624:C625)</f>
        <v>294800</v>
      </c>
      <c r="D623" s="110">
        <f>SUM(D624:D625)</f>
        <v>294800</v>
      </c>
      <c r="E623" s="110">
        <f>SUM(E624:E625)</f>
        <v>0</v>
      </c>
      <c r="F623" s="218">
        <f t="shared" si="215"/>
        <v>100</v>
      </c>
    </row>
    <row r="624" spans="1:6" s="95" customFormat="1" ht="40.5" x14ac:dyDescent="0.2">
      <c r="A624" s="121">
        <v>511200</v>
      </c>
      <c r="B624" s="114" t="s">
        <v>426</v>
      </c>
      <c r="C624" s="123">
        <v>54800.000000000007</v>
      </c>
      <c r="D624" s="115">
        <v>54800</v>
      </c>
      <c r="E624" s="123">
        <v>0</v>
      </c>
      <c r="F624" s="217">
        <f t="shared" si="215"/>
        <v>99.999999999999986</v>
      </c>
    </row>
    <row r="625" spans="1:6" s="95" customFormat="1" x14ac:dyDescent="0.2">
      <c r="A625" s="113">
        <v>511300</v>
      </c>
      <c r="B625" s="114" t="s">
        <v>427</v>
      </c>
      <c r="C625" s="123">
        <v>240000</v>
      </c>
      <c r="D625" s="115">
        <v>240000</v>
      </c>
      <c r="E625" s="123">
        <v>0</v>
      </c>
      <c r="F625" s="217">
        <f t="shared" si="215"/>
        <v>100</v>
      </c>
    </row>
    <row r="626" spans="1:6" s="120" customFormat="1" x14ac:dyDescent="0.2">
      <c r="A626" s="157">
        <v>513000</v>
      </c>
      <c r="B626" s="116" t="s">
        <v>432</v>
      </c>
      <c r="C626" s="110">
        <f t="shared" ref="C626" si="235">C627</f>
        <v>12799.999999999998</v>
      </c>
      <c r="D626" s="110">
        <f>D627</f>
        <v>0</v>
      </c>
      <c r="E626" s="110">
        <f t="shared" ref="E626" si="236">E627</f>
        <v>0</v>
      </c>
      <c r="F626" s="218">
        <f t="shared" si="215"/>
        <v>0</v>
      </c>
    </row>
    <row r="627" spans="1:6" s="95" customFormat="1" x14ac:dyDescent="0.2">
      <c r="A627" s="113">
        <v>513700</v>
      </c>
      <c r="B627" s="114" t="s">
        <v>609</v>
      </c>
      <c r="C627" s="123">
        <v>12799.999999999998</v>
      </c>
      <c r="D627" s="115">
        <v>0</v>
      </c>
      <c r="E627" s="123">
        <v>0</v>
      </c>
      <c r="F627" s="217">
        <f t="shared" ref="F627:F675" si="237">D627/C627*100</f>
        <v>0</v>
      </c>
    </row>
    <row r="628" spans="1:6" s="120" customFormat="1" x14ac:dyDescent="0.2">
      <c r="A628" s="111">
        <v>516000</v>
      </c>
      <c r="B628" s="116" t="s">
        <v>434</v>
      </c>
      <c r="C628" s="110">
        <f t="shared" ref="C628" si="238">C629</f>
        <v>50000</v>
      </c>
      <c r="D628" s="110">
        <f t="shared" ref="D628:E628" si="239">D629</f>
        <v>60000</v>
      </c>
      <c r="E628" s="110">
        <f t="shared" si="239"/>
        <v>0</v>
      </c>
      <c r="F628" s="218">
        <f t="shared" si="237"/>
        <v>120</v>
      </c>
    </row>
    <row r="629" spans="1:6" s="95" customFormat="1" x14ac:dyDescent="0.2">
      <c r="A629" s="113">
        <v>516100</v>
      </c>
      <c r="B629" s="114" t="s">
        <v>434</v>
      </c>
      <c r="C629" s="123">
        <v>50000</v>
      </c>
      <c r="D629" s="115">
        <v>60000</v>
      </c>
      <c r="E629" s="123">
        <v>0</v>
      </c>
      <c r="F629" s="217">
        <f t="shared" si="237"/>
        <v>120</v>
      </c>
    </row>
    <row r="630" spans="1:6" s="120" customFormat="1" x14ac:dyDescent="0.2">
      <c r="A630" s="111">
        <v>630000</v>
      </c>
      <c r="B630" s="116" t="s">
        <v>462</v>
      </c>
      <c r="C630" s="110">
        <f>0+C631</f>
        <v>347000</v>
      </c>
      <c r="D630" s="110">
        <f>0+D631</f>
        <v>518600</v>
      </c>
      <c r="E630" s="110">
        <f>0+E631</f>
        <v>0</v>
      </c>
      <c r="F630" s="218">
        <f t="shared" si="237"/>
        <v>149.45244956772333</v>
      </c>
    </row>
    <row r="631" spans="1:6" s="120" customFormat="1" x14ac:dyDescent="0.2">
      <c r="A631" s="111">
        <v>638000</v>
      </c>
      <c r="B631" s="116" t="s">
        <v>398</v>
      </c>
      <c r="C631" s="110">
        <f t="shared" ref="C631" si="240">C632</f>
        <v>347000</v>
      </c>
      <c r="D631" s="110">
        <f t="shared" ref="D631:E631" si="241">D632</f>
        <v>518600</v>
      </c>
      <c r="E631" s="110">
        <f t="shared" si="241"/>
        <v>0</v>
      </c>
      <c r="F631" s="218">
        <f t="shared" si="237"/>
        <v>149.45244956772333</v>
      </c>
    </row>
    <row r="632" spans="1:6" s="95" customFormat="1" x14ac:dyDescent="0.2">
      <c r="A632" s="113">
        <v>638100</v>
      </c>
      <c r="B632" s="114" t="s">
        <v>467</v>
      </c>
      <c r="C632" s="123">
        <v>347000</v>
      </c>
      <c r="D632" s="115">
        <v>518600</v>
      </c>
      <c r="E632" s="123">
        <v>0</v>
      </c>
      <c r="F632" s="217">
        <f t="shared" si="237"/>
        <v>149.45244956772333</v>
      </c>
    </row>
    <row r="633" spans="1:6" s="95" customFormat="1" x14ac:dyDescent="0.2">
      <c r="A633" s="154"/>
      <c r="B633" s="148" t="s">
        <v>501</v>
      </c>
      <c r="C633" s="152">
        <f>C602+C622+C630</f>
        <v>16845200</v>
      </c>
      <c r="D633" s="152">
        <f>D602+D622+D630</f>
        <v>18920500</v>
      </c>
      <c r="E633" s="152">
        <f>E602+E622+E630</f>
        <v>38000</v>
      </c>
      <c r="F633" s="245">
        <f t="shared" si="237"/>
        <v>112.31982998124094</v>
      </c>
    </row>
    <row r="634" spans="1:6" s="95" customFormat="1" x14ac:dyDescent="0.2">
      <c r="A634" s="131"/>
      <c r="B634" s="109"/>
      <c r="C634" s="132"/>
      <c r="D634" s="132"/>
      <c r="E634" s="132"/>
      <c r="F634" s="241"/>
    </row>
    <row r="635" spans="1:6" s="95" customFormat="1" x14ac:dyDescent="0.2">
      <c r="A635" s="108"/>
      <c r="B635" s="109"/>
      <c r="C635" s="115"/>
      <c r="D635" s="115"/>
      <c r="E635" s="115"/>
      <c r="F635" s="219"/>
    </row>
    <row r="636" spans="1:6" s="95" customFormat="1" x14ac:dyDescent="0.2">
      <c r="A636" s="113" t="s">
        <v>828</v>
      </c>
      <c r="B636" s="116"/>
      <c r="C636" s="115"/>
      <c r="D636" s="115"/>
      <c r="E636" s="115"/>
      <c r="F636" s="219"/>
    </row>
    <row r="637" spans="1:6" s="95" customFormat="1" x14ac:dyDescent="0.2">
      <c r="A637" s="113" t="s">
        <v>508</v>
      </c>
      <c r="B637" s="116"/>
      <c r="C637" s="115"/>
      <c r="D637" s="115"/>
      <c r="E637" s="115"/>
      <c r="F637" s="219"/>
    </row>
    <row r="638" spans="1:6" s="95" customFormat="1" x14ac:dyDescent="0.2">
      <c r="A638" s="113" t="s">
        <v>610</v>
      </c>
      <c r="B638" s="116"/>
      <c r="C638" s="115"/>
      <c r="D638" s="115"/>
      <c r="E638" s="115"/>
      <c r="F638" s="219"/>
    </row>
    <row r="639" spans="1:6" s="95" customFormat="1" x14ac:dyDescent="0.2">
      <c r="A639" s="113" t="s">
        <v>801</v>
      </c>
      <c r="B639" s="116"/>
      <c r="C639" s="115"/>
      <c r="D639" s="115"/>
      <c r="E639" s="115"/>
      <c r="F639" s="219"/>
    </row>
    <row r="640" spans="1:6" s="95" customFormat="1" x14ac:dyDescent="0.2">
      <c r="A640" s="113"/>
      <c r="B640" s="144"/>
      <c r="C640" s="132"/>
      <c r="D640" s="132"/>
      <c r="E640" s="132"/>
      <c r="F640" s="241"/>
    </row>
    <row r="641" spans="1:6" s="95" customFormat="1" x14ac:dyDescent="0.2">
      <c r="A641" s="111">
        <v>410000</v>
      </c>
      <c r="B641" s="112" t="s">
        <v>359</v>
      </c>
      <c r="C641" s="110">
        <f>C642+C647+C657</f>
        <v>8941800</v>
      </c>
      <c r="D641" s="110">
        <f>D642+D647+D657</f>
        <v>9785800</v>
      </c>
      <c r="E641" s="110">
        <f>E642+E647+E657</f>
        <v>0</v>
      </c>
      <c r="F641" s="218">
        <f t="shared" si="237"/>
        <v>109.43881545102776</v>
      </c>
    </row>
    <row r="642" spans="1:6" s="95" customFormat="1" x14ac:dyDescent="0.2">
      <c r="A642" s="111">
        <v>411000</v>
      </c>
      <c r="B642" s="112" t="s">
        <v>472</v>
      </c>
      <c r="C642" s="110">
        <f t="shared" ref="C642" si="242">SUM(C643:C646)</f>
        <v>4921000</v>
      </c>
      <c r="D642" s="110">
        <f t="shared" ref="D642" si="243">SUM(D643:D646)</f>
        <v>5796000</v>
      </c>
      <c r="E642" s="110">
        <f t="shared" ref="E642" si="244">SUM(E643:E646)</f>
        <v>0</v>
      </c>
      <c r="F642" s="218">
        <f t="shared" si="237"/>
        <v>117.78093883357042</v>
      </c>
    </row>
    <row r="643" spans="1:6" s="95" customFormat="1" x14ac:dyDescent="0.2">
      <c r="A643" s="113">
        <v>411100</v>
      </c>
      <c r="B643" s="114" t="s">
        <v>360</v>
      </c>
      <c r="C643" s="123">
        <v>4500000</v>
      </c>
      <c r="D643" s="115">
        <v>5332000</v>
      </c>
      <c r="E643" s="123">
        <v>0</v>
      </c>
      <c r="F643" s="217">
        <f t="shared" si="237"/>
        <v>118.48888888888889</v>
      </c>
    </row>
    <row r="644" spans="1:6" s="95" customFormat="1" ht="40.5" x14ac:dyDescent="0.2">
      <c r="A644" s="113">
        <v>411200</v>
      </c>
      <c r="B644" s="114" t="s">
        <v>485</v>
      </c>
      <c r="C644" s="123">
        <v>211000</v>
      </c>
      <c r="D644" s="115">
        <v>214000</v>
      </c>
      <c r="E644" s="123">
        <v>0</v>
      </c>
      <c r="F644" s="217">
        <f t="shared" si="237"/>
        <v>101.4218009478673</v>
      </c>
    </row>
    <row r="645" spans="1:6" s="95" customFormat="1" ht="40.5" x14ac:dyDescent="0.2">
      <c r="A645" s="113">
        <v>411300</v>
      </c>
      <c r="B645" s="114" t="s">
        <v>361</v>
      </c>
      <c r="C645" s="123">
        <v>165000</v>
      </c>
      <c r="D645" s="115">
        <v>200000</v>
      </c>
      <c r="E645" s="123">
        <v>0</v>
      </c>
      <c r="F645" s="217">
        <f t="shared" si="237"/>
        <v>121.21212121212122</v>
      </c>
    </row>
    <row r="646" spans="1:6" s="95" customFormat="1" x14ac:dyDescent="0.2">
      <c r="A646" s="113">
        <v>411400</v>
      </c>
      <c r="B646" s="114" t="s">
        <v>362</v>
      </c>
      <c r="C646" s="123">
        <v>45000</v>
      </c>
      <c r="D646" s="115">
        <v>50000</v>
      </c>
      <c r="E646" s="123">
        <v>0</v>
      </c>
      <c r="F646" s="217">
        <f t="shared" si="237"/>
        <v>111.11111111111111</v>
      </c>
    </row>
    <row r="647" spans="1:6" s="95" customFormat="1" x14ac:dyDescent="0.2">
      <c r="A647" s="111">
        <v>412000</v>
      </c>
      <c r="B647" s="116" t="s">
        <v>477</v>
      </c>
      <c r="C647" s="110">
        <f>SUM(C648:C656)</f>
        <v>4019800</v>
      </c>
      <c r="D647" s="110">
        <f>SUM(D648:D656)</f>
        <v>3988800</v>
      </c>
      <c r="E647" s="110">
        <f>SUM(E648:E656)</f>
        <v>0</v>
      </c>
      <c r="F647" s="218">
        <f t="shared" si="237"/>
        <v>99.228817354097217</v>
      </c>
    </row>
    <row r="648" spans="1:6" s="95" customFormat="1" ht="40.5" x14ac:dyDescent="0.2">
      <c r="A648" s="113">
        <v>412200</v>
      </c>
      <c r="B648" s="114" t="s">
        <v>486</v>
      </c>
      <c r="C648" s="123">
        <v>2100000</v>
      </c>
      <c r="D648" s="115">
        <v>2000000</v>
      </c>
      <c r="E648" s="123">
        <v>0</v>
      </c>
      <c r="F648" s="217">
        <f t="shared" si="237"/>
        <v>95.238095238095227</v>
      </c>
    </row>
    <row r="649" spans="1:6" s="95" customFormat="1" x14ac:dyDescent="0.2">
      <c r="A649" s="113">
        <v>412300</v>
      </c>
      <c r="B649" s="114" t="s">
        <v>364</v>
      </c>
      <c r="C649" s="123">
        <v>295000</v>
      </c>
      <c r="D649" s="115">
        <v>300000</v>
      </c>
      <c r="E649" s="123">
        <v>0</v>
      </c>
      <c r="F649" s="217">
        <f t="shared" si="237"/>
        <v>101.69491525423729</v>
      </c>
    </row>
    <row r="650" spans="1:6" s="95" customFormat="1" x14ac:dyDescent="0.2">
      <c r="A650" s="113">
        <v>412500</v>
      </c>
      <c r="B650" s="114" t="s">
        <v>366</v>
      </c>
      <c r="C650" s="123">
        <v>717000</v>
      </c>
      <c r="D650" s="115">
        <v>713300</v>
      </c>
      <c r="E650" s="123">
        <v>0</v>
      </c>
      <c r="F650" s="217">
        <f t="shared" si="237"/>
        <v>99.483960948396103</v>
      </c>
    </row>
    <row r="651" spans="1:6" s="95" customFormat="1" x14ac:dyDescent="0.2">
      <c r="A651" s="113">
        <v>412600</v>
      </c>
      <c r="B651" s="114" t="s">
        <v>487</v>
      </c>
      <c r="C651" s="123">
        <v>10000</v>
      </c>
      <c r="D651" s="115">
        <v>10000</v>
      </c>
      <c r="E651" s="123">
        <v>0</v>
      </c>
      <c r="F651" s="217">
        <f t="shared" si="237"/>
        <v>100</v>
      </c>
    </row>
    <row r="652" spans="1:6" s="95" customFormat="1" x14ac:dyDescent="0.2">
      <c r="A652" s="113">
        <v>412700</v>
      </c>
      <c r="B652" s="114" t="s">
        <v>474</v>
      </c>
      <c r="C652" s="123">
        <v>880300</v>
      </c>
      <c r="D652" s="115">
        <v>950000</v>
      </c>
      <c r="E652" s="123">
        <v>0</v>
      </c>
      <c r="F652" s="217">
        <f t="shared" si="237"/>
        <v>107.91775531068954</v>
      </c>
    </row>
    <row r="653" spans="1:6" s="95" customFormat="1" x14ac:dyDescent="0.2">
      <c r="A653" s="113">
        <v>412900</v>
      </c>
      <c r="B653" s="118" t="s">
        <v>802</v>
      </c>
      <c r="C653" s="123">
        <v>6000</v>
      </c>
      <c r="D653" s="115">
        <v>3000</v>
      </c>
      <c r="E653" s="123">
        <v>0</v>
      </c>
      <c r="F653" s="217">
        <f t="shared" si="237"/>
        <v>50</v>
      </c>
    </row>
    <row r="654" spans="1:6" s="95" customFormat="1" x14ac:dyDescent="0.2">
      <c r="A654" s="113">
        <v>412900</v>
      </c>
      <c r="B654" s="118" t="s">
        <v>585</v>
      </c>
      <c r="C654" s="123">
        <v>800</v>
      </c>
      <c r="D654" s="115">
        <v>800</v>
      </c>
      <c r="E654" s="123">
        <v>0</v>
      </c>
      <c r="F654" s="217">
        <f t="shared" si="237"/>
        <v>100</v>
      </c>
    </row>
    <row r="655" spans="1:6" s="95" customFormat="1" x14ac:dyDescent="0.2">
      <c r="A655" s="113">
        <v>412900</v>
      </c>
      <c r="B655" s="118" t="s">
        <v>586</v>
      </c>
      <c r="C655" s="123">
        <v>1200</v>
      </c>
      <c r="D655" s="115">
        <v>1700</v>
      </c>
      <c r="E655" s="123">
        <v>0</v>
      </c>
      <c r="F655" s="217">
        <f t="shared" si="237"/>
        <v>141.66666666666669</v>
      </c>
    </row>
    <row r="656" spans="1:6" s="95" customFormat="1" x14ac:dyDescent="0.2">
      <c r="A656" s="113">
        <v>412900</v>
      </c>
      <c r="B656" s="118" t="s">
        <v>587</v>
      </c>
      <c r="C656" s="123">
        <v>9500</v>
      </c>
      <c r="D656" s="115">
        <v>10000</v>
      </c>
      <c r="E656" s="123">
        <v>0</v>
      </c>
      <c r="F656" s="217">
        <f t="shared" si="237"/>
        <v>105.26315789473684</v>
      </c>
    </row>
    <row r="657" spans="1:6" s="120" customFormat="1" ht="40.5" x14ac:dyDescent="0.2">
      <c r="A657" s="111">
        <v>418000</v>
      </c>
      <c r="B657" s="116" t="s">
        <v>481</v>
      </c>
      <c r="C657" s="110">
        <f t="shared" ref="C657" si="245">C658</f>
        <v>1000</v>
      </c>
      <c r="D657" s="110">
        <f t="shared" ref="D657:E657" si="246">D658</f>
        <v>1000</v>
      </c>
      <c r="E657" s="110">
        <f t="shared" si="246"/>
        <v>0</v>
      </c>
      <c r="F657" s="218">
        <f t="shared" si="237"/>
        <v>100</v>
      </c>
    </row>
    <row r="658" spans="1:6" s="95" customFormat="1" x14ac:dyDescent="0.2">
      <c r="A658" s="113">
        <v>418400</v>
      </c>
      <c r="B658" s="114" t="s">
        <v>418</v>
      </c>
      <c r="C658" s="123">
        <v>1000</v>
      </c>
      <c r="D658" s="115">
        <v>1000</v>
      </c>
      <c r="E658" s="123">
        <v>0</v>
      </c>
      <c r="F658" s="217">
        <f t="shared" si="237"/>
        <v>100</v>
      </c>
    </row>
    <row r="659" spans="1:6" s="95" customFormat="1" x14ac:dyDescent="0.2">
      <c r="A659" s="111">
        <v>510000</v>
      </c>
      <c r="B659" s="116" t="s">
        <v>423</v>
      </c>
      <c r="C659" s="110">
        <f>C660+C668+C666</f>
        <v>3308600</v>
      </c>
      <c r="D659" s="110">
        <f>D660+D668+D666</f>
        <v>2281900</v>
      </c>
      <c r="E659" s="110">
        <f>E660+E668+E666</f>
        <v>0</v>
      </c>
      <c r="F659" s="218">
        <f t="shared" si="237"/>
        <v>68.968748110983498</v>
      </c>
    </row>
    <row r="660" spans="1:6" s="95" customFormat="1" x14ac:dyDescent="0.2">
      <c r="A660" s="111">
        <v>511000</v>
      </c>
      <c r="B660" s="116" t="s">
        <v>424</v>
      </c>
      <c r="C660" s="110">
        <f>SUM(C661:C665)</f>
        <v>2466700</v>
      </c>
      <c r="D660" s="110">
        <f>SUM(D661:D665)</f>
        <v>1378500</v>
      </c>
      <c r="E660" s="110">
        <f>SUM(E661:E665)</f>
        <v>0</v>
      </c>
      <c r="F660" s="218">
        <f t="shared" si="237"/>
        <v>55.884379940811613</v>
      </c>
    </row>
    <row r="661" spans="1:6" s="95" customFormat="1" x14ac:dyDescent="0.2">
      <c r="A661" s="113">
        <v>511100</v>
      </c>
      <c r="B661" s="114" t="s">
        <v>425</v>
      </c>
      <c r="C661" s="123">
        <v>0</v>
      </c>
      <c r="D661" s="115">
        <v>81900</v>
      </c>
      <c r="E661" s="123">
        <v>0</v>
      </c>
      <c r="F661" s="217">
        <v>0</v>
      </c>
    </row>
    <row r="662" spans="1:6" s="95" customFormat="1" ht="40.5" x14ac:dyDescent="0.2">
      <c r="A662" s="113">
        <v>511200</v>
      </c>
      <c r="B662" s="114" t="s">
        <v>426</v>
      </c>
      <c r="C662" s="123">
        <v>0</v>
      </c>
      <c r="D662" s="115">
        <v>100000</v>
      </c>
      <c r="E662" s="123">
        <v>0</v>
      </c>
      <c r="F662" s="217">
        <v>0</v>
      </c>
    </row>
    <row r="663" spans="1:6" s="95" customFormat="1" x14ac:dyDescent="0.2">
      <c r="A663" s="113">
        <v>511300</v>
      </c>
      <c r="B663" s="114" t="s">
        <v>427</v>
      </c>
      <c r="C663" s="123">
        <v>2460800</v>
      </c>
      <c r="D663" s="115">
        <v>741800</v>
      </c>
      <c r="E663" s="123">
        <v>0</v>
      </c>
      <c r="F663" s="217">
        <f t="shared" si="237"/>
        <v>30.144668400520157</v>
      </c>
    </row>
    <row r="664" spans="1:6" s="95" customFormat="1" x14ac:dyDescent="0.2">
      <c r="A664" s="113">
        <v>511400</v>
      </c>
      <c r="B664" s="114" t="s">
        <v>428</v>
      </c>
      <c r="C664" s="123">
        <v>0</v>
      </c>
      <c r="D664" s="115">
        <v>262300</v>
      </c>
      <c r="E664" s="123">
        <v>0</v>
      </c>
      <c r="F664" s="217">
        <v>0</v>
      </c>
    </row>
    <row r="665" spans="1:6" s="95" customFormat="1" x14ac:dyDescent="0.2">
      <c r="A665" s="113">
        <v>511700</v>
      </c>
      <c r="B665" s="114" t="s">
        <v>430</v>
      </c>
      <c r="C665" s="123">
        <v>5900</v>
      </c>
      <c r="D665" s="115">
        <v>192500</v>
      </c>
      <c r="E665" s="123">
        <v>0</v>
      </c>
      <c r="F665" s="217"/>
    </row>
    <row r="666" spans="1:6" s="120" customFormat="1" x14ac:dyDescent="0.2">
      <c r="A666" s="111">
        <v>513000</v>
      </c>
      <c r="B666" s="116" t="s">
        <v>432</v>
      </c>
      <c r="C666" s="110">
        <f t="shared" ref="C666" si="247">C667</f>
        <v>701900</v>
      </c>
      <c r="D666" s="110">
        <f t="shared" ref="D666:E666" si="248">D667</f>
        <v>766400</v>
      </c>
      <c r="E666" s="110">
        <f t="shared" si="248"/>
        <v>0</v>
      </c>
      <c r="F666" s="218">
        <f t="shared" si="237"/>
        <v>109.18934321128366</v>
      </c>
    </row>
    <row r="667" spans="1:6" s="95" customFormat="1" x14ac:dyDescent="0.2">
      <c r="A667" s="113">
        <v>513700</v>
      </c>
      <c r="B667" s="114" t="s">
        <v>609</v>
      </c>
      <c r="C667" s="123">
        <v>701900</v>
      </c>
      <c r="D667" s="115">
        <v>766400</v>
      </c>
      <c r="E667" s="123">
        <v>0</v>
      </c>
      <c r="F667" s="217">
        <f t="shared" si="237"/>
        <v>109.18934321128366</v>
      </c>
    </row>
    <row r="668" spans="1:6" s="95" customFormat="1" x14ac:dyDescent="0.2">
      <c r="A668" s="111">
        <v>516000</v>
      </c>
      <c r="B668" s="116" t="s">
        <v>434</v>
      </c>
      <c r="C668" s="110">
        <f t="shared" ref="C668" si="249">SUM(C669)</f>
        <v>140000</v>
      </c>
      <c r="D668" s="110">
        <f t="shared" ref="D668:E668" si="250">SUM(D669)</f>
        <v>137000</v>
      </c>
      <c r="E668" s="110">
        <f t="shared" si="250"/>
        <v>0</v>
      </c>
      <c r="F668" s="218">
        <f t="shared" si="237"/>
        <v>97.857142857142847</v>
      </c>
    </row>
    <row r="669" spans="1:6" s="95" customFormat="1" x14ac:dyDescent="0.2">
      <c r="A669" s="113">
        <v>516100</v>
      </c>
      <c r="B669" s="114" t="s">
        <v>434</v>
      </c>
      <c r="C669" s="123">
        <v>140000</v>
      </c>
      <c r="D669" s="115">
        <v>137000</v>
      </c>
      <c r="E669" s="123">
        <v>0</v>
      </c>
      <c r="F669" s="217">
        <f t="shared" si="237"/>
        <v>97.857142857142847</v>
      </c>
    </row>
    <row r="670" spans="1:6" s="120" customFormat="1" x14ac:dyDescent="0.2">
      <c r="A670" s="111">
        <v>630000</v>
      </c>
      <c r="B670" s="116" t="s">
        <v>462</v>
      </c>
      <c r="C670" s="110">
        <f>C671+C673</f>
        <v>89700</v>
      </c>
      <c r="D670" s="110">
        <f>D671+D673</f>
        <v>87700</v>
      </c>
      <c r="E670" s="110">
        <f>E671+E673</f>
        <v>0</v>
      </c>
      <c r="F670" s="218">
        <f t="shared" si="237"/>
        <v>97.770345596432549</v>
      </c>
    </row>
    <row r="671" spans="1:6" s="120" customFormat="1" x14ac:dyDescent="0.2">
      <c r="A671" s="111">
        <v>631000</v>
      </c>
      <c r="B671" s="116" t="s">
        <v>397</v>
      </c>
      <c r="C671" s="110">
        <f>C672+0</f>
        <v>37700</v>
      </c>
      <c r="D671" s="110">
        <f>D672+0</f>
        <v>37700</v>
      </c>
      <c r="E671" s="110">
        <f>E672+0</f>
        <v>0</v>
      </c>
      <c r="F671" s="218">
        <f t="shared" si="237"/>
        <v>100</v>
      </c>
    </row>
    <row r="672" spans="1:6" s="95" customFormat="1" x14ac:dyDescent="0.2">
      <c r="A672" s="113">
        <v>631100</v>
      </c>
      <c r="B672" s="114" t="s">
        <v>464</v>
      </c>
      <c r="C672" s="123">
        <v>37700</v>
      </c>
      <c r="D672" s="115">
        <v>37700</v>
      </c>
      <c r="E672" s="123">
        <v>0</v>
      </c>
      <c r="F672" s="217">
        <f t="shared" si="237"/>
        <v>100</v>
      </c>
    </row>
    <row r="673" spans="1:6" s="120" customFormat="1" x14ac:dyDescent="0.2">
      <c r="A673" s="111">
        <v>638000</v>
      </c>
      <c r="B673" s="116" t="s">
        <v>398</v>
      </c>
      <c r="C673" s="110">
        <f t="shared" ref="C673" si="251">C674</f>
        <v>52000</v>
      </c>
      <c r="D673" s="110">
        <f t="shared" ref="D673:E673" si="252">D674</f>
        <v>50000</v>
      </c>
      <c r="E673" s="110">
        <f t="shared" si="252"/>
        <v>0</v>
      </c>
      <c r="F673" s="218">
        <f t="shared" si="237"/>
        <v>96.15384615384616</v>
      </c>
    </row>
    <row r="674" spans="1:6" s="95" customFormat="1" x14ac:dyDescent="0.2">
      <c r="A674" s="113">
        <v>638100</v>
      </c>
      <c r="B674" s="114" t="s">
        <v>467</v>
      </c>
      <c r="C674" s="123">
        <v>52000</v>
      </c>
      <c r="D674" s="115">
        <v>50000</v>
      </c>
      <c r="E674" s="123">
        <v>0</v>
      </c>
      <c r="F674" s="217">
        <f t="shared" si="237"/>
        <v>96.15384615384616</v>
      </c>
    </row>
    <row r="675" spans="1:6" s="95" customFormat="1" x14ac:dyDescent="0.2">
      <c r="A675" s="154"/>
      <c r="B675" s="148" t="s">
        <v>501</v>
      </c>
      <c r="C675" s="152">
        <f>C641+C659+C670</f>
        <v>12340100</v>
      </c>
      <c r="D675" s="152">
        <f>D641+D659+D670</f>
        <v>12155400</v>
      </c>
      <c r="E675" s="152">
        <f>E641+E659+E670</f>
        <v>0</v>
      </c>
      <c r="F675" s="245">
        <f t="shared" si="237"/>
        <v>98.503253620311014</v>
      </c>
    </row>
    <row r="676" spans="1:6" s="95" customFormat="1" x14ac:dyDescent="0.2">
      <c r="A676" s="131"/>
      <c r="B676" s="109"/>
      <c r="C676" s="132"/>
      <c r="D676" s="132"/>
      <c r="E676" s="132"/>
      <c r="F676" s="241"/>
    </row>
    <row r="677" spans="1:6" s="95" customFormat="1" x14ac:dyDescent="0.2">
      <c r="A677" s="108"/>
      <c r="B677" s="109"/>
      <c r="C677" s="115"/>
      <c r="D677" s="115"/>
      <c r="E677" s="115"/>
      <c r="F677" s="219"/>
    </row>
    <row r="678" spans="1:6" s="95" customFormat="1" x14ac:dyDescent="0.2">
      <c r="A678" s="113" t="s">
        <v>829</v>
      </c>
      <c r="B678" s="116"/>
      <c r="C678" s="115"/>
      <c r="D678" s="115"/>
      <c r="E678" s="115"/>
      <c r="F678" s="219"/>
    </row>
    <row r="679" spans="1:6" s="95" customFormat="1" x14ac:dyDescent="0.2">
      <c r="A679" s="113" t="s">
        <v>508</v>
      </c>
      <c r="B679" s="116"/>
      <c r="C679" s="115"/>
      <c r="D679" s="115"/>
      <c r="E679" s="115"/>
      <c r="F679" s="219"/>
    </row>
    <row r="680" spans="1:6" s="95" customFormat="1" x14ac:dyDescent="0.2">
      <c r="A680" s="113" t="s">
        <v>611</v>
      </c>
      <c r="B680" s="116"/>
      <c r="C680" s="115"/>
      <c r="D680" s="115"/>
      <c r="E680" s="115"/>
      <c r="F680" s="219"/>
    </row>
    <row r="681" spans="1:6" s="95" customFormat="1" x14ac:dyDescent="0.2">
      <c r="A681" s="113" t="s">
        <v>801</v>
      </c>
      <c r="B681" s="116"/>
      <c r="C681" s="115"/>
      <c r="D681" s="115"/>
      <c r="E681" s="115"/>
      <c r="F681" s="219"/>
    </row>
    <row r="682" spans="1:6" s="95" customFormat="1" x14ac:dyDescent="0.2">
      <c r="A682" s="113"/>
      <c r="B682" s="144"/>
      <c r="C682" s="132"/>
      <c r="D682" s="132"/>
      <c r="E682" s="132"/>
      <c r="F682" s="241"/>
    </row>
    <row r="683" spans="1:6" s="95" customFormat="1" x14ac:dyDescent="0.2">
      <c r="A683" s="111">
        <v>410000</v>
      </c>
      <c r="B683" s="112" t="s">
        <v>359</v>
      </c>
      <c r="C683" s="110">
        <f t="shared" ref="C683" si="253">C684+C689</f>
        <v>1810900</v>
      </c>
      <c r="D683" s="110">
        <f t="shared" ref="D683" si="254">D684+D689</f>
        <v>2508900</v>
      </c>
      <c r="E683" s="110">
        <f t="shared" ref="E683" si="255">E684+E689</f>
        <v>129600</v>
      </c>
      <c r="F683" s="218">
        <f t="shared" ref="F683:F736" si="256">D683/C683*100</f>
        <v>138.54437020266167</v>
      </c>
    </row>
    <row r="684" spans="1:6" s="95" customFormat="1" x14ac:dyDescent="0.2">
      <c r="A684" s="111">
        <v>411000</v>
      </c>
      <c r="B684" s="112" t="s">
        <v>472</v>
      </c>
      <c r="C684" s="110">
        <f t="shared" ref="C684" si="257">SUM(C685:C688)</f>
        <v>1008900</v>
      </c>
      <c r="D684" s="110">
        <f t="shared" ref="D684" si="258">SUM(D685:D688)</f>
        <v>1155000</v>
      </c>
      <c r="E684" s="110">
        <f t="shared" ref="E684" si="259">SUM(E685:E688)</f>
        <v>0</v>
      </c>
      <c r="F684" s="218">
        <f t="shared" si="256"/>
        <v>114.4811180493607</v>
      </c>
    </row>
    <row r="685" spans="1:6" s="95" customFormat="1" x14ac:dyDescent="0.2">
      <c r="A685" s="113">
        <v>411100</v>
      </c>
      <c r="B685" s="114" t="s">
        <v>360</v>
      </c>
      <c r="C685" s="123">
        <v>957200</v>
      </c>
      <c r="D685" s="115">
        <v>1100000</v>
      </c>
      <c r="E685" s="123">
        <v>0</v>
      </c>
      <c r="F685" s="217">
        <f t="shared" si="256"/>
        <v>114.91851232762222</v>
      </c>
    </row>
    <row r="686" spans="1:6" s="95" customFormat="1" ht="40.5" x14ac:dyDescent="0.2">
      <c r="A686" s="113">
        <v>411200</v>
      </c>
      <c r="B686" s="114" t="s">
        <v>485</v>
      </c>
      <c r="C686" s="123">
        <v>35300</v>
      </c>
      <c r="D686" s="115">
        <v>36000</v>
      </c>
      <c r="E686" s="123">
        <v>0</v>
      </c>
      <c r="F686" s="217">
        <f t="shared" si="256"/>
        <v>101.98300283286119</v>
      </c>
    </row>
    <row r="687" spans="1:6" s="95" customFormat="1" ht="40.5" x14ac:dyDescent="0.2">
      <c r="A687" s="113">
        <v>411300</v>
      </c>
      <c r="B687" s="114" t="s">
        <v>361</v>
      </c>
      <c r="C687" s="123">
        <v>7400</v>
      </c>
      <c r="D687" s="115">
        <v>11900</v>
      </c>
      <c r="E687" s="123">
        <v>0</v>
      </c>
      <c r="F687" s="217">
        <f t="shared" si="256"/>
        <v>160.81081081081081</v>
      </c>
    </row>
    <row r="688" spans="1:6" s="95" customFormat="1" x14ac:dyDescent="0.2">
      <c r="A688" s="113">
        <v>411400</v>
      </c>
      <c r="B688" s="114" t="s">
        <v>362</v>
      </c>
      <c r="C688" s="123">
        <v>9000</v>
      </c>
      <c r="D688" s="115">
        <v>7100</v>
      </c>
      <c r="E688" s="123">
        <v>0</v>
      </c>
      <c r="F688" s="217">
        <f t="shared" si="256"/>
        <v>78.888888888888886</v>
      </c>
    </row>
    <row r="689" spans="1:6" s="95" customFormat="1" x14ac:dyDescent="0.2">
      <c r="A689" s="111">
        <v>412000</v>
      </c>
      <c r="B689" s="116" t="s">
        <v>477</v>
      </c>
      <c r="C689" s="110">
        <f>SUM(C690:C700)</f>
        <v>802000</v>
      </c>
      <c r="D689" s="110">
        <f>SUM(D690:D700)</f>
        <v>1353900</v>
      </c>
      <c r="E689" s="110">
        <f>SUM(E690:E700)</f>
        <v>129600</v>
      </c>
      <c r="F689" s="218">
        <f t="shared" si="256"/>
        <v>168.81546134663341</v>
      </c>
    </row>
    <row r="690" spans="1:6" s="95" customFormat="1" ht="40.5" x14ac:dyDescent="0.2">
      <c r="A690" s="113">
        <v>412200</v>
      </c>
      <c r="B690" s="114" t="s">
        <v>486</v>
      </c>
      <c r="C690" s="123">
        <v>26000</v>
      </c>
      <c r="D690" s="115">
        <v>23000</v>
      </c>
      <c r="E690" s="123">
        <v>0</v>
      </c>
      <c r="F690" s="217">
        <f t="shared" si="256"/>
        <v>88.461538461538453</v>
      </c>
    </row>
    <row r="691" spans="1:6" s="95" customFormat="1" x14ac:dyDescent="0.2">
      <c r="A691" s="113">
        <v>412300</v>
      </c>
      <c r="B691" s="114" t="s">
        <v>364</v>
      </c>
      <c r="C691" s="123">
        <v>15000</v>
      </c>
      <c r="D691" s="115">
        <v>18000</v>
      </c>
      <c r="E691" s="123">
        <v>0</v>
      </c>
      <c r="F691" s="217">
        <f t="shared" si="256"/>
        <v>120</v>
      </c>
    </row>
    <row r="692" spans="1:6" s="95" customFormat="1" x14ac:dyDescent="0.2">
      <c r="A692" s="113">
        <v>412500</v>
      </c>
      <c r="B692" s="114" t="s">
        <v>366</v>
      </c>
      <c r="C692" s="123">
        <v>419000</v>
      </c>
      <c r="D692" s="115">
        <v>940000</v>
      </c>
      <c r="E692" s="123">
        <v>0</v>
      </c>
      <c r="F692" s="217">
        <f t="shared" si="256"/>
        <v>224.3436754176611</v>
      </c>
    </row>
    <row r="693" spans="1:6" s="95" customFormat="1" x14ac:dyDescent="0.2">
      <c r="A693" s="113">
        <v>412600</v>
      </c>
      <c r="B693" s="114" t="s">
        <v>487</v>
      </c>
      <c r="C693" s="123">
        <v>234000</v>
      </c>
      <c r="D693" s="115">
        <v>250000</v>
      </c>
      <c r="E693" s="115">
        <v>8000</v>
      </c>
      <c r="F693" s="219">
        <f t="shared" si="256"/>
        <v>106.83760683760684</v>
      </c>
    </row>
    <row r="694" spans="1:6" s="95" customFormat="1" x14ac:dyDescent="0.2">
      <c r="A694" s="113">
        <v>412700</v>
      </c>
      <c r="B694" s="114" t="s">
        <v>474</v>
      </c>
      <c r="C694" s="123">
        <v>55000</v>
      </c>
      <c r="D694" s="115">
        <v>41700</v>
      </c>
      <c r="E694" s="123">
        <v>0</v>
      </c>
      <c r="F694" s="217">
        <f t="shared" si="256"/>
        <v>75.818181818181813</v>
      </c>
    </row>
    <row r="695" spans="1:6" s="95" customFormat="1" x14ac:dyDescent="0.2">
      <c r="A695" s="113">
        <v>412900</v>
      </c>
      <c r="B695" s="118" t="s">
        <v>802</v>
      </c>
      <c r="C695" s="123">
        <v>10000.000000000002</v>
      </c>
      <c r="D695" s="115">
        <v>50000</v>
      </c>
      <c r="E695" s="123">
        <v>0</v>
      </c>
      <c r="F695" s="217"/>
    </row>
    <row r="696" spans="1:6" s="95" customFormat="1" x14ac:dyDescent="0.2">
      <c r="A696" s="113">
        <v>412900</v>
      </c>
      <c r="B696" s="118" t="s">
        <v>567</v>
      </c>
      <c r="C696" s="123">
        <v>8000</v>
      </c>
      <c r="D696" s="115">
        <v>10000</v>
      </c>
      <c r="E696" s="123">
        <v>0</v>
      </c>
      <c r="F696" s="217">
        <f t="shared" si="256"/>
        <v>125</v>
      </c>
    </row>
    <row r="697" spans="1:6" s="95" customFormat="1" x14ac:dyDescent="0.2">
      <c r="A697" s="113">
        <v>412900</v>
      </c>
      <c r="B697" s="118" t="s">
        <v>585</v>
      </c>
      <c r="C697" s="123">
        <v>1999.9999999999998</v>
      </c>
      <c r="D697" s="115">
        <v>1999.9999999999998</v>
      </c>
      <c r="E697" s="123">
        <v>0</v>
      </c>
      <c r="F697" s="217">
        <f t="shared" si="256"/>
        <v>100</v>
      </c>
    </row>
    <row r="698" spans="1:6" s="95" customFormat="1" x14ac:dyDescent="0.2">
      <c r="A698" s="113">
        <v>412900</v>
      </c>
      <c r="B698" s="118" t="s">
        <v>586</v>
      </c>
      <c r="C698" s="123">
        <v>29000</v>
      </c>
      <c r="D698" s="115">
        <v>15000</v>
      </c>
      <c r="E698" s="123">
        <v>0</v>
      </c>
      <c r="F698" s="217">
        <f t="shared" si="256"/>
        <v>51.724137931034484</v>
      </c>
    </row>
    <row r="699" spans="1:6" s="95" customFormat="1" x14ac:dyDescent="0.2">
      <c r="A699" s="113">
        <v>412900</v>
      </c>
      <c r="B699" s="114" t="s">
        <v>587</v>
      </c>
      <c r="C699" s="123">
        <v>2000</v>
      </c>
      <c r="D699" s="115">
        <v>2200</v>
      </c>
      <c r="E699" s="123">
        <v>0</v>
      </c>
      <c r="F699" s="217">
        <f t="shared" si="256"/>
        <v>110.00000000000001</v>
      </c>
    </row>
    <row r="700" spans="1:6" s="95" customFormat="1" x14ac:dyDescent="0.2">
      <c r="A700" s="113">
        <v>412900</v>
      </c>
      <c r="B700" s="114" t="s">
        <v>569</v>
      </c>
      <c r="C700" s="123">
        <v>2000</v>
      </c>
      <c r="D700" s="115">
        <v>2000</v>
      </c>
      <c r="E700" s="115">
        <v>121600</v>
      </c>
      <c r="F700" s="219">
        <f t="shared" si="256"/>
        <v>100</v>
      </c>
    </row>
    <row r="701" spans="1:6" s="95" customFormat="1" x14ac:dyDescent="0.2">
      <c r="A701" s="111">
        <v>510000</v>
      </c>
      <c r="B701" s="116" t="s">
        <v>423</v>
      </c>
      <c r="C701" s="110">
        <f>C702+0+C704+0</f>
        <v>281600</v>
      </c>
      <c r="D701" s="110">
        <f>D702+0+D704+0</f>
        <v>428000</v>
      </c>
      <c r="E701" s="110">
        <f>E702+0+E704+0</f>
        <v>140800</v>
      </c>
      <c r="F701" s="218">
        <f t="shared" si="256"/>
        <v>151.98863636363635</v>
      </c>
    </row>
    <row r="702" spans="1:6" s="95" customFormat="1" x14ac:dyDescent="0.2">
      <c r="A702" s="111">
        <v>511000</v>
      </c>
      <c r="B702" s="116" t="s">
        <v>424</v>
      </c>
      <c r="C702" s="110">
        <f>SUM(C703:C703)</f>
        <v>159000</v>
      </c>
      <c r="D702" s="110">
        <f>SUM(D703:D703)</f>
        <v>200000</v>
      </c>
      <c r="E702" s="110">
        <f>SUM(E703:E703)</f>
        <v>140800</v>
      </c>
      <c r="F702" s="218">
        <f t="shared" si="256"/>
        <v>125.78616352201257</v>
      </c>
    </row>
    <row r="703" spans="1:6" s="95" customFormat="1" x14ac:dyDescent="0.2">
      <c r="A703" s="113">
        <v>511300</v>
      </c>
      <c r="B703" s="114" t="s">
        <v>427</v>
      </c>
      <c r="C703" s="123">
        <v>159000</v>
      </c>
      <c r="D703" s="115">
        <v>200000</v>
      </c>
      <c r="E703" s="115">
        <v>140800</v>
      </c>
      <c r="F703" s="219">
        <f t="shared" si="256"/>
        <v>125.78616352201257</v>
      </c>
    </row>
    <row r="704" spans="1:6" s="120" customFormat="1" x14ac:dyDescent="0.2">
      <c r="A704" s="111">
        <v>516000</v>
      </c>
      <c r="B704" s="116" t="s">
        <v>434</v>
      </c>
      <c r="C704" s="110">
        <f t="shared" ref="C704" si="260">C705</f>
        <v>122600</v>
      </c>
      <c r="D704" s="110">
        <f t="shared" ref="D704:E704" si="261">D705</f>
        <v>228000</v>
      </c>
      <c r="E704" s="110">
        <f t="shared" si="261"/>
        <v>0</v>
      </c>
      <c r="F704" s="218">
        <f t="shared" si="256"/>
        <v>185.97063621533442</v>
      </c>
    </row>
    <row r="705" spans="1:6" s="95" customFormat="1" x14ac:dyDescent="0.2">
      <c r="A705" s="113">
        <v>516100</v>
      </c>
      <c r="B705" s="114" t="s">
        <v>434</v>
      </c>
      <c r="C705" s="123">
        <v>122600</v>
      </c>
      <c r="D705" s="115">
        <v>228000</v>
      </c>
      <c r="E705" s="123">
        <v>0</v>
      </c>
      <c r="F705" s="217">
        <f t="shared" si="256"/>
        <v>185.97063621533442</v>
      </c>
    </row>
    <row r="706" spans="1:6" s="120" customFormat="1" x14ac:dyDescent="0.2">
      <c r="A706" s="111">
        <v>630000</v>
      </c>
      <c r="B706" s="116" t="s">
        <v>462</v>
      </c>
      <c r="C706" s="110">
        <f>C707+C709</f>
        <v>6000</v>
      </c>
      <c r="D706" s="110">
        <f>D707+D709</f>
        <v>16000</v>
      </c>
      <c r="E706" s="110">
        <f>E707+E709</f>
        <v>0</v>
      </c>
      <c r="F706" s="218">
        <f t="shared" si="256"/>
        <v>266.66666666666663</v>
      </c>
    </row>
    <row r="707" spans="1:6" s="120" customFormat="1" x14ac:dyDescent="0.2">
      <c r="A707" s="111">
        <v>631000</v>
      </c>
      <c r="B707" s="116" t="s">
        <v>397</v>
      </c>
      <c r="C707" s="110">
        <f>0+C708</f>
        <v>6000</v>
      </c>
      <c r="D707" s="110">
        <f>0+D708</f>
        <v>6000</v>
      </c>
      <c r="E707" s="110">
        <f>0+E708</f>
        <v>0</v>
      </c>
      <c r="F707" s="218">
        <f t="shared" si="256"/>
        <v>100</v>
      </c>
    </row>
    <row r="708" spans="1:6" s="95" customFormat="1" x14ac:dyDescent="0.2">
      <c r="A708" s="121">
        <v>631300</v>
      </c>
      <c r="B708" s="114" t="s">
        <v>466</v>
      </c>
      <c r="C708" s="123">
        <v>6000</v>
      </c>
      <c r="D708" s="115">
        <v>6000</v>
      </c>
      <c r="E708" s="123">
        <v>0</v>
      </c>
      <c r="F708" s="217">
        <f t="shared" si="256"/>
        <v>100</v>
      </c>
    </row>
    <row r="709" spans="1:6" s="120" customFormat="1" x14ac:dyDescent="0.2">
      <c r="A709" s="111">
        <v>638000</v>
      </c>
      <c r="B709" s="116" t="s">
        <v>398</v>
      </c>
      <c r="C709" s="110">
        <f t="shared" ref="C709" si="262">C710</f>
        <v>0</v>
      </c>
      <c r="D709" s="110">
        <f t="shared" ref="D709:E709" si="263">D710</f>
        <v>10000</v>
      </c>
      <c r="E709" s="110">
        <f t="shared" si="263"/>
        <v>0</v>
      </c>
      <c r="F709" s="218">
        <v>0</v>
      </c>
    </row>
    <row r="710" spans="1:6" s="95" customFormat="1" x14ac:dyDescent="0.2">
      <c r="A710" s="113">
        <v>638100</v>
      </c>
      <c r="B710" s="114" t="s">
        <v>467</v>
      </c>
      <c r="C710" s="123">
        <v>0</v>
      </c>
      <c r="D710" s="115">
        <v>10000</v>
      </c>
      <c r="E710" s="123">
        <v>0</v>
      </c>
      <c r="F710" s="217">
        <v>0</v>
      </c>
    </row>
    <row r="711" spans="1:6" s="95" customFormat="1" x14ac:dyDescent="0.2">
      <c r="A711" s="154"/>
      <c r="B711" s="148" t="s">
        <v>501</v>
      </c>
      <c r="C711" s="152">
        <f>C683+C701+C706</f>
        <v>2098500</v>
      </c>
      <c r="D711" s="152">
        <f>D683+D701+D706</f>
        <v>2952900</v>
      </c>
      <c r="E711" s="152">
        <f>E683+E701+E706</f>
        <v>270400</v>
      </c>
      <c r="F711" s="245">
        <f t="shared" si="256"/>
        <v>140.71479628305931</v>
      </c>
    </row>
    <row r="712" spans="1:6" s="95" customFormat="1" x14ac:dyDescent="0.2">
      <c r="A712" s="131"/>
      <c r="B712" s="109"/>
      <c r="C712" s="132"/>
      <c r="D712" s="132"/>
      <c r="E712" s="132"/>
      <c r="F712" s="241"/>
    </row>
    <row r="713" spans="1:6" s="95" customFormat="1" x14ac:dyDescent="0.2">
      <c r="A713" s="108"/>
      <c r="B713" s="109"/>
      <c r="C713" s="115"/>
      <c r="D713" s="115"/>
      <c r="E713" s="115"/>
      <c r="F713" s="219"/>
    </row>
    <row r="714" spans="1:6" s="95" customFormat="1" x14ac:dyDescent="0.2">
      <c r="A714" s="113" t="s">
        <v>830</v>
      </c>
      <c r="B714" s="116"/>
      <c r="C714" s="115"/>
      <c r="D714" s="115"/>
      <c r="E714" s="115"/>
      <c r="F714" s="219"/>
    </row>
    <row r="715" spans="1:6" s="95" customFormat="1" x14ac:dyDescent="0.2">
      <c r="A715" s="113" t="s">
        <v>508</v>
      </c>
      <c r="B715" s="116"/>
      <c r="C715" s="115"/>
      <c r="D715" s="115"/>
      <c r="E715" s="115"/>
      <c r="F715" s="219"/>
    </row>
    <row r="716" spans="1:6" s="95" customFormat="1" x14ac:dyDescent="0.2">
      <c r="A716" s="113" t="s">
        <v>612</v>
      </c>
      <c r="B716" s="116"/>
      <c r="C716" s="115"/>
      <c r="D716" s="115"/>
      <c r="E716" s="115"/>
      <c r="F716" s="219"/>
    </row>
    <row r="717" spans="1:6" s="95" customFormat="1" x14ac:dyDescent="0.2">
      <c r="A717" s="113" t="s">
        <v>801</v>
      </c>
      <c r="B717" s="116"/>
      <c r="C717" s="115"/>
      <c r="D717" s="115"/>
      <c r="E717" s="115"/>
      <c r="F717" s="219"/>
    </row>
    <row r="718" spans="1:6" s="95" customFormat="1" x14ac:dyDescent="0.2">
      <c r="A718" s="113"/>
      <c r="B718" s="144"/>
      <c r="C718" s="132"/>
      <c r="D718" s="132"/>
      <c r="E718" s="132"/>
      <c r="F718" s="241"/>
    </row>
    <row r="719" spans="1:6" s="95" customFormat="1" x14ac:dyDescent="0.2">
      <c r="A719" s="111">
        <v>410000</v>
      </c>
      <c r="B719" s="112" t="s">
        <v>359</v>
      </c>
      <c r="C719" s="110">
        <f t="shared" ref="C719" si="264">C720+C725</f>
        <v>7622200.0009747427</v>
      </c>
      <c r="D719" s="110">
        <f>D720+D725+0</f>
        <v>9140600</v>
      </c>
      <c r="E719" s="110">
        <f>E720+E725+0</f>
        <v>958000</v>
      </c>
      <c r="F719" s="218">
        <f t="shared" si="256"/>
        <v>119.92075777113014</v>
      </c>
    </row>
    <row r="720" spans="1:6" s="95" customFormat="1" x14ac:dyDescent="0.2">
      <c r="A720" s="111">
        <v>411000</v>
      </c>
      <c r="B720" s="112" t="s">
        <v>472</v>
      </c>
      <c r="C720" s="110">
        <f t="shared" ref="C720" si="265">SUM(C721:C724)</f>
        <v>6257100</v>
      </c>
      <c r="D720" s="110">
        <f t="shared" ref="D720" si="266">SUM(D721:D724)</f>
        <v>7756100</v>
      </c>
      <c r="E720" s="110">
        <f t="shared" ref="E720" si="267">SUM(E721:E724)</f>
        <v>20000</v>
      </c>
      <c r="F720" s="218">
        <f t="shared" si="256"/>
        <v>123.95678509213532</v>
      </c>
    </row>
    <row r="721" spans="1:6" s="95" customFormat="1" x14ac:dyDescent="0.2">
      <c r="A721" s="113">
        <v>411100</v>
      </c>
      <c r="B721" s="114" t="s">
        <v>360</v>
      </c>
      <c r="C721" s="123">
        <v>5800000</v>
      </c>
      <c r="D721" s="115">
        <v>7285000</v>
      </c>
      <c r="E721" s="123">
        <v>0</v>
      </c>
      <c r="F721" s="217">
        <f t="shared" si="256"/>
        <v>125.60344827586208</v>
      </c>
    </row>
    <row r="722" spans="1:6" s="95" customFormat="1" ht="40.5" x14ac:dyDescent="0.2">
      <c r="A722" s="113">
        <v>411200</v>
      </c>
      <c r="B722" s="114" t="s">
        <v>485</v>
      </c>
      <c r="C722" s="123">
        <v>260000</v>
      </c>
      <c r="D722" s="115">
        <v>270000</v>
      </c>
      <c r="E722" s="115">
        <v>20000</v>
      </c>
      <c r="F722" s="219">
        <f t="shared" si="256"/>
        <v>103.84615384615385</v>
      </c>
    </row>
    <row r="723" spans="1:6" s="95" customFormat="1" ht="40.5" x14ac:dyDescent="0.2">
      <c r="A723" s="113">
        <v>411300</v>
      </c>
      <c r="B723" s="114" t="s">
        <v>361</v>
      </c>
      <c r="C723" s="123">
        <v>127100.00000000001</v>
      </c>
      <c r="D723" s="115">
        <v>133500</v>
      </c>
      <c r="E723" s="123">
        <v>0</v>
      </c>
      <c r="F723" s="217">
        <f t="shared" si="256"/>
        <v>105.0354051927616</v>
      </c>
    </row>
    <row r="724" spans="1:6" s="95" customFormat="1" x14ac:dyDescent="0.2">
      <c r="A724" s="113">
        <v>411400</v>
      </c>
      <c r="B724" s="114" t="s">
        <v>362</v>
      </c>
      <c r="C724" s="123">
        <v>70000</v>
      </c>
      <c r="D724" s="115">
        <v>67600</v>
      </c>
      <c r="E724" s="123">
        <v>0</v>
      </c>
      <c r="F724" s="217">
        <f t="shared" si="256"/>
        <v>96.571428571428569</v>
      </c>
    </row>
    <row r="725" spans="1:6" s="95" customFormat="1" x14ac:dyDescent="0.2">
      <c r="A725" s="111">
        <v>412000</v>
      </c>
      <c r="B725" s="116" t="s">
        <v>477</v>
      </c>
      <c r="C725" s="110">
        <f>SUM(C726:C738)</f>
        <v>1365100.0009747427</v>
      </c>
      <c r="D725" s="110">
        <f>SUM(D726:D738)</f>
        <v>1384500</v>
      </c>
      <c r="E725" s="110">
        <f>SUM(E726:E738)</f>
        <v>938000</v>
      </c>
      <c r="F725" s="218">
        <f t="shared" si="256"/>
        <v>101.42114123590981</v>
      </c>
    </row>
    <row r="726" spans="1:6" s="95" customFormat="1" x14ac:dyDescent="0.2">
      <c r="A726" s="121">
        <v>412100</v>
      </c>
      <c r="B726" s="114" t="s">
        <v>363</v>
      </c>
      <c r="C726" s="123">
        <v>55100</v>
      </c>
      <c r="D726" s="115">
        <v>80000</v>
      </c>
      <c r="E726" s="123">
        <v>0</v>
      </c>
      <c r="F726" s="217">
        <f t="shared" si="256"/>
        <v>145.19056261343013</v>
      </c>
    </row>
    <row r="727" spans="1:6" s="95" customFormat="1" ht="40.5" x14ac:dyDescent="0.2">
      <c r="A727" s="113">
        <v>412200</v>
      </c>
      <c r="B727" s="114" t="s">
        <v>486</v>
      </c>
      <c r="C727" s="123">
        <v>200000</v>
      </c>
      <c r="D727" s="115">
        <v>220000</v>
      </c>
      <c r="E727" s="123">
        <v>0</v>
      </c>
      <c r="F727" s="217">
        <f t="shared" si="256"/>
        <v>110.00000000000001</v>
      </c>
    </row>
    <row r="728" spans="1:6" s="95" customFormat="1" x14ac:dyDescent="0.2">
      <c r="A728" s="113">
        <v>412300</v>
      </c>
      <c r="B728" s="114" t="s">
        <v>364</v>
      </c>
      <c r="C728" s="123">
        <v>26600</v>
      </c>
      <c r="D728" s="115">
        <v>21599.999999999996</v>
      </c>
      <c r="E728" s="123">
        <v>0</v>
      </c>
      <c r="F728" s="217">
        <f t="shared" si="256"/>
        <v>81.20300751879698</v>
      </c>
    </row>
    <row r="729" spans="1:6" s="95" customFormat="1" x14ac:dyDescent="0.2">
      <c r="A729" s="113">
        <v>412400</v>
      </c>
      <c r="B729" s="114" t="s">
        <v>365</v>
      </c>
      <c r="C729" s="123">
        <v>30000.000974742805</v>
      </c>
      <c r="D729" s="115">
        <v>25000</v>
      </c>
      <c r="E729" s="123">
        <v>0</v>
      </c>
      <c r="F729" s="217">
        <f t="shared" si="256"/>
        <v>83.333330625714524</v>
      </c>
    </row>
    <row r="730" spans="1:6" s="95" customFormat="1" x14ac:dyDescent="0.2">
      <c r="A730" s="113">
        <v>412500</v>
      </c>
      <c r="B730" s="114" t="s">
        <v>366</v>
      </c>
      <c r="C730" s="123">
        <v>175000</v>
      </c>
      <c r="D730" s="115">
        <v>180000</v>
      </c>
      <c r="E730" s="123">
        <v>0</v>
      </c>
      <c r="F730" s="217">
        <f t="shared" si="256"/>
        <v>102.85714285714285</v>
      </c>
    </row>
    <row r="731" spans="1:6" s="95" customFormat="1" x14ac:dyDescent="0.2">
      <c r="A731" s="113">
        <v>412600</v>
      </c>
      <c r="B731" s="114" t="s">
        <v>487</v>
      </c>
      <c r="C731" s="123">
        <v>404000</v>
      </c>
      <c r="D731" s="115">
        <v>410000</v>
      </c>
      <c r="E731" s="115">
        <v>70000</v>
      </c>
      <c r="F731" s="219">
        <f t="shared" si="256"/>
        <v>101.48514851485149</v>
      </c>
    </row>
    <row r="732" spans="1:6" s="95" customFormat="1" x14ac:dyDescent="0.2">
      <c r="A732" s="113">
        <v>412700</v>
      </c>
      <c r="B732" s="114" t="s">
        <v>474</v>
      </c>
      <c r="C732" s="123">
        <v>306300</v>
      </c>
      <c r="D732" s="115">
        <v>278300</v>
      </c>
      <c r="E732" s="123">
        <v>0</v>
      </c>
      <c r="F732" s="217">
        <f t="shared" si="256"/>
        <v>90.858635324844926</v>
      </c>
    </row>
    <row r="733" spans="1:6" s="95" customFormat="1" x14ac:dyDescent="0.2">
      <c r="A733" s="113">
        <v>412900</v>
      </c>
      <c r="B733" s="118" t="s">
        <v>802</v>
      </c>
      <c r="C733" s="123">
        <v>3500</v>
      </c>
      <c r="D733" s="115">
        <v>3500</v>
      </c>
      <c r="E733" s="123">
        <v>0</v>
      </c>
      <c r="F733" s="217">
        <f t="shared" si="256"/>
        <v>100</v>
      </c>
    </row>
    <row r="734" spans="1:6" s="95" customFormat="1" x14ac:dyDescent="0.2">
      <c r="A734" s="113">
        <v>412900</v>
      </c>
      <c r="B734" s="118" t="s">
        <v>567</v>
      </c>
      <c r="C734" s="123">
        <v>120000</v>
      </c>
      <c r="D734" s="115">
        <v>120000</v>
      </c>
      <c r="E734" s="123">
        <v>0</v>
      </c>
      <c r="F734" s="217">
        <f t="shared" si="256"/>
        <v>100</v>
      </c>
    </row>
    <row r="735" spans="1:6" s="95" customFormat="1" x14ac:dyDescent="0.2">
      <c r="A735" s="113">
        <v>412900</v>
      </c>
      <c r="B735" s="118" t="s">
        <v>585</v>
      </c>
      <c r="C735" s="123">
        <v>4000</v>
      </c>
      <c r="D735" s="115">
        <v>3999.9999999999995</v>
      </c>
      <c r="E735" s="123">
        <v>0</v>
      </c>
      <c r="F735" s="217">
        <f t="shared" si="256"/>
        <v>99.999999999999986</v>
      </c>
    </row>
    <row r="736" spans="1:6" s="95" customFormat="1" x14ac:dyDescent="0.2">
      <c r="A736" s="113">
        <v>412900</v>
      </c>
      <c r="B736" s="118" t="s">
        <v>586</v>
      </c>
      <c r="C736" s="123">
        <v>30099.999999999996</v>
      </c>
      <c r="D736" s="115">
        <v>30100</v>
      </c>
      <c r="E736" s="123">
        <v>0</v>
      </c>
      <c r="F736" s="217">
        <f t="shared" si="256"/>
        <v>100.00000000000003</v>
      </c>
    </row>
    <row r="737" spans="1:6" s="95" customFormat="1" x14ac:dyDescent="0.2">
      <c r="A737" s="113">
        <v>412900</v>
      </c>
      <c r="B737" s="118" t="s">
        <v>587</v>
      </c>
      <c r="C737" s="123">
        <v>10500</v>
      </c>
      <c r="D737" s="115">
        <v>12000</v>
      </c>
      <c r="E737" s="123">
        <v>0</v>
      </c>
      <c r="F737" s="217">
        <f t="shared" ref="F737:F786" si="268">D737/C737*100</f>
        <v>114.28571428571428</v>
      </c>
    </row>
    <row r="738" spans="1:6" s="95" customFormat="1" x14ac:dyDescent="0.2">
      <c r="A738" s="113">
        <v>412900</v>
      </c>
      <c r="B738" s="118" t="s">
        <v>569</v>
      </c>
      <c r="C738" s="123">
        <v>0</v>
      </c>
      <c r="D738" s="115">
        <v>0</v>
      </c>
      <c r="E738" s="115">
        <v>868000</v>
      </c>
      <c r="F738" s="219">
        <v>0</v>
      </c>
    </row>
    <row r="739" spans="1:6" s="120" customFormat="1" x14ac:dyDescent="0.2">
      <c r="A739" s="111">
        <v>480000</v>
      </c>
      <c r="B739" s="116" t="s">
        <v>419</v>
      </c>
      <c r="C739" s="110">
        <f>0+C740</f>
        <v>1800</v>
      </c>
      <c r="D739" s="110">
        <f>0+D740</f>
        <v>0</v>
      </c>
      <c r="E739" s="110">
        <f>0+E740</f>
        <v>0</v>
      </c>
      <c r="F739" s="218">
        <f t="shared" si="268"/>
        <v>0</v>
      </c>
    </row>
    <row r="740" spans="1:6" s="120" customFormat="1" x14ac:dyDescent="0.2">
      <c r="A740" s="111">
        <v>487000</v>
      </c>
      <c r="B740" s="116" t="s">
        <v>471</v>
      </c>
      <c r="C740" s="110">
        <f t="shared" ref="C740" si="269">C741</f>
        <v>1800</v>
      </c>
      <c r="D740" s="110">
        <f t="shared" ref="D740:E740" si="270">D741</f>
        <v>0</v>
      </c>
      <c r="E740" s="110">
        <f t="shared" si="270"/>
        <v>0</v>
      </c>
      <c r="F740" s="218">
        <f t="shared" si="268"/>
        <v>0</v>
      </c>
    </row>
    <row r="741" spans="1:6" s="95" customFormat="1" x14ac:dyDescent="0.2">
      <c r="A741" s="121">
        <v>487300</v>
      </c>
      <c r="B741" s="114" t="s">
        <v>420</v>
      </c>
      <c r="C741" s="123">
        <v>1800</v>
      </c>
      <c r="D741" s="115">
        <v>0</v>
      </c>
      <c r="E741" s="123">
        <v>0</v>
      </c>
      <c r="F741" s="217">
        <f t="shared" si="268"/>
        <v>0</v>
      </c>
    </row>
    <row r="742" spans="1:6" s="95" customFormat="1" x14ac:dyDescent="0.2">
      <c r="A742" s="111">
        <v>510000</v>
      </c>
      <c r="B742" s="116" t="s">
        <v>423</v>
      </c>
      <c r="C742" s="110">
        <f>C743+C745</f>
        <v>186499.99999999994</v>
      </c>
      <c r="D742" s="110">
        <f>D743+D745</f>
        <v>200000</v>
      </c>
      <c r="E742" s="110">
        <f>E743+E745</f>
        <v>3832000</v>
      </c>
      <c r="F742" s="218">
        <f t="shared" si="268"/>
        <v>107.23860589812335</v>
      </c>
    </row>
    <row r="743" spans="1:6" s="95" customFormat="1" x14ac:dyDescent="0.2">
      <c r="A743" s="111">
        <v>511000</v>
      </c>
      <c r="B743" s="116" t="s">
        <v>424</v>
      </c>
      <c r="C743" s="110">
        <f>SUM(C744:C744)</f>
        <v>136499.99999999994</v>
      </c>
      <c r="D743" s="110">
        <f>SUM(D744:D744)</f>
        <v>150000</v>
      </c>
      <c r="E743" s="110">
        <f>SUM(E744:E744)</f>
        <v>3832000</v>
      </c>
      <c r="F743" s="218">
        <f t="shared" si="268"/>
        <v>109.89010989010994</v>
      </c>
    </row>
    <row r="744" spans="1:6" s="95" customFormat="1" x14ac:dyDescent="0.2">
      <c r="A744" s="113">
        <v>511300</v>
      </c>
      <c r="B744" s="114" t="s">
        <v>427</v>
      </c>
      <c r="C744" s="123">
        <v>136499.99999999994</v>
      </c>
      <c r="D744" s="115">
        <v>150000</v>
      </c>
      <c r="E744" s="115">
        <v>3832000</v>
      </c>
      <c r="F744" s="219">
        <f t="shared" si="268"/>
        <v>109.89010989010994</v>
      </c>
    </row>
    <row r="745" spans="1:6" s="120" customFormat="1" x14ac:dyDescent="0.2">
      <c r="A745" s="111">
        <v>516000</v>
      </c>
      <c r="B745" s="116" t="s">
        <v>434</v>
      </c>
      <c r="C745" s="110">
        <f t="shared" ref="C745" si="271">C746</f>
        <v>50000</v>
      </c>
      <c r="D745" s="110">
        <f t="shared" ref="D745:E745" si="272">D746</f>
        <v>50000</v>
      </c>
      <c r="E745" s="110">
        <f t="shared" si="272"/>
        <v>0</v>
      </c>
      <c r="F745" s="218">
        <f t="shared" si="268"/>
        <v>100</v>
      </c>
    </row>
    <row r="746" spans="1:6" s="95" customFormat="1" x14ac:dyDescent="0.2">
      <c r="A746" s="113">
        <v>516100</v>
      </c>
      <c r="B746" s="114" t="s">
        <v>434</v>
      </c>
      <c r="C746" s="123">
        <v>50000</v>
      </c>
      <c r="D746" s="115">
        <v>50000</v>
      </c>
      <c r="E746" s="123">
        <v>0</v>
      </c>
      <c r="F746" s="217">
        <f t="shared" si="268"/>
        <v>100</v>
      </c>
    </row>
    <row r="747" spans="1:6" s="120" customFormat="1" x14ac:dyDescent="0.2">
      <c r="A747" s="111">
        <v>630000</v>
      </c>
      <c r="B747" s="116" t="s">
        <v>462</v>
      </c>
      <c r="C747" s="110">
        <f>C748+0</f>
        <v>89100</v>
      </c>
      <c r="D747" s="110">
        <f>D748+0</f>
        <v>99000</v>
      </c>
      <c r="E747" s="110">
        <f>E748+0</f>
        <v>0</v>
      </c>
      <c r="F747" s="218">
        <f t="shared" si="268"/>
        <v>111.11111111111111</v>
      </c>
    </row>
    <row r="748" spans="1:6" s="120" customFormat="1" x14ac:dyDescent="0.2">
      <c r="A748" s="111">
        <v>638000</v>
      </c>
      <c r="B748" s="116" t="s">
        <v>398</v>
      </c>
      <c r="C748" s="110">
        <f t="shared" ref="C748" si="273">C749</f>
        <v>89100</v>
      </c>
      <c r="D748" s="110">
        <f t="shared" ref="D748:E748" si="274">D749</f>
        <v>99000</v>
      </c>
      <c r="E748" s="110">
        <f t="shared" si="274"/>
        <v>0</v>
      </c>
      <c r="F748" s="218">
        <f t="shared" si="268"/>
        <v>111.11111111111111</v>
      </c>
    </row>
    <row r="749" spans="1:6" s="95" customFormat="1" x14ac:dyDescent="0.2">
      <c r="A749" s="113">
        <v>638100</v>
      </c>
      <c r="B749" s="114" t="s">
        <v>467</v>
      </c>
      <c r="C749" s="123">
        <v>89100</v>
      </c>
      <c r="D749" s="115">
        <v>99000</v>
      </c>
      <c r="E749" s="123">
        <v>0</v>
      </c>
      <c r="F749" s="217">
        <f t="shared" si="268"/>
        <v>111.11111111111111</v>
      </c>
    </row>
    <row r="750" spans="1:6" s="95" customFormat="1" x14ac:dyDescent="0.2">
      <c r="A750" s="154"/>
      <c r="B750" s="148" t="s">
        <v>501</v>
      </c>
      <c r="C750" s="152">
        <f>C719+C742+C747+C739</f>
        <v>7899600.0009747427</v>
      </c>
      <c r="D750" s="152">
        <f>D719+D742+D747+D739</f>
        <v>9439600</v>
      </c>
      <c r="E750" s="152">
        <f>E719+E742+E747+E739</f>
        <v>4790000</v>
      </c>
      <c r="F750" s="245">
        <f t="shared" si="268"/>
        <v>119.49465794262031</v>
      </c>
    </row>
    <row r="751" spans="1:6" s="95" customFormat="1" x14ac:dyDescent="0.2">
      <c r="A751" s="131"/>
      <c r="B751" s="109"/>
      <c r="C751" s="132"/>
      <c r="D751" s="132"/>
      <c r="E751" s="132"/>
      <c r="F751" s="241"/>
    </row>
    <row r="752" spans="1:6" s="95" customFormat="1" x14ac:dyDescent="0.2">
      <c r="A752" s="131"/>
      <c r="B752" s="109"/>
      <c r="C752" s="132"/>
      <c r="D752" s="132"/>
      <c r="E752" s="132"/>
      <c r="F752" s="241"/>
    </row>
    <row r="753" spans="1:6" s="95" customFormat="1" x14ac:dyDescent="0.2">
      <c r="A753" s="113" t="s">
        <v>831</v>
      </c>
      <c r="B753" s="116"/>
      <c r="C753" s="132"/>
      <c r="D753" s="132"/>
      <c r="E753" s="132"/>
      <c r="F753" s="241"/>
    </row>
    <row r="754" spans="1:6" s="95" customFormat="1" x14ac:dyDescent="0.2">
      <c r="A754" s="113" t="s">
        <v>508</v>
      </c>
      <c r="B754" s="116"/>
      <c r="C754" s="132"/>
      <c r="D754" s="132"/>
      <c r="E754" s="132"/>
      <c r="F754" s="241"/>
    </row>
    <row r="755" spans="1:6" s="95" customFormat="1" x14ac:dyDescent="0.2">
      <c r="A755" s="113" t="s">
        <v>613</v>
      </c>
      <c r="B755" s="116"/>
      <c r="C755" s="132"/>
      <c r="D755" s="132"/>
      <c r="E755" s="132"/>
      <c r="F755" s="241"/>
    </row>
    <row r="756" spans="1:6" s="95" customFormat="1" x14ac:dyDescent="0.2">
      <c r="A756" s="113" t="s">
        <v>801</v>
      </c>
      <c r="B756" s="116"/>
      <c r="C756" s="132"/>
      <c r="D756" s="132"/>
      <c r="E756" s="132"/>
      <c r="F756" s="241"/>
    </row>
    <row r="757" spans="1:6" s="95" customFormat="1" x14ac:dyDescent="0.2">
      <c r="A757" s="113"/>
      <c r="B757" s="144"/>
      <c r="C757" s="132"/>
      <c r="D757" s="132"/>
      <c r="E757" s="132"/>
      <c r="F757" s="241"/>
    </row>
    <row r="758" spans="1:6" s="120" customFormat="1" x14ac:dyDescent="0.2">
      <c r="A758" s="111">
        <v>410000</v>
      </c>
      <c r="B758" s="112" t="s">
        <v>359</v>
      </c>
      <c r="C758" s="110">
        <f t="shared" ref="C758" si="275">C759+C764</f>
        <v>1060700</v>
      </c>
      <c r="D758" s="110">
        <f t="shared" ref="D758" si="276">D759+D764</f>
        <v>1154500</v>
      </c>
      <c r="E758" s="110">
        <f t="shared" ref="E758" si="277">E759+E764</f>
        <v>0</v>
      </c>
      <c r="F758" s="218">
        <f t="shared" si="268"/>
        <v>108.84321674365984</v>
      </c>
    </row>
    <row r="759" spans="1:6" s="120" customFormat="1" x14ac:dyDescent="0.2">
      <c r="A759" s="111">
        <v>411000</v>
      </c>
      <c r="B759" s="112" t="s">
        <v>472</v>
      </c>
      <c r="C759" s="110">
        <f t="shared" ref="C759" si="278">SUM(C760:C763)</f>
        <v>681400</v>
      </c>
      <c r="D759" s="110">
        <f t="shared" ref="D759" si="279">SUM(D760:D763)</f>
        <v>724900</v>
      </c>
      <c r="E759" s="110">
        <f t="shared" ref="E759" si="280">SUM(E760:E763)</f>
        <v>0</v>
      </c>
      <c r="F759" s="218">
        <f t="shared" si="268"/>
        <v>106.3839154681538</v>
      </c>
    </row>
    <row r="760" spans="1:6" s="95" customFormat="1" x14ac:dyDescent="0.2">
      <c r="A760" s="113">
        <v>411100</v>
      </c>
      <c r="B760" s="114" t="s">
        <v>360</v>
      </c>
      <c r="C760" s="123">
        <v>621400</v>
      </c>
      <c r="D760" s="115">
        <v>670000</v>
      </c>
      <c r="E760" s="123">
        <v>0</v>
      </c>
      <c r="F760" s="217">
        <f t="shared" si="268"/>
        <v>107.8210492436434</v>
      </c>
    </row>
    <row r="761" spans="1:6" s="95" customFormat="1" ht="40.5" x14ac:dyDescent="0.2">
      <c r="A761" s="113">
        <v>411200</v>
      </c>
      <c r="B761" s="114" t="s">
        <v>485</v>
      </c>
      <c r="C761" s="123">
        <v>39999.999999999993</v>
      </c>
      <c r="D761" s="115">
        <v>40000</v>
      </c>
      <c r="E761" s="123">
        <v>0</v>
      </c>
      <c r="F761" s="217">
        <f t="shared" si="268"/>
        <v>100.00000000000003</v>
      </c>
    </row>
    <row r="762" spans="1:6" s="95" customFormat="1" ht="40.5" x14ac:dyDescent="0.2">
      <c r="A762" s="113">
        <v>411300</v>
      </c>
      <c r="B762" s="114" t="s">
        <v>361</v>
      </c>
      <c r="C762" s="123">
        <v>9999.9999999999982</v>
      </c>
      <c r="D762" s="115">
        <v>6700</v>
      </c>
      <c r="E762" s="123">
        <v>0</v>
      </c>
      <c r="F762" s="217">
        <f t="shared" si="268"/>
        <v>67.000000000000014</v>
      </c>
    </row>
    <row r="763" spans="1:6" s="95" customFormat="1" x14ac:dyDescent="0.2">
      <c r="A763" s="113">
        <v>411400</v>
      </c>
      <c r="B763" s="114" t="s">
        <v>362</v>
      </c>
      <c r="C763" s="123">
        <v>9999.9999999999982</v>
      </c>
      <c r="D763" s="115">
        <v>8200</v>
      </c>
      <c r="E763" s="123">
        <v>0</v>
      </c>
      <c r="F763" s="217">
        <f t="shared" si="268"/>
        <v>82.000000000000014</v>
      </c>
    </row>
    <row r="764" spans="1:6" s="120" customFormat="1" x14ac:dyDescent="0.2">
      <c r="A764" s="111">
        <v>412000</v>
      </c>
      <c r="B764" s="116" t="s">
        <v>477</v>
      </c>
      <c r="C764" s="110">
        <f>SUM(C765:C777)</f>
        <v>379300</v>
      </c>
      <c r="D764" s="110">
        <f>SUM(D765:D777)</f>
        <v>429600</v>
      </c>
      <c r="E764" s="110">
        <f>SUM(E765:E777)</f>
        <v>0</v>
      </c>
      <c r="F764" s="218">
        <f t="shared" si="268"/>
        <v>113.26127076192986</v>
      </c>
    </row>
    <row r="765" spans="1:6" s="95" customFormat="1" x14ac:dyDescent="0.2">
      <c r="A765" s="121">
        <v>412100</v>
      </c>
      <c r="B765" s="114" t="s">
        <v>363</v>
      </c>
      <c r="C765" s="123">
        <v>18000</v>
      </c>
      <c r="D765" s="115">
        <v>30000</v>
      </c>
      <c r="E765" s="123">
        <v>0</v>
      </c>
      <c r="F765" s="217">
        <f t="shared" si="268"/>
        <v>166.66666666666669</v>
      </c>
    </row>
    <row r="766" spans="1:6" s="95" customFormat="1" ht="40.5" x14ac:dyDescent="0.2">
      <c r="A766" s="113">
        <v>412200</v>
      </c>
      <c r="B766" s="114" t="s">
        <v>486</v>
      </c>
      <c r="C766" s="123">
        <v>26000</v>
      </c>
      <c r="D766" s="115">
        <v>34000</v>
      </c>
      <c r="E766" s="123">
        <v>0</v>
      </c>
      <c r="F766" s="217">
        <f t="shared" si="268"/>
        <v>130.76923076923077</v>
      </c>
    </row>
    <row r="767" spans="1:6" s="95" customFormat="1" x14ac:dyDescent="0.2">
      <c r="A767" s="113">
        <v>412300</v>
      </c>
      <c r="B767" s="114" t="s">
        <v>364</v>
      </c>
      <c r="C767" s="123">
        <v>9000</v>
      </c>
      <c r="D767" s="115">
        <v>9000</v>
      </c>
      <c r="E767" s="123">
        <v>0</v>
      </c>
      <c r="F767" s="217">
        <f t="shared" si="268"/>
        <v>100</v>
      </c>
    </row>
    <row r="768" spans="1:6" s="95" customFormat="1" x14ac:dyDescent="0.2">
      <c r="A768" s="113">
        <v>412400</v>
      </c>
      <c r="B768" s="114" t="s">
        <v>365</v>
      </c>
      <c r="C768" s="123">
        <v>7999.9999999999991</v>
      </c>
      <c r="D768" s="115">
        <v>7999.9999999999991</v>
      </c>
      <c r="E768" s="123">
        <v>0</v>
      </c>
      <c r="F768" s="217">
        <f t="shared" si="268"/>
        <v>100</v>
      </c>
    </row>
    <row r="769" spans="1:6" s="95" customFormat="1" x14ac:dyDescent="0.2">
      <c r="A769" s="113">
        <v>412500</v>
      </c>
      <c r="B769" s="114" t="s">
        <v>366</v>
      </c>
      <c r="C769" s="123">
        <v>18000</v>
      </c>
      <c r="D769" s="115">
        <v>20000</v>
      </c>
      <c r="E769" s="123">
        <v>0</v>
      </c>
      <c r="F769" s="217">
        <f t="shared" si="268"/>
        <v>111.11111111111111</v>
      </c>
    </row>
    <row r="770" spans="1:6" s="95" customFormat="1" x14ac:dyDescent="0.2">
      <c r="A770" s="113">
        <v>412600</v>
      </c>
      <c r="B770" s="114" t="s">
        <v>487</v>
      </c>
      <c r="C770" s="123">
        <v>70000</v>
      </c>
      <c r="D770" s="115">
        <v>80000</v>
      </c>
      <c r="E770" s="123">
        <v>0</v>
      </c>
      <c r="F770" s="217">
        <f t="shared" si="268"/>
        <v>114.28571428571428</v>
      </c>
    </row>
    <row r="771" spans="1:6" s="95" customFormat="1" x14ac:dyDescent="0.2">
      <c r="A771" s="113">
        <v>412700</v>
      </c>
      <c r="B771" s="114" t="s">
        <v>474</v>
      </c>
      <c r="C771" s="123">
        <v>25000</v>
      </c>
      <c r="D771" s="115">
        <v>25000</v>
      </c>
      <c r="E771" s="123">
        <v>0</v>
      </c>
      <c r="F771" s="217">
        <f t="shared" si="268"/>
        <v>100</v>
      </c>
    </row>
    <row r="772" spans="1:6" s="95" customFormat="1" x14ac:dyDescent="0.2">
      <c r="A772" s="113">
        <v>412800</v>
      </c>
      <c r="B772" s="114" t="s">
        <v>488</v>
      </c>
      <c r="C772" s="123">
        <v>1000</v>
      </c>
      <c r="D772" s="115">
        <v>0</v>
      </c>
      <c r="E772" s="123">
        <v>0</v>
      </c>
      <c r="F772" s="217">
        <f t="shared" si="268"/>
        <v>0</v>
      </c>
    </row>
    <row r="773" spans="1:6" s="95" customFormat="1" x14ac:dyDescent="0.2">
      <c r="A773" s="113">
        <v>412900</v>
      </c>
      <c r="B773" s="118" t="s">
        <v>802</v>
      </c>
      <c r="C773" s="123">
        <v>600</v>
      </c>
      <c r="D773" s="115">
        <v>600</v>
      </c>
      <c r="E773" s="123">
        <v>0</v>
      </c>
      <c r="F773" s="217">
        <f t="shared" si="268"/>
        <v>100</v>
      </c>
    </row>
    <row r="774" spans="1:6" s="95" customFormat="1" x14ac:dyDescent="0.2">
      <c r="A774" s="113">
        <v>412900</v>
      </c>
      <c r="B774" s="118" t="s">
        <v>567</v>
      </c>
      <c r="C774" s="123">
        <v>35000</v>
      </c>
      <c r="D774" s="115">
        <v>50000</v>
      </c>
      <c r="E774" s="123">
        <v>0</v>
      </c>
      <c r="F774" s="217">
        <f t="shared" si="268"/>
        <v>142.85714285714286</v>
      </c>
    </row>
    <row r="775" spans="1:6" s="95" customFormat="1" x14ac:dyDescent="0.2">
      <c r="A775" s="113">
        <v>412900</v>
      </c>
      <c r="B775" s="118" t="s">
        <v>585</v>
      </c>
      <c r="C775" s="123">
        <v>160000</v>
      </c>
      <c r="D775" s="115">
        <v>160000</v>
      </c>
      <c r="E775" s="123">
        <v>0</v>
      </c>
      <c r="F775" s="217">
        <f t="shared" si="268"/>
        <v>100</v>
      </c>
    </row>
    <row r="776" spans="1:6" s="95" customFormat="1" x14ac:dyDescent="0.2">
      <c r="A776" s="113">
        <v>412900</v>
      </c>
      <c r="B776" s="118" t="s">
        <v>586</v>
      </c>
      <c r="C776" s="123">
        <v>7500</v>
      </c>
      <c r="D776" s="115">
        <v>10000</v>
      </c>
      <c r="E776" s="123">
        <v>0</v>
      </c>
      <c r="F776" s="217">
        <f t="shared" si="268"/>
        <v>133.33333333333331</v>
      </c>
    </row>
    <row r="777" spans="1:6" s="95" customFormat="1" x14ac:dyDescent="0.2">
      <c r="A777" s="113">
        <v>412900</v>
      </c>
      <c r="B777" s="118" t="s">
        <v>587</v>
      </c>
      <c r="C777" s="123">
        <v>1200</v>
      </c>
      <c r="D777" s="115">
        <v>3000</v>
      </c>
      <c r="E777" s="123">
        <v>0</v>
      </c>
      <c r="F777" s="217">
        <f t="shared" si="268"/>
        <v>250</v>
      </c>
    </row>
    <row r="778" spans="1:6" s="120" customFormat="1" x14ac:dyDescent="0.2">
      <c r="A778" s="111">
        <v>510000</v>
      </c>
      <c r="B778" s="116" t="s">
        <v>423</v>
      </c>
      <c r="C778" s="110">
        <f t="shared" ref="C778" si="281">C779+C781</f>
        <v>33000</v>
      </c>
      <c r="D778" s="110">
        <f t="shared" ref="D778" si="282">D779+D781</f>
        <v>40000</v>
      </c>
      <c r="E778" s="110">
        <f t="shared" ref="E778" si="283">E779+E781</f>
        <v>0</v>
      </c>
      <c r="F778" s="218">
        <f t="shared" si="268"/>
        <v>121.21212121212122</v>
      </c>
    </row>
    <row r="779" spans="1:6" s="120" customFormat="1" x14ac:dyDescent="0.2">
      <c r="A779" s="111">
        <v>511000</v>
      </c>
      <c r="B779" s="116" t="s">
        <v>424</v>
      </c>
      <c r="C779" s="110">
        <f t="shared" ref="C779" si="284">C780</f>
        <v>10000</v>
      </c>
      <c r="D779" s="110">
        <f t="shared" ref="D779:E779" si="285">D780</f>
        <v>10000</v>
      </c>
      <c r="E779" s="110">
        <f t="shared" si="285"/>
        <v>0</v>
      </c>
      <c r="F779" s="218">
        <f t="shared" si="268"/>
        <v>100</v>
      </c>
    </row>
    <row r="780" spans="1:6" s="95" customFormat="1" x14ac:dyDescent="0.2">
      <c r="A780" s="113">
        <v>511300</v>
      </c>
      <c r="B780" s="114" t="s">
        <v>427</v>
      </c>
      <c r="C780" s="123">
        <v>10000</v>
      </c>
      <c r="D780" s="115">
        <v>10000</v>
      </c>
      <c r="E780" s="123">
        <v>0</v>
      </c>
      <c r="F780" s="217">
        <f t="shared" si="268"/>
        <v>100</v>
      </c>
    </row>
    <row r="781" spans="1:6" s="120" customFormat="1" x14ac:dyDescent="0.2">
      <c r="A781" s="111">
        <v>516000</v>
      </c>
      <c r="B781" s="116" t="s">
        <v>434</v>
      </c>
      <c r="C781" s="110">
        <f t="shared" ref="C781" si="286">C782</f>
        <v>23000</v>
      </c>
      <c r="D781" s="110">
        <f t="shared" ref="D781:E781" si="287">D782</f>
        <v>30000</v>
      </c>
      <c r="E781" s="110">
        <f t="shared" si="287"/>
        <v>0</v>
      </c>
      <c r="F781" s="218">
        <f t="shared" si="268"/>
        <v>130.43478260869566</v>
      </c>
    </row>
    <row r="782" spans="1:6" s="95" customFormat="1" x14ac:dyDescent="0.2">
      <c r="A782" s="113">
        <v>516100</v>
      </c>
      <c r="B782" s="114" t="s">
        <v>434</v>
      </c>
      <c r="C782" s="123">
        <v>23000</v>
      </c>
      <c r="D782" s="115">
        <v>30000</v>
      </c>
      <c r="E782" s="123">
        <v>0</v>
      </c>
      <c r="F782" s="217">
        <f t="shared" si="268"/>
        <v>130.43478260869566</v>
      </c>
    </row>
    <row r="783" spans="1:6" s="120" customFormat="1" x14ac:dyDescent="0.2">
      <c r="A783" s="111">
        <v>630000</v>
      </c>
      <c r="B783" s="116" t="s">
        <v>462</v>
      </c>
      <c r="C783" s="110">
        <f t="shared" ref="C783:D784" si="288">C784</f>
        <v>19999.999999999996</v>
      </c>
      <c r="D783" s="110">
        <f t="shared" si="288"/>
        <v>18000</v>
      </c>
      <c r="E783" s="110">
        <f t="shared" ref="E783:E784" si="289">E784</f>
        <v>0</v>
      </c>
      <c r="F783" s="218">
        <f t="shared" si="268"/>
        <v>90.000000000000014</v>
      </c>
    </row>
    <row r="784" spans="1:6" s="120" customFormat="1" x14ac:dyDescent="0.2">
      <c r="A784" s="111">
        <v>638000</v>
      </c>
      <c r="B784" s="116" t="s">
        <v>398</v>
      </c>
      <c r="C784" s="110">
        <f t="shared" si="288"/>
        <v>19999.999999999996</v>
      </c>
      <c r="D784" s="110">
        <f t="shared" si="288"/>
        <v>18000</v>
      </c>
      <c r="E784" s="110">
        <f t="shared" si="289"/>
        <v>0</v>
      </c>
      <c r="F784" s="218">
        <f t="shared" si="268"/>
        <v>90.000000000000014</v>
      </c>
    </row>
    <row r="785" spans="1:6" s="95" customFormat="1" x14ac:dyDescent="0.2">
      <c r="A785" s="113">
        <v>638100</v>
      </c>
      <c r="B785" s="114" t="s">
        <v>467</v>
      </c>
      <c r="C785" s="123">
        <v>19999.999999999996</v>
      </c>
      <c r="D785" s="115">
        <v>18000</v>
      </c>
      <c r="E785" s="123">
        <v>0</v>
      </c>
      <c r="F785" s="217">
        <f t="shared" si="268"/>
        <v>90.000000000000014</v>
      </c>
    </row>
    <row r="786" spans="1:6" s="95" customFormat="1" x14ac:dyDescent="0.2">
      <c r="A786" s="158"/>
      <c r="B786" s="159" t="s">
        <v>501</v>
      </c>
      <c r="C786" s="153">
        <f>C758+C778+C783</f>
        <v>1113700</v>
      </c>
      <c r="D786" s="153">
        <f>D758+D778+D783</f>
        <v>1212500</v>
      </c>
      <c r="E786" s="153">
        <f>E758+E778+E783</f>
        <v>0</v>
      </c>
      <c r="F786" s="246">
        <f t="shared" si="268"/>
        <v>108.87132980156235</v>
      </c>
    </row>
    <row r="787" spans="1:6" s="95" customFormat="1" x14ac:dyDescent="0.2">
      <c r="A787" s="131"/>
      <c r="B787" s="109"/>
      <c r="C787" s="132"/>
      <c r="D787" s="132"/>
      <c r="E787" s="132"/>
      <c r="F787" s="241"/>
    </row>
    <row r="788" spans="1:6" s="95" customFormat="1" x14ac:dyDescent="0.2">
      <c r="A788" s="131"/>
      <c r="B788" s="109"/>
      <c r="C788" s="132"/>
      <c r="D788" s="132"/>
      <c r="E788" s="132"/>
      <c r="F788" s="241"/>
    </row>
    <row r="789" spans="1:6" s="95" customFormat="1" x14ac:dyDescent="0.2">
      <c r="A789" s="113" t="s">
        <v>832</v>
      </c>
      <c r="B789" s="109"/>
      <c r="C789" s="132"/>
      <c r="D789" s="132"/>
      <c r="E789" s="132"/>
      <c r="F789" s="241"/>
    </row>
    <row r="790" spans="1:6" s="95" customFormat="1" x14ac:dyDescent="0.2">
      <c r="A790" s="113" t="s">
        <v>508</v>
      </c>
      <c r="B790" s="109"/>
      <c r="C790" s="132"/>
      <c r="D790" s="132"/>
      <c r="E790" s="132"/>
      <c r="F790" s="241"/>
    </row>
    <row r="791" spans="1:6" s="95" customFormat="1" x14ac:dyDescent="0.2">
      <c r="A791" s="113" t="s">
        <v>614</v>
      </c>
      <c r="B791" s="109"/>
      <c r="C791" s="132"/>
      <c r="D791" s="132"/>
      <c r="E791" s="132"/>
      <c r="F791" s="241"/>
    </row>
    <row r="792" spans="1:6" s="95" customFormat="1" x14ac:dyDescent="0.2">
      <c r="A792" s="113" t="s">
        <v>801</v>
      </c>
      <c r="B792" s="109"/>
      <c r="C792" s="132"/>
      <c r="D792" s="132"/>
      <c r="E792" s="132"/>
      <c r="F792" s="241"/>
    </row>
    <row r="793" spans="1:6" s="95" customFormat="1" x14ac:dyDescent="0.2">
      <c r="A793" s="131"/>
      <c r="B793" s="109"/>
      <c r="C793" s="132"/>
      <c r="D793" s="132"/>
      <c r="E793" s="132"/>
      <c r="F793" s="241"/>
    </row>
    <row r="794" spans="1:6" s="120" customFormat="1" x14ac:dyDescent="0.2">
      <c r="A794" s="111">
        <v>410000</v>
      </c>
      <c r="B794" s="112" t="s">
        <v>359</v>
      </c>
      <c r="C794" s="110">
        <f>C795+C800+C824+C815+C813+C832+C830</f>
        <v>8674300</v>
      </c>
      <c r="D794" s="110">
        <f>D795+D800+D824+D815+D813+D832+D830</f>
        <v>7087300</v>
      </c>
      <c r="E794" s="110">
        <f>E795+E800+E824+E815+E813+E832+E830</f>
        <v>0</v>
      </c>
      <c r="F794" s="218">
        <f t="shared" ref="F794:F843" si="290">D794/C794*100</f>
        <v>81.704575585349829</v>
      </c>
    </row>
    <row r="795" spans="1:6" s="120" customFormat="1" x14ac:dyDescent="0.2">
      <c r="A795" s="111">
        <v>411000</v>
      </c>
      <c r="B795" s="112" t="s">
        <v>472</v>
      </c>
      <c r="C795" s="110">
        <f t="shared" ref="C795" si="291">SUM(C796:C799)</f>
        <v>2168400</v>
      </c>
      <c r="D795" s="110">
        <f t="shared" ref="D795" si="292">SUM(D796:D799)</f>
        <v>2441800</v>
      </c>
      <c r="E795" s="110">
        <f t="shared" ref="E795" si="293">SUM(E796:E799)</f>
        <v>0</v>
      </c>
      <c r="F795" s="218">
        <f t="shared" si="290"/>
        <v>112.60837483859068</v>
      </c>
    </row>
    <row r="796" spans="1:6" s="95" customFormat="1" x14ac:dyDescent="0.2">
      <c r="A796" s="113">
        <v>411100</v>
      </c>
      <c r="B796" s="114" t="s">
        <v>360</v>
      </c>
      <c r="C796" s="123">
        <v>2034000</v>
      </c>
      <c r="D796" s="115">
        <v>2292000</v>
      </c>
      <c r="E796" s="123">
        <v>0</v>
      </c>
      <c r="F796" s="217">
        <f t="shared" si="290"/>
        <v>112.68436578171091</v>
      </c>
    </row>
    <row r="797" spans="1:6" s="95" customFormat="1" ht="40.5" x14ac:dyDescent="0.2">
      <c r="A797" s="113">
        <v>411200</v>
      </c>
      <c r="B797" s="114" t="s">
        <v>485</v>
      </c>
      <c r="C797" s="123">
        <v>67000</v>
      </c>
      <c r="D797" s="115">
        <v>80000</v>
      </c>
      <c r="E797" s="123">
        <v>0</v>
      </c>
      <c r="F797" s="217">
        <f t="shared" si="290"/>
        <v>119.40298507462686</v>
      </c>
    </row>
    <row r="798" spans="1:6" s="95" customFormat="1" ht="40.5" x14ac:dyDescent="0.2">
      <c r="A798" s="113">
        <v>411300</v>
      </c>
      <c r="B798" s="114" t="s">
        <v>361</v>
      </c>
      <c r="C798" s="123">
        <v>42400</v>
      </c>
      <c r="D798" s="115">
        <v>34800</v>
      </c>
      <c r="E798" s="123">
        <v>0</v>
      </c>
      <c r="F798" s="217">
        <f t="shared" si="290"/>
        <v>82.075471698113205</v>
      </c>
    </row>
    <row r="799" spans="1:6" s="95" customFormat="1" x14ac:dyDescent="0.2">
      <c r="A799" s="113">
        <v>411400</v>
      </c>
      <c r="B799" s="114" t="s">
        <v>362</v>
      </c>
      <c r="C799" s="123">
        <v>25000</v>
      </c>
      <c r="D799" s="115">
        <v>35000</v>
      </c>
      <c r="E799" s="123">
        <v>0</v>
      </c>
      <c r="F799" s="217">
        <f t="shared" si="290"/>
        <v>140</v>
      </c>
    </row>
    <row r="800" spans="1:6" s="120" customFormat="1" x14ac:dyDescent="0.2">
      <c r="A800" s="111">
        <v>412000</v>
      </c>
      <c r="B800" s="116" t="s">
        <v>477</v>
      </c>
      <c r="C800" s="110">
        <f t="shared" ref="C800" si="294">SUM(C801:C812)</f>
        <v>199700</v>
      </c>
      <c r="D800" s="110">
        <f t="shared" ref="D800" si="295">SUM(D801:D812)</f>
        <v>204300</v>
      </c>
      <c r="E800" s="110">
        <f t="shared" ref="E800" si="296">SUM(E801:E812)</f>
        <v>0</v>
      </c>
      <c r="F800" s="218">
        <f t="shared" si="290"/>
        <v>102.30345518277417</v>
      </c>
    </row>
    <row r="801" spans="1:6" s="95" customFormat="1" x14ac:dyDescent="0.2">
      <c r="A801" s="113">
        <v>412100</v>
      </c>
      <c r="B801" s="114" t="s">
        <v>363</v>
      </c>
      <c r="C801" s="123">
        <v>2000</v>
      </c>
      <c r="D801" s="115">
        <v>2000</v>
      </c>
      <c r="E801" s="123">
        <v>0</v>
      </c>
      <c r="F801" s="217">
        <f t="shared" si="290"/>
        <v>100</v>
      </c>
    </row>
    <row r="802" spans="1:6" s="95" customFormat="1" ht="40.5" x14ac:dyDescent="0.2">
      <c r="A802" s="113">
        <v>412200</v>
      </c>
      <c r="B802" s="114" t="s">
        <v>486</v>
      </c>
      <c r="C802" s="123">
        <v>30000.000000000004</v>
      </c>
      <c r="D802" s="115">
        <v>32000</v>
      </c>
      <c r="E802" s="123">
        <v>0</v>
      </c>
      <c r="F802" s="217">
        <f t="shared" si="290"/>
        <v>106.66666666666664</v>
      </c>
    </row>
    <row r="803" spans="1:6" s="95" customFormat="1" x14ac:dyDescent="0.2">
      <c r="A803" s="113">
        <v>412300</v>
      </c>
      <c r="B803" s="114" t="s">
        <v>364</v>
      </c>
      <c r="C803" s="123">
        <v>31999.999999999996</v>
      </c>
      <c r="D803" s="115">
        <v>32000</v>
      </c>
      <c r="E803" s="123">
        <v>0</v>
      </c>
      <c r="F803" s="217">
        <f t="shared" si="290"/>
        <v>100.00000000000003</v>
      </c>
    </row>
    <row r="804" spans="1:6" s="95" customFormat="1" x14ac:dyDescent="0.2">
      <c r="A804" s="113">
        <v>412500</v>
      </c>
      <c r="B804" s="114" t="s">
        <v>366</v>
      </c>
      <c r="C804" s="123">
        <v>13000.000000000009</v>
      </c>
      <c r="D804" s="115">
        <v>13000</v>
      </c>
      <c r="E804" s="123">
        <v>0</v>
      </c>
      <c r="F804" s="217">
        <f t="shared" si="290"/>
        <v>99.999999999999929</v>
      </c>
    </row>
    <row r="805" spans="1:6" s="95" customFormat="1" x14ac:dyDescent="0.2">
      <c r="A805" s="113">
        <v>412600</v>
      </c>
      <c r="B805" s="114" t="s">
        <v>487</v>
      </c>
      <c r="C805" s="123">
        <v>74500</v>
      </c>
      <c r="D805" s="115">
        <v>75000</v>
      </c>
      <c r="E805" s="123">
        <v>0</v>
      </c>
      <c r="F805" s="217">
        <f t="shared" si="290"/>
        <v>100.67114093959732</v>
      </c>
    </row>
    <row r="806" spans="1:6" s="95" customFormat="1" x14ac:dyDescent="0.2">
      <c r="A806" s="113">
        <v>412700</v>
      </c>
      <c r="B806" s="114" t="s">
        <v>474</v>
      </c>
      <c r="C806" s="123">
        <v>29000</v>
      </c>
      <c r="D806" s="115">
        <v>30000</v>
      </c>
      <c r="E806" s="123">
        <v>0</v>
      </c>
      <c r="F806" s="217">
        <f t="shared" si="290"/>
        <v>103.44827586206897</v>
      </c>
    </row>
    <row r="807" spans="1:6" s="95" customFormat="1" x14ac:dyDescent="0.2">
      <c r="A807" s="113">
        <v>412900</v>
      </c>
      <c r="B807" s="118" t="s">
        <v>802</v>
      </c>
      <c r="C807" s="123">
        <v>999.99999999999977</v>
      </c>
      <c r="D807" s="115">
        <v>1000</v>
      </c>
      <c r="E807" s="123">
        <v>0</v>
      </c>
      <c r="F807" s="217">
        <f t="shared" si="290"/>
        <v>100.00000000000003</v>
      </c>
    </row>
    <row r="808" spans="1:6" s="95" customFormat="1" x14ac:dyDescent="0.2">
      <c r="A808" s="113">
        <v>412900</v>
      </c>
      <c r="B808" s="118" t="s">
        <v>567</v>
      </c>
      <c r="C808" s="123">
        <v>5200.0000000000036</v>
      </c>
      <c r="D808" s="115">
        <v>6000</v>
      </c>
      <c r="E808" s="123">
        <v>0</v>
      </c>
      <c r="F808" s="217">
        <f t="shared" si="290"/>
        <v>115.3846153846153</v>
      </c>
    </row>
    <row r="809" spans="1:6" s="95" customFormat="1" x14ac:dyDescent="0.2">
      <c r="A809" s="113">
        <v>412900</v>
      </c>
      <c r="B809" s="118" t="s">
        <v>585</v>
      </c>
      <c r="C809" s="123">
        <v>4500</v>
      </c>
      <c r="D809" s="115">
        <v>4500</v>
      </c>
      <c r="E809" s="123">
        <v>0</v>
      </c>
      <c r="F809" s="217">
        <f t="shared" si="290"/>
        <v>100</v>
      </c>
    </row>
    <row r="810" spans="1:6" s="95" customFormat="1" x14ac:dyDescent="0.2">
      <c r="A810" s="113">
        <v>412900</v>
      </c>
      <c r="B810" s="118" t="s">
        <v>586</v>
      </c>
      <c r="C810" s="123">
        <v>3200</v>
      </c>
      <c r="D810" s="115">
        <v>3500</v>
      </c>
      <c r="E810" s="123">
        <v>0</v>
      </c>
      <c r="F810" s="217">
        <f t="shared" si="290"/>
        <v>109.375</v>
      </c>
    </row>
    <row r="811" spans="1:6" s="95" customFormat="1" x14ac:dyDescent="0.2">
      <c r="A811" s="113">
        <v>412900</v>
      </c>
      <c r="B811" s="118" t="s">
        <v>587</v>
      </c>
      <c r="C811" s="123">
        <v>4300</v>
      </c>
      <c r="D811" s="115">
        <v>4300</v>
      </c>
      <c r="E811" s="123">
        <v>0</v>
      </c>
      <c r="F811" s="217">
        <f t="shared" si="290"/>
        <v>100</v>
      </c>
    </row>
    <row r="812" spans="1:6" s="95" customFormat="1" x14ac:dyDescent="0.2">
      <c r="A812" s="113">
        <v>412900</v>
      </c>
      <c r="B812" s="114" t="s">
        <v>569</v>
      </c>
      <c r="C812" s="123">
        <v>1000</v>
      </c>
      <c r="D812" s="115">
        <v>1000</v>
      </c>
      <c r="E812" s="123">
        <v>0</v>
      </c>
      <c r="F812" s="217">
        <f t="shared" si="290"/>
        <v>100</v>
      </c>
    </row>
    <row r="813" spans="1:6" s="120" customFormat="1" x14ac:dyDescent="0.2">
      <c r="A813" s="111">
        <v>413000</v>
      </c>
      <c r="B813" s="116" t="s">
        <v>478</v>
      </c>
      <c r="C813" s="110">
        <f t="shared" ref="C813" si="297">C814</f>
        <v>299.99999999999989</v>
      </c>
      <c r="D813" s="110">
        <f t="shared" ref="D813:E813" si="298">D814</f>
        <v>299.99999999999989</v>
      </c>
      <c r="E813" s="110">
        <f t="shared" si="298"/>
        <v>0</v>
      </c>
      <c r="F813" s="218">
        <f t="shared" si="290"/>
        <v>100</v>
      </c>
    </row>
    <row r="814" spans="1:6" s="95" customFormat="1" x14ac:dyDescent="0.2">
      <c r="A814" s="113">
        <v>413900</v>
      </c>
      <c r="B814" s="114" t="s">
        <v>371</v>
      </c>
      <c r="C814" s="123">
        <v>299.99999999999989</v>
      </c>
      <c r="D814" s="115">
        <v>299.99999999999989</v>
      </c>
      <c r="E814" s="123">
        <v>0</v>
      </c>
      <c r="F814" s="217">
        <f t="shared" si="290"/>
        <v>100</v>
      </c>
    </row>
    <row r="815" spans="1:6" s="120" customFormat="1" x14ac:dyDescent="0.2">
      <c r="A815" s="111">
        <v>415000</v>
      </c>
      <c r="B815" s="116" t="s">
        <v>321</v>
      </c>
      <c r="C815" s="110">
        <f>SUM(C816:C823)</f>
        <v>3355800.0000000005</v>
      </c>
      <c r="D815" s="110">
        <f>SUM(D816:D823)</f>
        <v>870000</v>
      </c>
      <c r="E815" s="110">
        <f>SUM(E816:E823)</f>
        <v>0</v>
      </c>
      <c r="F815" s="218">
        <f t="shared" si="290"/>
        <v>25.925263722510277</v>
      </c>
    </row>
    <row r="816" spans="1:6" s="95" customFormat="1" x14ac:dyDescent="0.2">
      <c r="A816" s="121">
        <v>415100</v>
      </c>
      <c r="B816" s="114" t="s">
        <v>534</v>
      </c>
      <c r="C816" s="123">
        <v>1509800</v>
      </c>
      <c r="D816" s="115">
        <v>0</v>
      </c>
      <c r="E816" s="123">
        <v>0</v>
      </c>
      <c r="F816" s="217">
        <f t="shared" si="290"/>
        <v>0</v>
      </c>
    </row>
    <row r="817" spans="1:6" s="95" customFormat="1" x14ac:dyDescent="0.2">
      <c r="A817" s="121">
        <v>415200</v>
      </c>
      <c r="B817" s="114" t="s">
        <v>615</v>
      </c>
      <c r="C817" s="123">
        <v>100000</v>
      </c>
      <c r="D817" s="115">
        <v>0</v>
      </c>
      <c r="E817" s="123">
        <v>0</v>
      </c>
      <c r="F817" s="217">
        <f t="shared" si="290"/>
        <v>0</v>
      </c>
    </row>
    <row r="818" spans="1:6" s="95" customFormat="1" x14ac:dyDescent="0.2">
      <c r="A818" s="155">
        <v>415200</v>
      </c>
      <c r="B818" s="160" t="s">
        <v>616</v>
      </c>
      <c r="C818" s="123">
        <v>61000</v>
      </c>
      <c r="D818" s="115">
        <v>35000</v>
      </c>
      <c r="E818" s="123">
        <v>0</v>
      </c>
      <c r="F818" s="217">
        <f t="shared" si="290"/>
        <v>57.377049180327866</v>
      </c>
    </row>
    <row r="819" spans="1:6" s="95" customFormat="1" x14ac:dyDescent="0.2">
      <c r="A819" s="113">
        <v>415200</v>
      </c>
      <c r="B819" s="114" t="s">
        <v>833</v>
      </c>
      <c r="C819" s="123">
        <v>820000.00000000035</v>
      </c>
      <c r="D819" s="115">
        <v>170000</v>
      </c>
      <c r="E819" s="123">
        <v>0</v>
      </c>
      <c r="F819" s="217">
        <f t="shared" si="290"/>
        <v>20.731707317073162</v>
      </c>
    </row>
    <row r="820" spans="1:6" s="95" customFormat="1" x14ac:dyDescent="0.2">
      <c r="A820" s="113">
        <v>415200</v>
      </c>
      <c r="B820" s="114" t="s">
        <v>552</v>
      </c>
      <c r="C820" s="123">
        <v>300000</v>
      </c>
      <c r="D820" s="115">
        <v>250000</v>
      </c>
      <c r="E820" s="123">
        <v>0</v>
      </c>
      <c r="F820" s="217">
        <f t="shared" si="290"/>
        <v>83.333333333333343</v>
      </c>
    </row>
    <row r="821" spans="1:6" s="95" customFormat="1" x14ac:dyDescent="0.2">
      <c r="A821" s="113">
        <v>415200</v>
      </c>
      <c r="B821" s="114" t="s">
        <v>617</v>
      </c>
      <c r="C821" s="123">
        <v>110000</v>
      </c>
      <c r="D821" s="115">
        <v>145000</v>
      </c>
      <c r="E821" s="123">
        <v>0</v>
      </c>
      <c r="F821" s="217">
        <f t="shared" si="290"/>
        <v>131.81818181818181</v>
      </c>
    </row>
    <row r="822" spans="1:6" s="95" customFormat="1" x14ac:dyDescent="0.2">
      <c r="A822" s="113">
        <v>415200</v>
      </c>
      <c r="B822" s="114" t="s">
        <v>618</v>
      </c>
      <c r="C822" s="123">
        <v>135000</v>
      </c>
      <c r="D822" s="115">
        <v>70000</v>
      </c>
      <c r="E822" s="123">
        <v>0</v>
      </c>
      <c r="F822" s="217">
        <f t="shared" si="290"/>
        <v>51.851851851851848</v>
      </c>
    </row>
    <row r="823" spans="1:6" s="95" customFormat="1" x14ac:dyDescent="0.2">
      <c r="A823" s="113">
        <v>415200</v>
      </c>
      <c r="B823" s="114" t="s">
        <v>533</v>
      </c>
      <c r="C823" s="123">
        <v>320000</v>
      </c>
      <c r="D823" s="115">
        <v>200000</v>
      </c>
      <c r="E823" s="123">
        <v>0</v>
      </c>
      <c r="F823" s="217">
        <f t="shared" si="290"/>
        <v>62.5</v>
      </c>
    </row>
    <row r="824" spans="1:6" s="120" customFormat="1" x14ac:dyDescent="0.2">
      <c r="A824" s="111">
        <v>416000</v>
      </c>
      <c r="B824" s="116" t="s">
        <v>479</v>
      </c>
      <c r="C824" s="110">
        <f>SUM(C825:C829)</f>
        <v>2934500</v>
      </c>
      <c r="D824" s="110">
        <f>SUM(D825:D829)</f>
        <v>3557900</v>
      </c>
      <c r="E824" s="110">
        <f>SUM(E825:E829)</f>
        <v>0</v>
      </c>
      <c r="F824" s="218">
        <f t="shared" si="290"/>
        <v>121.243823479298</v>
      </c>
    </row>
    <row r="825" spans="1:6" s="95" customFormat="1" x14ac:dyDescent="0.2">
      <c r="A825" s="113">
        <v>416100</v>
      </c>
      <c r="B825" s="114" t="s">
        <v>834</v>
      </c>
      <c r="C825" s="123">
        <v>1308000</v>
      </c>
      <c r="D825" s="115">
        <v>1529000</v>
      </c>
      <c r="E825" s="123">
        <v>0</v>
      </c>
      <c r="F825" s="217">
        <f t="shared" si="290"/>
        <v>116.89602446483181</v>
      </c>
    </row>
    <row r="826" spans="1:6" s="95" customFormat="1" x14ac:dyDescent="0.2">
      <c r="A826" s="113">
        <v>416100</v>
      </c>
      <c r="B826" s="114" t="s">
        <v>835</v>
      </c>
      <c r="C826" s="123">
        <v>344500.00000000006</v>
      </c>
      <c r="D826" s="115">
        <v>520000</v>
      </c>
      <c r="E826" s="123">
        <v>0</v>
      </c>
      <c r="F826" s="217">
        <f t="shared" si="290"/>
        <v>150.94339622641508</v>
      </c>
    </row>
    <row r="827" spans="1:6" s="95" customFormat="1" x14ac:dyDescent="0.2">
      <c r="A827" s="113">
        <v>416100</v>
      </c>
      <c r="B827" s="114" t="s">
        <v>553</v>
      </c>
      <c r="C827" s="123">
        <v>682000.00000000047</v>
      </c>
      <c r="D827" s="115">
        <v>780000</v>
      </c>
      <c r="E827" s="123">
        <v>0</v>
      </c>
      <c r="F827" s="217">
        <f t="shared" si="290"/>
        <v>114.36950146627558</v>
      </c>
    </row>
    <row r="828" spans="1:6" s="95" customFormat="1" x14ac:dyDescent="0.2">
      <c r="A828" s="113">
        <v>416100</v>
      </c>
      <c r="B828" s="114" t="s">
        <v>619</v>
      </c>
      <c r="C828" s="123">
        <v>549999.99999999953</v>
      </c>
      <c r="D828" s="115">
        <v>678900</v>
      </c>
      <c r="E828" s="123">
        <v>0</v>
      </c>
      <c r="F828" s="217">
        <f t="shared" si="290"/>
        <v>123.43636363636375</v>
      </c>
    </row>
    <row r="829" spans="1:6" s="95" customFormat="1" x14ac:dyDescent="0.2">
      <c r="A829" s="113">
        <v>416100</v>
      </c>
      <c r="B829" s="114" t="s">
        <v>509</v>
      </c>
      <c r="C829" s="123">
        <v>50000</v>
      </c>
      <c r="D829" s="115">
        <v>50000</v>
      </c>
      <c r="E829" s="123">
        <v>0</v>
      </c>
      <c r="F829" s="217">
        <f t="shared" si="290"/>
        <v>100</v>
      </c>
    </row>
    <row r="830" spans="1:6" s="120" customFormat="1" ht="40.5" x14ac:dyDescent="0.2">
      <c r="A830" s="157">
        <v>418000</v>
      </c>
      <c r="B830" s="116" t="s">
        <v>481</v>
      </c>
      <c r="C830" s="110">
        <f t="shared" ref="C830" si="299">C831</f>
        <v>13200</v>
      </c>
      <c r="D830" s="110">
        <f>D831</f>
        <v>13000</v>
      </c>
      <c r="E830" s="110">
        <f t="shared" ref="E830" si="300">E831</f>
        <v>0</v>
      </c>
      <c r="F830" s="218">
        <f t="shared" si="290"/>
        <v>98.484848484848484</v>
      </c>
    </row>
    <row r="831" spans="1:6" s="95" customFormat="1" x14ac:dyDescent="0.2">
      <c r="A831" s="113">
        <v>418400</v>
      </c>
      <c r="B831" s="114" t="s">
        <v>418</v>
      </c>
      <c r="C831" s="123">
        <v>13200</v>
      </c>
      <c r="D831" s="115">
        <v>13000</v>
      </c>
      <c r="E831" s="123">
        <v>0</v>
      </c>
      <c r="F831" s="217">
        <f t="shared" si="290"/>
        <v>98.484848484848484</v>
      </c>
    </row>
    <row r="832" spans="1:6" s="120" customFormat="1" x14ac:dyDescent="0.2">
      <c r="A832" s="111">
        <v>419000</v>
      </c>
      <c r="B832" s="116" t="s">
        <v>482</v>
      </c>
      <c r="C832" s="110">
        <f t="shared" ref="C832" si="301">C833</f>
        <v>2400</v>
      </c>
      <c r="D832" s="110">
        <f t="shared" ref="D832:E832" si="302">D833</f>
        <v>0</v>
      </c>
      <c r="E832" s="110">
        <f t="shared" si="302"/>
        <v>0</v>
      </c>
      <c r="F832" s="218">
        <f t="shared" si="290"/>
        <v>0</v>
      </c>
    </row>
    <row r="833" spans="1:6" s="95" customFormat="1" x14ac:dyDescent="0.2">
      <c r="A833" s="113">
        <v>419100</v>
      </c>
      <c r="B833" s="114" t="s">
        <v>482</v>
      </c>
      <c r="C833" s="123">
        <v>2400</v>
      </c>
      <c r="D833" s="115">
        <v>0</v>
      </c>
      <c r="E833" s="123">
        <v>0</v>
      </c>
      <c r="F833" s="217">
        <f t="shared" si="290"/>
        <v>0</v>
      </c>
    </row>
    <row r="834" spans="1:6" s="120" customFormat="1" x14ac:dyDescent="0.2">
      <c r="A834" s="111">
        <v>480000</v>
      </c>
      <c r="B834" s="116" t="s">
        <v>419</v>
      </c>
      <c r="C834" s="110">
        <f t="shared" ref="C834" si="303">C835</f>
        <v>1469200.0000000005</v>
      </c>
      <c r="D834" s="110">
        <f t="shared" ref="D834:E834" si="304">D835</f>
        <v>1407000</v>
      </c>
      <c r="E834" s="110">
        <f t="shared" si="304"/>
        <v>0</v>
      </c>
      <c r="F834" s="218">
        <f t="shared" si="290"/>
        <v>95.766403484889707</v>
      </c>
    </row>
    <row r="835" spans="1:6" s="120" customFormat="1" x14ac:dyDescent="0.2">
      <c r="A835" s="111">
        <v>487000</v>
      </c>
      <c r="B835" s="116" t="s">
        <v>471</v>
      </c>
      <c r="C835" s="110">
        <f>SUM(C836:C839)</f>
        <v>1469200.0000000005</v>
      </c>
      <c r="D835" s="110">
        <f>SUM(D836:D839)</f>
        <v>1407000</v>
      </c>
      <c r="E835" s="110">
        <f>SUM(E836:E839)</f>
        <v>0</v>
      </c>
      <c r="F835" s="218">
        <f t="shared" si="290"/>
        <v>95.766403484889707</v>
      </c>
    </row>
    <row r="836" spans="1:6" s="95" customFormat="1" ht="40.5" x14ac:dyDescent="0.2">
      <c r="A836" s="113">
        <v>487300</v>
      </c>
      <c r="B836" s="114" t="s">
        <v>620</v>
      </c>
      <c r="C836" s="123">
        <v>530000</v>
      </c>
      <c r="D836" s="115">
        <v>397000</v>
      </c>
      <c r="E836" s="123">
        <v>0</v>
      </c>
      <c r="F836" s="217">
        <f t="shared" si="290"/>
        <v>74.905660377358487</v>
      </c>
    </row>
    <row r="837" spans="1:6" s="95" customFormat="1" ht="40.5" x14ac:dyDescent="0.2">
      <c r="A837" s="113">
        <v>487300</v>
      </c>
      <c r="B837" s="114" t="s">
        <v>621</v>
      </c>
      <c r="C837" s="123">
        <v>729500.00000000035</v>
      </c>
      <c r="D837" s="115">
        <v>600000</v>
      </c>
      <c r="E837" s="123">
        <v>0</v>
      </c>
      <c r="F837" s="217">
        <f t="shared" si="290"/>
        <v>82.248115147361162</v>
      </c>
    </row>
    <row r="838" spans="1:6" s="95" customFormat="1" x14ac:dyDescent="0.2">
      <c r="A838" s="113">
        <v>487300</v>
      </c>
      <c r="B838" s="114" t="s">
        <v>622</v>
      </c>
      <c r="C838" s="123">
        <v>119700</v>
      </c>
      <c r="D838" s="115">
        <v>290000</v>
      </c>
      <c r="E838" s="123">
        <v>0</v>
      </c>
      <c r="F838" s="217">
        <f t="shared" si="290"/>
        <v>242.27234753550545</v>
      </c>
    </row>
    <row r="839" spans="1:6" s="95" customFormat="1" ht="40.5" x14ac:dyDescent="0.2">
      <c r="A839" s="121">
        <v>487400</v>
      </c>
      <c r="B839" s="114" t="s">
        <v>623</v>
      </c>
      <c r="C839" s="123">
        <v>89999.999999999956</v>
      </c>
      <c r="D839" s="115">
        <v>120000</v>
      </c>
      <c r="E839" s="123">
        <v>0</v>
      </c>
      <c r="F839" s="217">
        <f t="shared" si="290"/>
        <v>133.3333333333334</v>
      </c>
    </row>
    <row r="840" spans="1:6" s="120" customFormat="1" x14ac:dyDescent="0.2">
      <c r="A840" s="111">
        <v>510000</v>
      </c>
      <c r="B840" s="116" t="s">
        <v>423</v>
      </c>
      <c r="C840" s="110">
        <f>C841+C844</f>
        <v>19800.000000000004</v>
      </c>
      <c r="D840" s="110">
        <f>D841+D844</f>
        <v>21000</v>
      </c>
      <c r="E840" s="110">
        <f>E841+E844</f>
        <v>0</v>
      </c>
      <c r="F840" s="218">
        <f t="shared" si="290"/>
        <v>106.06060606060603</v>
      </c>
    </row>
    <row r="841" spans="1:6" s="120" customFormat="1" x14ac:dyDescent="0.2">
      <c r="A841" s="111">
        <v>511000</v>
      </c>
      <c r="B841" s="116" t="s">
        <v>424</v>
      </c>
      <c r="C841" s="110">
        <f>SUM(C842:C843)</f>
        <v>14000</v>
      </c>
      <c r="D841" s="110">
        <f>SUM(D842:D843)</f>
        <v>15000</v>
      </c>
      <c r="E841" s="110">
        <f>SUM(E842:E843)</f>
        <v>0</v>
      </c>
      <c r="F841" s="218">
        <f t="shared" si="290"/>
        <v>107.14285714285714</v>
      </c>
    </row>
    <row r="842" spans="1:6" s="95" customFormat="1" x14ac:dyDescent="0.2">
      <c r="A842" s="113">
        <v>511300</v>
      </c>
      <c r="B842" s="114" t="s">
        <v>427</v>
      </c>
      <c r="C842" s="123">
        <v>5000.0000000000009</v>
      </c>
      <c r="D842" s="115">
        <v>5000</v>
      </c>
      <c r="E842" s="123">
        <v>0</v>
      </c>
      <c r="F842" s="217">
        <f t="shared" si="290"/>
        <v>99.999999999999972</v>
      </c>
    </row>
    <row r="843" spans="1:6" s="95" customFormat="1" x14ac:dyDescent="0.2">
      <c r="A843" s="113">
        <v>511400</v>
      </c>
      <c r="B843" s="114" t="s">
        <v>428</v>
      </c>
      <c r="C843" s="123">
        <v>9000</v>
      </c>
      <c r="D843" s="115">
        <v>10000</v>
      </c>
      <c r="E843" s="123">
        <v>0</v>
      </c>
      <c r="F843" s="217">
        <f t="shared" si="290"/>
        <v>111.11111111111111</v>
      </c>
    </row>
    <row r="844" spans="1:6" s="120" customFormat="1" x14ac:dyDescent="0.2">
      <c r="A844" s="111">
        <v>516000</v>
      </c>
      <c r="B844" s="116" t="s">
        <v>434</v>
      </c>
      <c r="C844" s="110">
        <f t="shared" ref="C844" si="305">C845</f>
        <v>5800.0000000000036</v>
      </c>
      <c r="D844" s="110">
        <f t="shared" ref="D844:E844" si="306">D845</f>
        <v>6000</v>
      </c>
      <c r="E844" s="110">
        <f t="shared" si="306"/>
        <v>0</v>
      </c>
      <c r="F844" s="218">
        <f t="shared" ref="F844:F904" si="307">D844/C844*100</f>
        <v>103.44827586206891</v>
      </c>
    </row>
    <row r="845" spans="1:6" s="95" customFormat="1" x14ac:dyDescent="0.2">
      <c r="A845" s="113">
        <v>516100</v>
      </c>
      <c r="B845" s="114" t="s">
        <v>434</v>
      </c>
      <c r="C845" s="123">
        <v>5800.0000000000036</v>
      </c>
      <c r="D845" s="115">
        <v>6000</v>
      </c>
      <c r="E845" s="123">
        <v>0</v>
      </c>
      <c r="F845" s="217">
        <f t="shared" si="307"/>
        <v>103.44827586206891</v>
      </c>
    </row>
    <row r="846" spans="1:6" s="120" customFormat="1" x14ac:dyDescent="0.2">
      <c r="A846" s="111">
        <v>630000</v>
      </c>
      <c r="B846" s="116" t="s">
        <v>462</v>
      </c>
      <c r="C846" s="110">
        <f t="shared" ref="C846:D847" si="308">C847</f>
        <v>3000</v>
      </c>
      <c r="D846" s="110">
        <f t="shared" si="308"/>
        <v>10000</v>
      </c>
      <c r="E846" s="110">
        <f t="shared" ref="E846:E847" si="309">E847</f>
        <v>0</v>
      </c>
      <c r="F846" s="218"/>
    </row>
    <row r="847" spans="1:6" s="120" customFormat="1" x14ac:dyDescent="0.2">
      <c r="A847" s="111">
        <v>638000</v>
      </c>
      <c r="B847" s="116" t="s">
        <v>398</v>
      </c>
      <c r="C847" s="110">
        <f t="shared" si="308"/>
        <v>3000</v>
      </c>
      <c r="D847" s="110">
        <f t="shared" si="308"/>
        <v>10000</v>
      </c>
      <c r="E847" s="110">
        <f t="shared" si="309"/>
        <v>0</v>
      </c>
      <c r="F847" s="218"/>
    </row>
    <row r="848" spans="1:6" s="95" customFormat="1" x14ac:dyDescent="0.2">
      <c r="A848" s="113">
        <v>638100</v>
      </c>
      <c r="B848" s="114" t="s">
        <v>467</v>
      </c>
      <c r="C848" s="123">
        <v>3000</v>
      </c>
      <c r="D848" s="115">
        <v>10000</v>
      </c>
      <c r="E848" s="123">
        <v>0</v>
      </c>
      <c r="F848" s="217"/>
    </row>
    <row r="849" spans="1:6" s="161" customFormat="1" x14ac:dyDescent="0.2">
      <c r="A849" s="158"/>
      <c r="B849" s="159" t="s">
        <v>501</v>
      </c>
      <c r="C849" s="153">
        <f>C794+C840+C834+C846</f>
        <v>10166300</v>
      </c>
      <c r="D849" s="153">
        <f>D794+D840+D834+D846</f>
        <v>8525300</v>
      </c>
      <c r="E849" s="153">
        <f>E794+E840+E834+E846</f>
        <v>0</v>
      </c>
      <c r="F849" s="246">
        <f t="shared" si="307"/>
        <v>83.858434238611892</v>
      </c>
    </row>
    <row r="850" spans="1:6" s="95" customFormat="1" x14ac:dyDescent="0.2">
      <c r="A850" s="131"/>
      <c r="B850" s="109"/>
      <c r="C850" s="132"/>
      <c r="D850" s="132"/>
      <c r="E850" s="132"/>
      <c r="F850" s="241"/>
    </row>
    <row r="851" spans="1:6" s="95" customFormat="1" x14ac:dyDescent="0.2">
      <c r="A851" s="131"/>
      <c r="B851" s="109"/>
      <c r="C851" s="132"/>
      <c r="D851" s="132"/>
      <c r="E851" s="132"/>
      <c r="F851" s="241"/>
    </row>
    <row r="852" spans="1:6" s="95" customFormat="1" x14ac:dyDescent="0.2">
      <c r="A852" s="113" t="s">
        <v>836</v>
      </c>
      <c r="B852" s="116"/>
      <c r="C852" s="132"/>
      <c r="D852" s="132"/>
      <c r="E852" s="132"/>
      <c r="F852" s="241"/>
    </row>
    <row r="853" spans="1:6" s="95" customFormat="1" x14ac:dyDescent="0.2">
      <c r="A853" s="113" t="s">
        <v>508</v>
      </c>
      <c r="B853" s="116"/>
      <c r="C853" s="132"/>
      <c r="D853" s="132"/>
      <c r="E853" s="132"/>
      <c r="F853" s="241"/>
    </row>
    <row r="854" spans="1:6" s="95" customFormat="1" x14ac:dyDescent="0.2">
      <c r="A854" s="113" t="s">
        <v>624</v>
      </c>
      <c r="B854" s="116"/>
      <c r="C854" s="132"/>
      <c r="D854" s="132"/>
      <c r="E854" s="132"/>
      <c r="F854" s="241"/>
    </row>
    <row r="855" spans="1:6" s="95" customFormat="1" x14ac:dyDescent="0.2">
      <c r="A855" s="113" t="s">
        <v>801</v>
      </c>
      <c r="B855" s="116"/>
      <c r="C855" s="132"/>
      <c r="D855" s="132"/>
      <c r="E855" s="132"/>
      <c r="F855" s="241"/>
    </row>
    <row r="856" spans="1:6" s="95" customFormat="1" x14ac:dyDescent="0.2">
      <c r="A856" s="113"/>
      <c r="B856" s="144"/>
      <c r="C856" s="132"/>
      <c r="D856" s="132"/>
      <c r="E856" s="132"/>
      <c r="F856" s="241"/>
    </row>
    <row r="857" spans="1:6" s="95" customFormat="1" x14ac:dyDescent="0.2">
      <c r="A857" s="111">
        <v>410000</v>
      </c>
      <c r="B857" s="112" t="s">
        <v>359</v>
      </c>
      <c r="C857" s="110">
        <f t="shared" ref="C857" si="310">C858+C863</f>
        <v>5284400</v>
      </c>
      <c r="D857" s="110">
        <f t="shared" ref="D857" si="311">D858+D863</f>
        <v>5546000</v>
      </c>
      <c r="E857" s="110">
        <f t="shared" ref="E857" si="312">E858+E863</f>
        <v>0</v>
      </c>
      <c r="F857" s="218">
        <f t="shared" si="307"/>
        <v>104.9504201044584</v>
      </c>
    </row>
    <row r="858" spans="1:6" s="95" customFormat="1" x14ac:dyDescent="0.2">
      <c r="A858" s="111">
        <v>411000</v>
      </c>
      <c r="B858" s="112" t="s">
        <v>472</v>
      </c>
      <c r="C858" s="110">
        <f t="shared" ref="C858" si="313">SUM(C859:C862)</f>
        <v>4398000</v>
      </c>
      <c r="D858" s="110">
        <f t="shared" ref="D858" si="314">SUM(D859:D862)</f>
        <v>4608000</v>
      </c>
      <c r="E858" s="110">
        <f t="shared" ref="E858" si="315">SUM(E859:E862)</f>
        <v>0</v>
      </c>
      <c r="F858" s="218">
        <f t="shared" si="307"/>
        <v>104.77489768076398</v>
      </c>
    </row>
    <row r="859" spans="1:6" s="95" customFormat="1" x14ac:dyDescent="0.2">
      <c r="A859" s="113">
        <v>411100</v>
      </c>
      <c r="B859" s="114" t="s">
        <v>360</v>
      </c>
      <c r="C859" s="123">
        <v>4145000</v>
      </c>
      <c r="D859" s="115">
        <v>4320000</v>
      </c>
      <c r="E859" s="123">
        <v>0</v>
      </c>
      <c r="F859" s="217">
        <f t="shared" si="307"/>
        <v>104.22195416164053</v>
      </c>
    </row>
    <row r="860" spans="1:6" s="95" customFormat="1" ht="40.5" x14ac:dyDescent="0.2">
      <c r="A860" s="113">
        <v>411200</v>
      </c>
      <c r="B860" s="114" t="s">
        <v>485</v>
      </c>
      <c r="C860" s="123">
        <v>149000</v>
      </c>
      <c r="D860" s="115">
        <v>150000</v>
      </c>
      <c r="E860" s="123">
        <v>0</v>
      </c>
      <c r="F860" s="217">
        <f t="shared" si="307"/>
        <v>100.67114093959732</v>
      </c>
    </row>
    <row r="861" spans="1:6" s="95" customFormat="1" ht="40.5" x14ac:dyDescent="0.2">
      <c r="A861" s="113">
        <v>411300</v>
      </c>
      <c r="B861" s="114" t="s">
        <v>361</v>
      </c>
      <c r="C861" s="123">
        <v>74000</v>
      </c>
      <c r="D861" s="115">
        <v>108000</v>
      </c>
      <c r="E861" s="123">
        <v>0</v>
      </c>
      <c r="F861" s="217">
        <f t="shared" si="307"/>
        <v>145.94594594594594</v>
      </c>
    </row>
    <row r="862" spans="1:6" s="95" customFormat="1" x14ac:dyDescent="0.2">
      <c r="A862" s="113">
        <v>411400</v>
      </c>
      <c r="B862" s="114" t="s">
        <v>362</v>
      </c>
      <c r="C862" s="123">
        <v>30000</v>
      </c>
      <c r="D862" s="115">
        <v>30000</v>
      </c>
      <c r="E862" s="123">
        <v>0</v>
      </c>
      <c r="F862" s="217">
        <f t="shared" si="307"/>
        <v>100</v>
      </c>
    </row>
    <row r="863" spans="1:6" s="95" customFormat="1" x14ac:dyDescent="0.2">
      <c r="A863" s="111">
        <v>412000</v>
      </c>
      <c r="B863" s="116" t="s">
        <v>477</v>
      </c>
      <c r="C863" s="110">
        <f>SUM(C864:C873)</f>
        <v>886400</v>
      </c>
      <c r="D863" s="110">
        <f>SUM(D864:D873)</f>
        <v>938000</v>
      </c>
      <c r="E863" s="110">
        <f>SUM(E864:E873)</f>
        <v>0</v>
      </c>
      <c r="F863" s="218">
        <f t="shared" si="307"/>
        <v>105.82129963898916</v>
      </c>
    </row>
    <row r="864" spans="1:6" s="95" customFormat="1" ht="40.5" x14ac:dyDescent="0.2">
      <c r="A864" s="113">
        <v>412200</v>
      </c>
      <c r="B864" s="114" t="s">
        <v>486</v>
      </c>
      <c r="C864" s="123">
        <v>370000</v>
      </c>
      <c r="D864" s="115">
        <v>400000</v>
      </c>
      <c r="E864" s="123">
        <v>0</v>
      </c>
      <c r="F864" s="217">
        <f t="shared" si="307"/>
        <v>108.10810810810811</v>
      </c>
    </row>
    <row r="865" spans="1:6" s="95" customFormat="1" x14ac:dyDescent="0.2">
      <c r="A865" s="113">
        <v>412300</v>
      </c>
      <c r="B865" s="114" t="s">
        <v>364</v>
      </c>
      <c r="C865" s="123">
        <v>140000</v>
      </c>
      <c r="D865" s="115">
        <v>150000</v>
      </c>
      <c r="E865" s="123">
        <v>0</v>
      </c>
      <c r="F865" s="217">
        <f t="shared" si="307"/>
        <v>107.14285714285714</v>
      </c>
    </row>
    <row r="866" spans="1:6" s="95" customFormat="1" x14ac:dyDescent="0.2">
      <c r="A866" s="113">
        <v>412500</v>
      </c>
      <c r="B866" s="114" t="s">
        <v>366</v>
      </c>
      <c r="C866" s="123">
        <v>57000</v>
      </c>
      <c r="D866" s="115">
        <v>60000</v>
      </c>
      <c r="E866" s="123">
        <v>0</v>
      </c>
      <c r="F866" s="217">
        <f t="shared" si="307"/>
        <v>105.26315789473684</v>
      </c>
    </row>
    <row r="867" spans="1:6" s="95" customFormat="1" x14ac:dyDescent="0.2">
      <c r="A867" s="113">
        <v>412600</v>
      </c>
      <c r="B867" s="114" t="s">
        <v>487</v>
      </c>
      <c r="C867" s="123">
        <v>96000</v>
      </c>
      <c r="D867" s="115">
        <v>90000</v>
      </c>
      <c r="E867" s="123">
        <v>0</v>
      </c>
      <c r="F867" s="217">
        <f t="shared" si="307"/>
        <v>93.75</v>
      </c>
    </row>
    <row r="868" spans="1:6" s="95" customFormat="1" x14ac:dyDescent="0.2">
      <c r="A868" s="113">
        <v>412700</v>
      </c>
      <c r="B868" s="114" t="s">
        <v>474</v>
      </c>
      <c r="C868" s="123">
        <v>140000</v>
      </c>
      <c r="D868" s="115">
        <v>150000</v>
      </c>
      <c r="E868" s="123">
        <v>0</v>
      </c>
      <c r="F868" s="217">
        <f t="shared" si="307"/>
        <v>107.14285714285714</v>
      </c>
    </row>
    <row r="869" spans="1:6" s="95" customFormat="1" x14ac:dyDescent="0.2">
      <c r="A869" s="113">
        <v>412900</v>
      </c>
      <c r="B869" s="118" t="s">
        <v>567</v>
      </c>
      <c r="C869" s="123">
        <v>2000</v>
      </c>
      <c r="D869" s="115">
        <v>2500</v>
      </c>
      <c r="E869" s="123">
        <v>0</v>
      </c>
      <c r="F869" s="217">
        <f t="shared" si="307"/>
        <v>125</v>
      </c>
    </row>
    <row r="870" spans="1:6" s="95" customFormat="1" x14ac:dyDescent="0.2">
      <c r="A870" s="113">
        <v>412900</v>
      </c>
      <c r="B870" s="118" t="s">
        <v>585</v>
      </c>
      <c r="C870" s="123">
        <v>60000</v>
      </c>
      <c r="D870" s="115">
        <v>60000</v>
      </c>
      <c r="E870" s="123">
        <v>0</v>
      </c>
      <c r="F870" s="217">
        <f t="shared" si="307"/>
        <v>100</v>
      </c>
    </row>
    <row r="871" spans="1:6" s="95" customFormat="1" x14ac:dyDescent="0.2">
      <c r="A871" s="113">
        <v>412900</v>
      </c>
      <c r="B871" s="118" t="s">
        <v>586</v>
      </c>
      <c r="C871" s="123">
        <v>6400</v>
      </c>
      <c r="D871" s="115">
        <v>9000</v>
      </c>
      <c r="E871" s="123">
        <v>0</v>
      </c>
      <c r="F871" s="217">
        <f t="shared" si="307"/>
        <v>140.625</v>
      </c>
    </row>
    <row r="872" spans="1:6" s="95" customFormat="1" x14ac:dyDescent="0.2">
      <c r="A872" s="113">
        <v>412900</v>
      </c>
      <c r="B872" s="118" t="s">
        <v>587</v>
      </c>
      <c r="C872" s="123">
        <v>9000</v>
      </c>
      <c r="D872" s="115">
        <v>10500</v>
      </c>
      <c r="E872" s="123">
        <v>0</v>
      </c>
      <c r="F872" s="217">
        <f t="shared" si="307"/>
        <v>116.66666666666667</v>
      </c>
    </row>
    <row r="873" spans="1:6" s="95" customFormat="1" x14ac:dyDescent="0.2">
      <c r="A873" s="113">
        <v>412900</v>
      </c>
      <c r="B873" s="118" t="s">
        <v>569</v>
      </c>
      <c r="C873" s="123">
        <v>6000</v>
      </c>
      <c r="D873" s="115">
        <v>6000</v>
      </c>
      <c r="E873" s="123">
        <v>0</v>
      </c>
      <c r="F873" s="217">
        <f t="shared" si="307"/>
        <v>100</v>
      </c>
    </row>
    <row r="874" spans="1:6" s="95" customFormat="1" x14ac:dyDescent="0.2">
      <c r="A874" s="111">
        <v>510000</v>
      </c>
      <c r="B874" s="116" t="s">
        <v>423</v>
      </c>
      <c r="C874" s="110">
        <f>C875+C879</f>
        <v>2608500</v>
      </c>
      <c r="D874" s="110">
        <f>D875+D879</f>
        <v>2460000</v>
      </c>
      <c r="E874" s="110">
        <f>E875+E879</f>
        <v>0</v>
      </c>
      <c r="F874" s="218">
        <f t="shared" si="307"/>
        <v>94.307073030477284</v>
      </c>
    </row>
    <row r="875" spans="1:6" s="95" customFormat="1" x14ac:dyDescent="0.2">
      <c r="A875" s="111">
        <v>511000</v>
      </c>
      <c r="B875" s="116" t="s">
        <v>424</v>
      </c>
      <c r="C875" s="110">
        <f>SUM(C876:C878)</f>
        <v>320500</v>
      </c>
      <c r="D875" s="110">
        <f>SUM(D876:D878)</f>
        <v>60000</v>
      </c>
      <c r="E875" s="110">
        <f>SUM(E876:E878)</f>
        <v>0</v>
      </c>
      <c r="F875" s="218">
        <f t="shared" si="307"/>
        <v>18.720748829953198</v>
      </c>
    </row>
    <row r="876" spans="1:6" s="95" customFormat="1" x14ac:dyDescent="0.2">
      <c r="A876" s="113">
        <v>511100</v>
      </c>
      <c r="B876" s="114" t="s">
        <v>425</v>
      </c>
      <c r="C876" s="123">
        <v>92500</v>
      </c>
      <c r="D876" s="115">
        <v>0</v>
      </c>
      <c r="E876" s="123">
        <v>0</v>
      </c>
      <c r="F876" s="217">
        <f t="shared" si="307"/>
        <v>0</v>
      </c>
    </row>
    <row r="877" spans="1:6" s="95" customFormat="1" x14ac:dyDescent="0.2">
      <c r="A877" s="113">
        <v>511300</v>
      </c>
      <c r="B877" s="114" t="s">
        <v>427</v>
      </c>
      <c r="C877" s="123">
        <v>203800</v>
      </c>
      <c r="D877" s="115">
        <v>60000</v>
      </c>
      <c r="E877" s="123">
        <v>0</v>
      </c>
      <c r="F877" s="217">
        <f t="shared" si="307"/>
        <v>29.440628066732089</v>
      </c>
    </row>
    <row r="878" spans="1:6" s="95" customFormat="1" x14ac:dyDescent="0.2">
      <c r="A878" s="113">
        <v>511700</v>
      </c>
      <c r="B878" s="114" t="s">
        <v>430</v>
      </c>
      <c r="C878" s="123">
        <v>24200</v>
      </c>
      <c r="D878" s="115">
        <v>0</v>
      </c>
      <c r="E878" s="123">
        <v>0</v>
      </c>
      <c r="F878" s="217">
        <f t="shared" si="307"/>
        <v>0</v>
      </c>
    </row>
    <row r="879" spans="1:6" s="120" customFormat="1" x14ac:dyDescent="0.2">
      <c r="A879" s="111">
        <v>516000</v>
      </c>
      <c r="B879" s="116" t="s">
        <v>434</v>
      </c>
      <c r="C879" s="110">
        <f t="shared" ref="C879" si="316">C880</f>
        <v>2288000</v>
      </c>
      <c r="D879" s="110">
        <f t="shared" ref="D879:E879" si="317">D880</f>
        <v>2400000</v>
      </c>
      <c r="E879" s="110">
        <f t="shared" si="317"/>
        <v>0</v>
      </c>
      <c r="F879" s="218">
        <f t="shared" si="307"/>
        <v>104.89510489510489</v>
      </c>
    </row>
    <row r="880" spans="1:6" s="95" customFormat="1" x14ac:dyDescent="0.2">
      <c r="A880" s="113">
        <v>516100</v>
      </c>
      <c r="B880" s="114" t="s">
        <v>434</v>
      </c>
      <c r="C880" s="123">
        <v>2288000</v>
      </c>
      <c r="D880" s="115">
        <v>2400000</v>
      </c>
      <c r="E880" s="123">
        <v>0</v>
      </c>
      <c r="F880" s="217">
        <f t="shared" si="307"/>
        <v>104.89510489510489</v>
      </c>
    </row>
    <row r="881" spans="1:6" s="120" customFormat="1" x14ac:dyDescent="0.2">
      <c r="A881" s="111">
        <v>630000</v>
      </c>
      <c r="B881" s="116" t="s">
        <v>462</v>
      </c>
      <c r="C881" s="110">
        <f t="shared" ref="C881" si="318">C882+C885</f>
        <v>475800</v>
      </c>
      <c r="D881" s="110">
        <f t="shared" ref="D881" si="319">D882+D885</f>
        <v>669100</v>
      </c>
      <c r="E881" s="110">
        <f t="shared" ref="E881" si="320">E882+E885</f>
        <v>0</v>
      </c>
      <c r="F881" s="218">
        <f t="shared" si="307"/>
        <v>140.62631357713323</v>
      </c>
    </row>
    <row r="882" spans="1:6" s="120" customFormat="1" x14ac:dyDescent="0.2">
      <c r="A882" s="111">
        <v>631000</v>
      </c>
      <c r="B882" s="116" t="s">
        <v>397</v>
      </c>
      <c r="C882" s="110">
        <f t="shared" ref="C882" si="321">C883+C884</f>
        <v>440800</v>
      </c>
      <c r="D882" s="110">
        <f>D883+D884</f>
        <v>627100</v>
      </c>
      <c r="E882" s="110">
        <f>E883+E884</f>
        <v>0</v>
      </c>
      <c r="F882" s="218">
        <f t="shared" si="307"/>
        <v>142.26406533575317</v>
      </c>
    </row>
    <row r="883" spans="1:6" s="95" customFormat="1" x14ac:dyDescent="0.2">
      <c r="A883" s="113">
        <v>631100</v>
      </c>
      <c r="B883" s="114" t="s">
        <v>464</v>
      </c>
      <c r="C883" s="123">
        <v>433000</v>
      </c>
      <c r="D883" s="115">
        <v>627100</v>
      </c>
      <c r="E883" s="123">
        <v>0</v>
      </c>
      <c r="F883" s="217">
        <f t="shared" si="307"/>
        <v>144.82678983833719</v>
      </c>
    </row>
    <row r="884" spans="1:6" s="95" customFormat="1" x14ac:dyDescent="0.2">
      <c r="A884" s="113">
        <v>631300</v>
      </c>
      <c r="B884" s="114" t="s">
        <v>466</v>
      </c>
      <c r="C884" s="123">
        <v>7800</v>
      </c>
      <c r="D884" s="115">
        <v>0</v>
      </c>
      <c r="E884" s="123">
        <v>0</v>
      </c>
      <c r="F884" s="217">
        <f t="shared" si="307"/>
        <v>0</v>
      </c>
    </row>
    <row r="885" spans="1:6" s="120" customFormat="1" x14ac:dyDescent="0.2">
      <c r="A885" s="111">
        <v>638000</v>
      </c>
      <c r="B885" s="116" t="s">
        <v>398</v>
      </c>
      <c r="C885" s="110">
        <f t="shared" ref="C885" si="322">C886</f>
        <v>35000</v>
      </c>
      <c r="D885" s="110">
        <f t="shared" ref="D885:E885" si="323">D886</f>
        <v>42000</v>
      </c>
      <c r="E885" s="110">
        <f t="shared" si="323"/>
        <v>0</v>
      </c>
      <c r="F885" s="218">
        <f t="shared" si="307"/>
        <v>120</v>
      </c>
    </row>
    <row r="886" spans="1:6" s="95" customFormat="1" x14ac:dyDescent="0.2">
      <c r="A886" s="113">
        <v>638100</v>
      </c>
      <c r="B886" s="114" t="s">
        <v>467</v>
      </c>
      <c r="C886" s="123">
        <v>35000</v>
      </c>
      <c r="D886" s="115">
        <v>42000</v>
      </c>
      <c r="E886" s="123">
        <v>0</v>
      </c>
      <c r="F886" s="217">
        <f t="shared" si="307"/>
        <v>120</v>
      </c>
    </row>
    <row r="887" spans="1:6" s="95" customFormat="1" x14ac:dyDescent="0.2">
      <c r="A887" s="158"/>
      <c r="B887" s="159" t="s">
        <v>501</v>
      </c>
      <c r="C887" s="153">
        <f>C857+C874+C881</f>
        <v>8368700</v>
      </c>
      <c r="D887" s="153">
        <f>D857+D874+D881</f>
        <v>8675100</v>
      </c>
      <c r="E887" s="153">
        <f>E857+E874+E881</f>
        <v>0</v>
      </c>
      <c r="F887" s="246">
        <f t="shared" si="307"/>
        <v>103.66126160574522</v>
      </c>
    </row>
    <row r="888" spans="1:6" s="95" customFormat="1" x14ac:dyDescent="0.2">
      <c r="A888" s="131"/>
      <c r="B888" s="109"/>
      <c r="C888" s="132"/>
      <c r="D888" s="132"/>
      <c r="E888" s="132"/>
      <c r="F888" s="241"/>
    </row>
    <row r="889" spans="1:6" s="95" customFormat="1" x14ac:dyDescent="0.2">
      <c r="A889" s="131"/>
      <c r="B889" s="109"/>
      <c r="C889" s="132"/>
      <c r="D889" s="132"/>
      <c r="E889" s="132"/>
      <c r="F889" s="241"/>
    </row>
    <row r="890" spans="1:6" s="95" customFormat="1" x14ac:dyDescent="0.2">
      <c r="A890" s="113" t="s">
        <v>837</v>
      </c>
      <c r="B890" s="116"/>
      <c r="C890" s="132"/>
      <c r="D890" s="132"/>
      <c r="E890" s="132"/>
      <c r="F890" s="241"/>
    </row>
    <row r="891" spans="1:6" s="95" customFormat="1" x14ac:dyDescent="0.2">
      <c r="A891" s="113" t="s">
        <v>510</v>
      </c>
      <c r="B891" s="116"/>
      <c r="C891" s="132"/>
      <c r="D891" s="132"/>
      <c r="E891" s="132"/>
      <c r="F891" s="241"/>
    </row>
    <row r="892" spans="1:6" s="95" customFormat="1" x14ac:dyDescent="0.2">
      <c r="A892" s="113" t="s">
        <v>584</v>
      </c>
      <c r="B892" s="116"/>
      <c r="C892" s="132"/>
      <c r="D892" s="132"/>
      <c r="E892" s="132"/>
      <c r="F892" s="241"/>
    </row>
    <row r="893" spans="1:6" s="95" customFormat="1" x14ac:dyDescent="0.2">
      <c r="A893" s="113" t="s">
        <v>801</v>
      </c>
      <c r="B893" s="116"/>
      <c r="C893" s="132"/>
      <c r="D893" s="132"/>
      <c r="E893" s="132"/>
      <c r="F893" s="241"/>
    </row>
    <row r="894" spans="1:6" s="95" customFormat="1" x14ac:dyDescent="0.2">
      <c r="A894" s="113"/>
      <c r="B894" s="144"/>
      <c r="C894" s="132"/>
      <c r="D894" s="132"/>
      <c r="E894" s="132"/>
      <c r="F894" s="241"/>
    </row>
    <row r="895" spans="1:6" s="120" customFormat="1" x14ac:dyDescent="0.2">
      <c r="A895" s="111">
        <v>410000</v>
      </c>
      <c r="B895" s="112" t="s">
        <v>359</v>
      </c>
      <c r="C895" s="110">
        <f t="shared" ref="C895" si="324">C896+C901</f>
        <v>1855500</v>
      </c>
      <c r="D895" s="110">
        <f t="shared" ref="D895" si="325">D896+D901</f>
        <v>1998300</v>
      </c>
      <c r="E895" s="110">
        <f t="shared" ref="E895" si="326">E896+E901</f>
        <v>0</v>
      </c>
      <c r="F895" s="218">
        <f t="shared" si="307"/>
        <v>107.696038803557</v>
      </c>
    </row>
    <row r="896" spans="1:6" s="120" customFormat="1" x14ac:dyDescent="0.2">
      <c r="A896" s="111">
        <v>411000</v>
      </c>
      <c r="B896" s="112" t="s">
        <v>472</v>
      </c>
      <c r="C896" s="110">
        <f t="shared" ref="C896" si="327">SUM(C897:C900)</f>
        <v>810500</v>
      </c>
      <c r="D896" s="110">
        <f t="shared" ref="D896" si="328">SUM(D897:D900)</f>
        <v>926000</v>
      </c>
      <c r="E896" s="110">
        <f t="shared" ref="E896" si="329">SUM(E897:E900)</f>
        <v>0</v>
      </c>
      <c r="F896" s="218">
        <f t="shared" si="307"/>
        <v>114.25046267735965</v>
      </c>
    </row>
    <row r="897" spans="1:6" s="95" customFormat="1" x14ac:dyDescent="0.2">
      <c r="A897" s="113">
        <v>411100</v>
      </c>
      <c r="B897" s="114" t="s">
        <v>360</v>
      </c>
      <c r="C897" s="123">
        <v>770000</v>
      </c>
      <c r="D897" s="115">
        <v>883000</v>
      </c>
      <c r="E897" s="123">
        <v>0</v>
      </c>
      <c r="F897" s="217">
        <f t="shared" si="307"/>
        <v>114.67532467532469</v>
      </c>
    </row>
    <row r="898" spans="1:6" s="95" customFormat="1" ht="40.5" x14ac:dyDescent="0.2">
      <c r="A898" s="113">
        <v>411200</v>
      </c>
      <c r="B898" s="114" t="s">
        <v>485</v>
      </c>
      <c r="C898" s="123">
        <v>16000</v>
      </c>
      <c r="D898" s="115">
        <v>16000</v>
      </c>
      <c r="E898" s="123">
        <v>0</v>
      </c>
      <c r="F898" s="217">
        <f t="shared" si="307"/>
        <v>100</v>
      </c>
    </row>
    <row r="899" spans="1:6" s="95" customFormat="1" ht="40.5" x14ac:dyDescent="0.2">
      <c r="A899" s="113">
        <v>411300</v>
      </c>
      <c r="B899" s="114" t="s">
        <v>361</v>
      </c>
      <c r="C899" s="123">
        <v>22000</v>
      </c>
      <c r="D899" s="115">
        <v>22000</v>
      </c>
      <c r="E899" s="123">
        <v>0</v>
      </c>
      <c r="F899" s="217">
        <f t="shared" si="307"/>
        <v>100</v>
      </c>
    </row>
    <row r="900" spans="1:6" s="95" customFormat="1" x14ac:dyDescent="0.2">
      <c r="A900" s="113">
        <v>411400</v>
      </c>
      <c r="B900" s="114" t="s">
        <v>362</v>
      </c>
      <c r="C900" s="123">
        <v>2499.9999999999995</v>
      </c>
      <c r="D900" s="115">
        <v>5000</v>
      </c>
      <c r="E900" s="123">
        <v>0</v>
      </c>
      <c r="F900" s="217">
        <f t="shared" si="307"/>
        <v>200.00000000000006</v>
      </c>
    </row>
    <row r="901" spans="1:6" s="120" customFormat="1" x14ac:dyDescent="0.2">
      <c r="A901" s="111">
        <v>412000</v>
      </c>
      <c r="B901" s="116" t="s">
        <v>477</v>
      </c>
      <c r="C901" s="110">
        <f>SUM(C902:C912)</f>
        <v>1045000</v>
      </c>
      <c r="D901" s="110">
        <f>SUM(D902:D912)</f>
        <v>1072300</v>
      </c>
      <c r="E901" s="110">
        <f>SUM(E902:E912)</f>
        <v>0</v>
      </c>
      <c r="F901" s="218">
        <f t="shared" si="307"/>
        <v>102.61244019138755</v>
      </c>
    </row>
    <row r="902" spans="1:6" s="95" customFormat="1" ht="40.5" x14ac:dyDescent="0.2">
      <c r="A902" s="113">
        <v>412200</v>
      </c>
      <c r="B902" s="114" t="s">
        <v>486</v>
      </c>
      <c r="C902" s="123">
        <v>70000</v>
      </c>
      <c r="D902" s="115">
        <v>72000</v>
      </c>
      <c r="E902" s="123">
        <v>0</v>
      </c>
      <c r="F902" s="217">
        <f t="shared" si="307"/>
        <v>102.85714285714285</v>
      </c>
    </row>
    <row r="903" spans="1:6" s="95" customFormat="1" x14ac:dyDescent="0.2">
      <c r="A903" s="113">
        <v>412300</v>
      </c>
      <c r="B903" s="114" t="s">
        <v>364</v>
      </c>
      <c r="C903" s="123">
        <v>12000</v>
      </c>
      <c r="D903" s="115">
        <v>12000</v>
      </c>
      <c r="E903" s="123">
        <v>0</v>
      </c>
      <c r="F903" s="217">
        <f t="shared" si="307"/>
        <v>100</v>
      </c>
    </row>
    <row r="904" spans="1:6" s="95" customFormat="1" x14ac:dyDescent="0.2">
      <c r="A904" s="113">
        <v>412500</v>
      </c>
      <c r="B904" s="114" t="s">
        <v>366</v>
      </c>
      <c r="C904" s="123">
        <v>9000</v>
      </c>
      <c r="D904" s="115">
        <v>9000</v>
      </c>
      <c r="E904" s="123">
        <v>0</v>
      </c>
      <c r="F904" s="217">
        <f t="shared" si="307"/>
        <v>100</v>
      </c>
    </row>
    <row r="905" spans="1:6" s="95" customFormat="1" x14ac:dyDescent="0.2">
      <c r="A905" s="113">
        <v>412600</v>
      </c>
      <c r="B905" s="114" t="s">
        <v>487</v>
      </c>
      <c r="C905" s="123">
        <v>25000</v>
      </c>
      <c r="D905" s="115">
        <v>25000</v>
      </c>
      <c r="E905" s="123">
        <v>0</v>
      </c>
      <c r="F905" s="217">
        <f t="shared" ref="F905:F956" si="330">D905/C905*100</f>
        <v>100</v>
      </c>
    </row>
    <row r="906" spans="1:6" s="95" customFormat="1" x14ac:dyDescent="0.2">
      <c r="A906" s="113">
        <v>412700</v>
      </c>
      <c r="B906" s="114" t="s">
        <v>474</v>
      </c>
      <c r="C906" s="123">
        <v>40000</v>
      </c>
      <c r="D906" s="115">
        <v>45000</v>
      </c>
      <c r="E906" s="123">
        <v>0</v>
      </c>
      <c r="F906" s="217">
        <f t="shared" si="330"/>
        <v>112.5</v>
      </c>
    </row>
    <row r="907" spans="1:6" s="95" customFormat="1" x14ac:dyDescent="0.2">
      <c r="A907" s="113">
        <v>412900</v>
      </c>
      <c r="B907" s="118" t="s">
        <v>802</v>
      </c>
      <c r="C907" s="123">
        <v>1000</v>
      </c>
      <c r="D907" s="115">
        <v>999.99999999999989</v>
      </c>
      <c r="E907" s="123">
        <v>0</v>
      </c>
      <c r="F907" s="217">
        <f t="shared" si="330"/>
        <v>99.999999999999986</v>
      </c>
    </row>
    <row r="908" spans="1:6" s="95" customFormat="1" x14ac:dyDescent="0.2">
      <c r="A908" s="113">
        <v>412900</v>
      </c>
      <c r="B908" s="118" t="s">
        <v>567</v>
      </c>
      <c r="C908" s="123">
        <v>880000</v>
      </c>
      <c r="D908" s="115">
        <v>900000</v>
      </c>
      <c r="E908" s="123">
        <v>0</v>
      </c>
      <c r="F908" s="217">
        <f t="shared" si="330"/>
        <v>102.27272727272727</v>
      </c>
    </row>
    <row r="909" spans="1:6" s="95" customFormat="1" x14ac:dyDescent="0.2">
      <c r="A909" s="113">
        <v>412900</v>
      </c>
      <c r="B909" s="118" t="s">
        <v>585</v>
      </c>
      <c r="C909" s="123">
        <v>3000</v>
      </c>
      <c r="D909" s="115">
        <v>3000</v>
      </c>
      <c r="E909" s="123">
        <v>0</v>
      </c>
      <c r="F909" s="217">
        <f t="shared" si="330"/>
        <v>100</v>
      </c>
    </row>
    <row r="910" spans="1:6" s="95" customFormat="1" x14ac:dyDescent="0.2">
      <c r="A910" s="113">
        <v>412900</v>
      </c>
      <c r="B910" s="118" t="s">
        <v>586</v>
      </c>
      <c r="C910" s="123">
        <v>300</v>
      </c>
      <c r="D910" s="115">
        <v>300</v>
      </c>
      <c r="E910" s="123">
        <v>0</v>
      </c>
      <c r="F910" s="217">
        <f t="shared" si="330"/>
        <v>100</v>
      </c>
    </row>
    <row r="911" spans="1:6" s="95" customFormat="1" x14ac:dyDescent="0.2">
      <c r="A911" s="113">
        <v>412900</v>
      </c>
      <c r="B911" s="118" t="s">
        <v>587</v>
      </c>
      <c r="C911" s="123">
        <v>1700</v>
      </c>
      <c r="D911" s="115">
        <v>2000</v>
      </c>
      <c r="E911" s="123">
        <v>0</v>
      </c>
      <c r="F911" s="217">
        <f t="shared" si="330"/>
        <v>117.64705882352942</v>
      </c>
    </row>
    <row r="912" spans="1:6" s="95" customFormat="1" x14ac:dyDescent="0.2">
      <c r="A912" s="113">
        <v>412900</v>
      </c>
      <c r="B912" s="114" t="s">
        <v>569</v>
      </c>
      <c r="C912" s="123">
        <v>3000</v>
      </c>
      <c r="D912" s="115">
        <v>3000</v>
      </c>
      <c r="E912" s="123">
        <v>0</v>
      </c>
      <c r="F912" s="217">
        <f t="shared" si="330"/>
        <v>100</v>
      </c>
    </row>
    <row r="913" spans="1:6" s="120" customFormat="1" x14ac:dyDescent="0.2">
      <c r="A913" s="111">
        <v>480000</v>
      </c>
      <c r="B913" s="116" t="s">
        <v>419</v>
      </c>
      <c r="C913" s="110">
        <f t="shared" ref="C913" si="331">C914</f>
        <v>100000.00000000003</v>
      </c>
      <c r="D913" s="110">
        <f t="shared" ref="D913:E913" si="332">D914</f>
        <v>100000.00000000001</v>
      </c>
      <c r="E913" s="110">
        <f t="shared" si="332"/>
        <v>0</v>
      </c>
      <c r="F913" s="218">
        <f t="shared" si="330"/>
        <v>99.999999999999986</v>
      </c>
    </row>
    <row r="914" spans="1:6" s="120" customFormat="1" x14ac:dyDescent="0.2">
      <c r="A914" s="111">
        <v>488000</v>
      </c>
      <c r="B914" s="116" t="s">
        <v>375</v>
      </c>
      <c r="C914" s="110">
        <f>SUM(C915:C915)</f>
        <v>100000.00000000003</v>
      </c>
      <c r="D914" s="110">
        <f>SUM(D915:D915)</f>
        <v>100000.00000000001</v>
      </c>
      <c r="E914" s="110">
        <f>SUM(E915:E915)</f>
        <v>0</v>
      </c>
      <c r="F914" s="218">
        <f t="shared" si="330"/>
        <v>99.999999999999986</v>
      </c>
    </row>
    <row r="915" spans="1:6" s="95" customFormat="1" x14ac:dyDescent="0.2">
      <c r="A915" s="113">
        <v>488100</v>
      </c>
      <c r="B915" s="114" t="s">
        <v>625</v>
      </c>
      <c r="C915" s="123">
        <v>100000.00000000003</v>
      </c>
      <c r="D915" s="115">
        <v>100000.00000000001</v>
      </c>
      <c r="E915" s="123">
        <v>0</v>
      </c>
      <c r="F915" s="217">
        <f t="shared" si="330"/>
        <v>99.999999999999986</v>
      </c>
    </row>
    <row r="916" spans="1:6" s="120" customFormat="1" x14ac:dyDescent="0.2">
      <c r="A916" s="111">
        <v>510000</v>
      </c>
      <c r="B916" s="116" t="s">
        <v>423</v>
      </c>
      <c r="C916" s="110">
        <f>C919+C917</f>
        <v>8000</v>
      </c>
      <c r="D916" s="110">
        <f>D919+D917</f>
        <v>8000</v>
      </c>
      <c r="E916" s="110">
        <f>E919+E917</f>
        <v>0</v>
      </c>
      <c r="F916" s="218">
        <f t="shared" si="330"/>
        <v>100</v>
      </c>
    </row>
    <row r="917" spans="1:6" s="120" customFormat="1" x14ac:dyDescent="0.2">
      <c r="A917" s="111">
        <v>511000</v>
      </c>
      <c r="B917" s="116" t="s">
        <v>424</v>
      </c>
      <c r="C917" s="110">
        <f>C918+0</f>
        <v>5000</v>
      </c>
      <c r="D917" s="110">
        <f>D918+0</f>
        <v>5000</v>
      </c>
      <c r="E917" s="110">
        <f>E918+0</f>
        <v>0</v>
      </c>
      <c r="F917" s="218">
        <f t="shared" si="330"/>
        <v>100</v>
      </c>
    </row>
    <row r="918" spans="1:6" s="95" customFormat="1" x14ac:dyDescent="0.2">
      <c r="A918" s="113">
        <v>511300</v>
      </c>
      <c r="B918" s="114" t="s">
        <v>427</v>
      </c>
      <c r="C918" s="123">
        <v>5000</v>
      </c>
      <c r="D918" s="115">
        <v>5000</v>
      </c>
      <c r="E918" s="123">
        <v>0</v>
      </c>
      <c r="F918" s="217">
        <f t="shared" si="330"/>
        <v>100</v>
      </c>
    </row>
    <row r="919" spans="1:6" s="120" customFormat="1" x14ac:dyDescent="0.2">
      <c r="A919" s="111">
        <v>516000</v>
      </c>
      <c r="B919" s="116" t="s">
        <v>434</v>
      </c>
      <c r="C919" s="110">
        <f t="shared" ref="C919" si="333">C920</f>
        <v>3000</v>
      </c>
      <c r="D919" s="110">
        <f t="shared" ref="D919:E919" si="334">D920</f>
        <v>3000</v>
      </c>
      <c r="E919" s="110">
        <f t="shared" si="334"/>
        <v>0</v>
      </c>
      <c r="F919" s="218">
        <f t="shared" si="330"/>
        <v>100</v>
      </c>
    </row>
    <row r="920" spans="1:6" s="95" customFormat="1" x14ac:dyDescent="0.2">
      <c r="A920" s="113">
        <v>516100</v>
      </c>
      <c r="B920" s="114" t="s">
        <v>434</v>
      </c>
      <c r="C920" s="123">
        <v>3000</v>
      </c>
      <c r="D920" s="115">
        <v>3000</v>
      </c>
      <c r="E920" s="123">
        <v>0</v>
      </c>
      <c r="F920" s="217">
        <f t="shared" si="330"/>
        <v>100</v>
      </c>
    </row>
    <row r="921" spans="1:6" s="120" customFormat="1" x14ac:dyDescent="0.2">
      <c r="A921" s="111">
        <v>630000</v>
      </c>
      <c r="B921" s="116" t="s">
        <v>462</v>
      </c>
      <c r="C921" s="110">
        <f>0+C922</f>
        <v>40500</v>
      </c>
      <c r="D921" s="110">
        <f>0+D922</f>
        <v>0</v>
      </c>
      <c r="E921" s="110">
        <f>0+E922</f>
        <v>0</v>
      </c>
      <c r="F921" s="218">
        <f t="shared" si="330"/>
        <v>0</v>
      </c>
    </row>
    <row r="922" spans="1:6" s="120" customFormat="1" x14ac:dyDescent="0.2">
      <c r="A922" s="111">
        <v>638000</v>
      </c>
      <c r="B922" s="116" t="s">
        <v>398</v>
      </c>
      <c r="C922" s="110">
        <f t="shared" ref="C922" si="335">C923</f>
        <v>40500</v>
      </c>
      <c r="D922" s="110">
        <f t="shared" ref="D922:E922" si="336">D923</f>
        <v>0</v>
      </c>
      <c r="E922" s="110">
        <f t="shared" si="336"/>
        <v>0</v>
      </c>
      <c r="F922" s="218">
        <f t="shared" si="330"/>
        <v>0</v>
      </c>
    </row>
    <row r="923" spans="1:6" s="95" customFormat="1" x14ac:dyDescent="0.2">
      <c r="A923" s="113">
        <v>638100</v>
      </c>
      <c r="B923" s="114" t="s">
        <v>467</v>
      </c>
      <c r="C923" s="123">
        <v>40500</v>
      </c>
      <c r="D923" s="115">
        <v>0</v>
      </c>
      <c r="E923" s="123">
        <v>0</v>
      </c>
      <c r="F923" s="217">
        <f t="shared" si="330"/>
        <v>0</v>
      </c>
    </row>
    <row r="924" spans="1:6" s="95" customFormat="1" x14ac:dyDescent="0.2">
      <c r="A924" s="154"/>
      <c r="B924" s="148" t="s">
        <v>501</v>
      </c>
      <c r="C924" s="152">
        <f>C895+C913+C916+C921</f>
        <v>2004000</v>
      </c>
      <c r="D924" s="152">
        <f>D895+D913+D916+D921</f>
        <v>2106300</v>
      </c>
      <c r="E924" s="152">
        <f>E895+E913+E916+E921</f>
        <v>0</v>
      </c>
      <c r="F924" s="245">
        <f t="shared" si="330"/>
        <v>105.10479041916167</v>
      </c>
    </row>
    <row r="925" spans="1:6" s="95" customFormat="1" x14ac:dyDescent="0.2">
      <c r="A925" s="108"/>
      <c r="B925" s="109"/>
      <c r="C925" s="115"/>
      <c r="D925" s="115"/>
      <c r="E925" s="115"/>
      <c r="F925" s="219"/>
    </row>
    <row r="926" spans="1:6" s="95" customFormat="1" x14ac:dyDescent="0.2">
      <c r="A926" s="108"/>
      <c r="B926" s="109"/>
      <c r="C926" s="115"/>
      <c r="D926" s="115"/>
      <c r="E926" s="115"/>
      <c r="F926" s="219"/>
    </row>
    <row r="927" spans="1:6" s="95" customFormat="1" x14ac:dyDescent="0.2">
      <c r="A927" s="113" t="s">
        <v>838</v>
      </c>
      <c r="B927" s="116"/>
      <c r="C927" s="115"/>
      <c r="D927" s="115"/>
      <c r="E927" s="115"/>
      <c r="F927" s="219"/>
    </row>
    <row r="928" spans="1:6" s="95" customFormat="1" x14ac:dyDescent="0.2">
      <c r="A928" s="113" t="s">
        <v>511</v>
      </c>
      <c r="B928" s="116"/>
      <c r="C928" s="115"/>
      <c r="D928" s="115"/>
      <c r="E928" s="115"/>
      <c r="F928" s="219"/>
    </row>
    <row r="929" spans="1:6" s="95" customFormat="1" x14ac:dyDescent="0.2">
      <c r="A929" s="113" t="s">
        <v>626</v>
      </c>
      <c r="B929" s="116"/>
      <c r="C929" s="115"/>
      <c r="D929" s="115"/>
      <c r="E929" s="115"/>
      <c r="F929" s="219"/>
    </row>
    <row r="930" spans="1:6" s="95" customFormat="1" x14ac:dyDescent="0.2">
      <c r="A930" s="113" t="s">
        <v>839</v>
      </c>
      <c r="B930" s="116"/>
      <c r="C930" s="115"/>
      <c r="D930" s="115"/>
      <c r="E930" s="115"/>
      <c r="F930" s="219"/>
    </row>
    <row r="931" spans="1:6" s="95" customFormat="1" x14ac:dyDescent="0.2">
      <c r="A931" s="113"/>
      <c r="B931" s="144"/>
      <c r="C931" s="132"/>
      <c r="D931" s="132"/>
      <c r="E931" s="132"/>
      <c r="F931" s="241"/>
    </row>
    <row r="932" spans="1:6" s="95" customFormat="1" x14ac:dyDescent="0.2">
      <c r="A932" s="111">
        <v>410000</v>
      </c>
      <c r="B932" s="112" t="s">
        <v>359</v>
      </c>
      <c r="C932" s="110">
        <f>C933+C938+C955+C953+0+0</f>
        <v>238829800</v>
      </c>
      <c r="D932" s="110">
        <f>D933+D938+D955+D953+0+0</f>
        <v>263824500</v>
      </c>
      <c r="E932" s="110">
        <f>E933+E938+E955+E953+0+0</f>
        <v>120000</v>
      </c>
      <c r="F932" s="218">
        <f t="shared" si="330"/>
        <v>110.4654863002858</v>
      </c>
    </row>
    <row r="933" spans="1:6" s="95" customFormat="1" x14ac:dyDescent="0.2">
      <c r="A933" s="111">
        <v>411000</v>
      </c>
      <c r="B933" s="112" t="s">
        <v>472</v>
      </c>
      <c r="C933" s="110">
        <f t="shared" ref="C933" si="337">SUM(C934:C937)</f>
        <v>223266800</v>
      </c>
      <c r="D933" s="110">
        <f t="shared" ref="D933" si="338">SUM(D934:D937)</f>
        <v>247771500</v>
      </c>
      <c r="E933" s="110">
        <f t="shared" ref="E933" si="339">SUM(E934:E937)</f>
        <v>70000</v>
      </c>
      <c r="F933" s="218">
        <f t="shared" si="330"/>
        <v>110.97552345445001</v>
      </c>
    </row>
    <row r="934" spans="1:6" s="95" customFormat="1" x14ac:dyDescent="0.2">
      <c r="A934" s="113">
        <v>411100</v>
      </c>
      <c r="B934" s="114" t="s">
        <v>360</v>
      </c>
      <c r="C934" s="123">
        <v>207500000</v>
      </c>
      <c r="D934" s="115">
        <v>231960000</v>
      </c>
      <c r="E934" s="123">
        <v>0</v>
      </c>
      <c r="F934" s="217">
        <f t="shared" si="330"/>
        <v>111.78795180722891</v>
      </c>
    </row>
    <row r="935" spans="1:6" s="95" customFormat="1" ht="40.5" x14ac:dyDescent="0.2">
      <c r="A935" s="113">
        <v>411200</v>
      </c>
      <c r="B935" s="114" t="s">
        <v>485</v>
      </c>
      <c r="C935" s="123">
        <v>8350000</v>
      </c>
      <c r="D935" s="115">
        <v>6771500</v>
      </c>
      <c r="E935" s="123">
        <v>0</v>
      </c>
      <c r="F935" s="217">
        <f t="shared" si="330"/>
        <v>81.095808383233532</v>
      </c>
    </row>
    <row r="936" spans="1:6" s="95" customFormat="1" ht="40.5" x14ac:dyDescent="0.2">
      <c r="A936" s="113">
        <v>411300</v>
      </c>
      <c r="B936" s="114" t="s">
        <v>361</v>
      </c>
      <c r="C936" s="123">
        <v>4416800</v>
      </c>
      <c r="D936" s="115">
        <v>5490000</v>
      </c>
      <c r="E936" s="115">
        <v>70000</v>
      </c>
      <c r="F936" s="219">
        <f t="shared" si="330"/>
        <v>124.29813439594277</v>
      </c>
    </row>
    <row r="937" spans="1:6" s="95" customFormat="1" x14ac:dyDescent="0.2">
      <c r="A937" s="113">
        <v>411400</v>
      </c>
      <c r="B937" s="114" t="s">
        <v>362</v>
      </c>
      <c r="C937" s="123">
        <v>3000000</v>
      </c>
      <c r="D937" s="115">
        <v>3550000</v>
      </c>
      <c r="E937" s="123">
        <v>0</v>
      </c>
      <c r="F937" s="217">
        <f t="shared" si="330"/>
        <v>118.33333333333333</v>
      </c>
    </row>
    <row r="938" spans="1:6" s="95" customFormat="1" x14ac:dyDescent="0.2">
      <c r="A938" s="111">
        <v>412000</v>
      </c>
      <c r="B938" s="116" t="s">
        <v>477</v>
      </c>
      <c r="C938" s="110">
        <f t="shared" ref="C938" si="340">SUM(C939:C952)</f>
        <v>15453000</v>
      </c>
      <c r="D938" s="110">
        <f t="shared" ref="D938" si="341">SUM(D939:D952)</f>
        <v>15933000</v>
      </c>
      <c r="E938" s="110">
        <f t="shared" ref="E938" si="342">SUM(E939:E952)</f>
        <v>50000</v>
      </c>
      <c r="F938" s="218">
        <f t="shared" si="330"/>
        <v>103.1061929722384</v>
      </c>
    </row>
    <row r="939" spans="1:6" s="95" customFormat="1" x14ac:dyDescent="0.2">
      <c r="A939" s="113">
        <v>412100</v>
      </c>
      <c r="B939" s="114" t="s">
        <v>363</v>
      </c>
      <c r="C939" s="123">
        <v>650000.00000000012</v>
      </c>
      <c r="D939" s="115">
        <v>700000</v>
      </c>
      <c r="E939" s="123">
        <v>0</v>
      </c>
      <c r="F939" s="217">
        <f t="shared" si="330"/>
        <v>107.69230769230766</v>
      </c>
    </row>
    <row r="940" spans="1:6" s="95" customFormat="1" ht="40.5" x14ac:dyDescent="0.2">
      <c r="A940" s="113">
        <v>412200</v>
      </c>
      <c r="B940" s="114" t="s">
        <v>486</v>
      </c>
      <c r="C940" s="123">
        <v>4600000</v>
      </c>
      <c r="D940" s="115">
        <v>4700000</v>
      </c>
      <c r="E940" s="123">
        <v>0</v>
      </c>
      <c r="F940" s="217">
        <f t="shared" si="330"/>
        <v>102.17391304347827</v>
      </c>
    </row>
    <row r="941" spans="1:6" s="95" customFormat="1" x14ac:dyDescent="0.2">
      <c r="A941" s="113">
        <v>412300</v>
      </c>
      <c r="B941" s="114" t="s">
        <v>364</v>
      </c>
      <c r="C941" s="123">
        <v>1000000</v>
      </c>
      <c r="D941" s="115">
        <v>1000000</v>
      </c>
      <c r="E941" s="123">
        <v>0</v>
      </c>
      <c r="F941" s="217">
        <f t="shared" si="330"/>
        <v>100</v>
      </c>
    </row>
    <row r="942" spans="1:6" s="95" customFormat="1" x14ac:dyDescent="0.2">
      <c r="A942" s="113">
        <v>412400</v>
      </c>
      <c r="B942" s="114" t="s">
        <v>365</v>
      </c>
      <c r="C942" s="123">
        <v>2100000</v>
      </c>
      <c r="D942" s="115">
        <v>2100000</v>
      </c>
      <c r="E942" s="123">
        <v>0</v>
      </c>
      <c r="F942" s="217">
        <f t="shared" si="330"/>
        <v>100</v>
      </c>
    </row>
    <row r="943" spans="1:6" s="95" customFormat="1" x14ac:dyDescent="0.2">
      <c r="A943" s="113">
        <v>412500</v>
      </c>
      <c r="B943" s="114" t="s">
        <v>366</v>
      </c>
      <c r="C943" s="123">
        <v>1700000</v>
      </c>
      <c r="D943" s="115">
        <v>1700000</v>
      </c>
      <c r="E943" s="123">
        <v>0</v>
      </c>
      <c r="F943" s="217">
        <f t="shared" si="330"/>
        <v>100</v>
      </c>
    </row>
    <row r="944" spans="1:6" s="95" customFormat="1" x14ac:dyDescent="0.2">
      <c r="A944" s="113">
        <v>412600</v>
      </c>
      <c r="B944" s="114" t="s">
        <v>487</v>
      </c>
      <c r="C944" s="123">
        <v>3500000</v>
      </c>
      <c r="D944" s="115">
        <v>3550000</v>
      </c>
      <c r="E944" s="123">
        <v>0</v>
      </c>
      <c r="F944" s="217">
        <f t="shared" si="330"/>
        <v>101.42857142857142</v>
      </c>
    </row>
    <row r="945" spans="1:6" s="95" customFormat="1" x14ac:dyDescent="0.2">
      <c r="A945" s="113">
        <v>412700</v>
      </c>
      <c r="B945" s="114" t="s">
        <v>474</v>
      </c>
      <c r="C945" s="123">
        <v>900000</v>
      </c>
      <c r="D945" s="115">
        <v>1200000</v>
      </c>
      <c r="E945" s="123">
        <v>0</v>
      </c>
      <c r="F945" s="217">
        <f t="shared" si="330"/>
        <v>133.33333333333331</v>
      </c>
    </row>
    <row r="946" spans="1:6" s="95" customFormat="1" x14ac:dyDescent="0.2">
      <c r="A946" s="113">
        <v>412800</v>
      </c>
      <c r="B946" s="114" t="s">
        <v>488</v>
      </c>
      <c r="C946" s="123">
        <v>5000</v>
      </c>
      <c r="D946" s="115">
        <v>5000</v>
      </c>
      <c r="E946" s="123">
        <v>0</v>
      </c>
      <c r="F946" s="217">
        <f t="shared" si="330"/>
        <v>100</v>
      </c>
    </row>
    <row r="947" spans="1:6" s="95" customFormat="1" x14ac:dyDescent="0.2">
      <c r="A947" s="113">
        <v>412900</v>
      </c>
      <c r="B947" s="118" t="s">
        <v>802</v>
      </c>
      <c r="C947" s="123">
        <v>3999.9999999999995</v>
      </c>
      <c r="D947" s="115">
        <v>4000</v>
      </c>
      <c r="E947" s="123">
        <v>0</v>
      </c>
      <c r="F947" s="217">
        <f t="shared" si="330"/>
        <v>100.00000000000003</v>
      </c>
    </row>
    <row r="948" spans="1:6" s="95" customFormat="1" x14ac:dyDescent="0.2">
      <c r="A948" s="113">
        <v>412900</v>
      </c>
      <c r="B948" s="118" t="s">
        <v>567</v>
      </c>
      <c r="C948" s="123">
        <v>220000</v>
      </c>
      <c r="D948" s="115">
        <v>220000</v>
      </c>
      <c r="E948" s="123">
        <v>0</v>
      </c>
      <c r="F948" s="217">
        <f t="shared" si="330"/>
        <v>100</v>
      </c>
    </row>
    <row r="949" spans="1:6" s="95" customFormat="1" x14ac:dyDescent="0.2">
      <c r="A949" s="113">
        <v>412900</v>
      </c>
      <c r="B949" s="118" t="s">
        <v>585</v>
      </c>
      <c r="C949" s="123">
        <v>3999.9999999999995</v>
      </c>
      <c r="D949" s="115">
        <v>4000</v>
      </c>
      <c r="E949" s="123">
        <v>0</v>
      </c>
      <c r="F949" s="217">
        <f t="shared" si="330"/>
        <v>100.00000000000003</v>
      </c>
    </row>
    <row r="950" spans="1:6" s="95" customFormat="1" x14ac:dyDescent="0.2">
      <c r="A950" s="113">
        <v>412900</v>
      </c>
      <c r="B950" s="118" t="s">
        <v>586</v>
      </c>
      <c r="C950" s="123">
        <v>280000</v>
      </c>
      <c r="D950" s="115">
        <v>300000</v>
      </c>
      <c r="E950" s="123">
        <v>0</v>
      </c>
      <c r="F950" s="217">
        <f t="shared" si="330"/>
        <v>107.14285714285714</v>
      </c>
    </row>
    <row r="951" spans="1:6" s="95" customFormat="1" x14ac:dyDescent="0.2">
      <c r="A951" s="113">
        <v>412900</v>
      </c>
      <c r="B951" s="118" t="s">
        <v>587</v>
      </c>
      <c r="C951" s="123">
        <v>440000</v>
      </c>
      <c r="D951" s="115">
        <v>450000</v>
      </c>
      <c r="E951" s="123">
        <v>0</v>
      </c>
      <c r="F951" s="217">
        <f t="shared" si="330"/>
        <v>102.27272727272727</v>
      </c>
    </row>
    <row r="952" spans="1:6" s="95" customFormat="1" x14ac:dyDescent="0.2">
      <c r="A952" s="113">
        <v>412900</v>
      </c>
      <c r="B952" s="114" t="s">
        <v>569</v>
      </c>
      <c r="C952" s="123">
        <v>50000</v>
      </c>
      <c r="D952" s="115">
        <v>0</v>
      </c>
      <c r="E952" s="115">
        <v>50000</v>
      </c>
      <c r="F952" s="219">
        <f t="shared" si="330"/>
        <v>0</v>
      </c>
    </row>
    <row r="953" spans="1:6" s="120" customFormat="1" x14ac:dyDescent="0.2">
      <c r="A953" s="111">
        <v>413000</v>
      </c>
      <c r="B953" s="116" t="s">
        <v>478</v>
      </c>
      <c r="C953" s="110">
        <f t="shared" ref="C953" si="343">C954</f>
        <v>20000</v>
      </c>
      <c r="D953" s="110">
        <f t="shared" ref="D953:E953" si="344">D954</f>
        <v>30000</v>
      </c>
      <c r="E953" s="110">
        <f t="shared" si="344"/>
        <v>0</v>
      </c>
      <c r="F953" s="218">
        <f t="shared" si="330"/>
        <v>150</v>
      </c>
    </row>
    <row r="954" spans="1:6" s="95" customFormat="1" x14ac:dyDescent="0.2">
      <c r="A954" s="113">
        <v>413900</v>
      </c>
      <c r="B954" s="114" t="s">
        <v>371</v>
      </c>
      <c r="C954" s="123">
        <v>20000</v>
      </c>
      <c r="D954" s="115">
        <v>30000</v>
      </c>
      <c r="E954" s="123">
        <v>0</v>
      </c>
      <c r="F954" s="217">
        <f t="shared" si="330"/>
        <v>150</v>
      </c>
    </row>
    <row r="955" spans="1:6" s="120" customFormat="1" x14ac:dyDescent="0.2">
      <c r="A955" s="111">
        <v>415000</v>
      </c>
      <c r="B955" s="116" t="s">
        <v>321</v>
      </c>
      <c r="C955" s="110">
        <f>SUM(C956:C956)</f>
        <v>90000</v>
      </c>
      <c r="D955" s="110">
        <f>SUM(D956:D956)</f>
        <v>90000</v>
      </c>
      <c r="E955" s="110">
        <f>SUM(E956:E956)</f>
        <v>0</v>
      </c>
      <c r="F955" s="218">
        <f t="shared" si="330"/>
        <v>100</v>
      </c>
    </row>
    <row r="956" spans="1:6" s="122" customFormat="1" x14ac:dyDescent="0.2">
      <c r="A956" s="121">
        <v>415200</v>
      </c>
      <c r="B956" s="114" t="s">
        <v>535</v>
      </c>
      <c r="C956" s="123">
        <v>90000</v>
      </c>
      <c r="D956" s="115">
        <v>90000</v>
      </c>
      <c r="E956" s="123">
        <v>0</v>
      </c>
      <c r="F956" s="217">
        <f t="shared" si="330"/>
        <v>100</v>
      </c>
    </row>
    <row r="957" spans="1:6" s="95" customFormat="1" x14ac:dyDescent="0.2">
      <c r="A957" s="111">
        <v>510000</v>
      </c>
      <c r="B957" s="116" t="s">
        <v>423</v>
      </c>
      <c r="C957" s="110">
        <f>C958+C962+0</f>
        <v>14275799.999999998</v>
      </c>
      <c r="D957" s="110">
        <f>D958+D962+0</f>
        <v>14162800</v>
      </c>
      <c r="E957" s="110">
        <f>E958+E962+0</f>
        <v>2785600</v>
      </c>
      <c r="F957" s="218">
        <f t="shared" ref="F957:F1006" si="345">D957/C957*100</f>
        <v>99.208450664761358</v>
      </c>
    </row>
    <row r="958" spans="1:6" s="95" customFormat="1" x14ac:dyDescent="0.2">
      <c r="A958" s="111">
        <v>511000</v>
      </c>
      <c r="B958" s="116" t="s">
        <v>424</v>
      </c>
      <c r="C958" s="110">
        <f>SUM(C959:C961)</f>
        <v>13662799.999999998</v>
      </c>
      <c r="D958" s="110">
        <f>SUM(D959:D961)</f>
        <v>13662800</v>
      </c>
      <c r="E958" s="110">
        <f>SUM(E959:E961)</f>
        <v>2485600</v>
      </c>
      <c r="F958" s="218">
        <f t="shared" si="345"/>
        <v>100.00000000000003</v>
      </c>
    </row>
    <row r="959" spans="1:6" s="95" customFormat="1" x14ac:dyDescent="0.2">
      <c r="A959" s="113">
        <v>511100</v>
      </c>
      <c r="B959" s="114" t="s">
        <v>425</v>
      </c>
      <c r="C959" s="123">
        <v>2000000</v>
      </c>
      <c r="D959" s="115">
        <v>2000000</v>
      </c>
      <c r="E959" s="123">
        <v>0</v>
      </c>
      <c r="F959" s="217">
        <f t="shared" si="345"/>
        <v>100</v>
      </c>
    </row>
    <row r="960" spans="1:6" s="95" customFormat="1" ht="40.5" x14ac:dyDescent="0.2">
      <c r="A960" s="113">
        <v>511200</v>
      </c>
      <c r="B960" s="114" t="s">
        <v>426</v>
      </c>
      <c r="C960" s="123">
        <v>500000.00000000006</v>
      </c>
      <c r="D960" s="115">
        <v>500000</v>
      </c>
      <c r="E960" s="115">
        <v>1142000</v>
      </c>
      <c r="F960" s="219">
        <f t="shared" si="345"/>
        <v>99.999999999999986</v>
      </c>
    </row>
    <row r="961" spans="1:6" s="95" customFormat="1" x14ac:dyDescent="0.2">
      <c r="A961" s="113">
        <v>511300</v>
      </c>
      <c r="B961" s="114" t="s">
        <v>427</v>
      </c>
      <c r="C961" s="123">
        <v>11162799.999999998</v>
      </c>
      <c r="D961" s="115">
        <v>11162800</v>
      </c>
      <c r="E961" s="115">
        <v>1343600</v>
      </c>
      <c r="F961" s="219">
        <f t="shared" si="345"/>
        <v>100.00000000000003</v>
      </c>
    </row>
    <row r="962" spans="1:6" s="122" customFormat="1" x14ac:dyDescent="0.2">
      <c r="A962" s="111">
        <v>516000</v>
      </c>
      <c r="B962" s="116" t="s">
        <v>434</v>
      </c>
      <c r="C962" s="162">
        <f t="shared" ref="C962" si="346">C963</f>
        <v>613000</v>
      </c>
      <c r="D962" s="162">
        <f t="shared" ref="D962:E962" si="347">D963</f>
        <v>500000</v>
      </c>
      <c r="E962" s="162">
        <f t="shared" si="347"/>
        <v>300000</v>
      </c>
      <c r="F962" s="243">
        <f t="shared" si="345"/>
        <v>81.566068515497562</v>
      </c>
    </row>
    <row r="963" spans="1:6" s="122" customFormat="1" x14ac:dyDescent="0.2">
      <c r="A963" s="113">
        <v>516100</v>
      </c>
      <c r="B963" s="114" t="s">
        <v>434</v>
      </c>
      <c r="C963" s="123">
        <v>613000</v>
      </c>
      <c r="D963" s="115">
        <v>500000</v>
      </c>
      <c r="E963" s="115">
        <v>300000</v>
      </c>
      <c r="F963" s="219">
        <f t="shared" si="345"/>
        <v>81.566068515497562</v>
      </c>
    </row>
    <row r="964" spans="1:6" s="120" customFormat="1" x14ac:dyDescent="0.2">
      <c r="A964" s="111">
        <v>620000</v>
      </c>
      <c r="B964" s="116" t="s">
        <v>450</v>
      </c>
      <c r="C964" s="110">
        <f t="shared" ref="C964" si="348">C965</f>
        <v>1436000</v>
      </c>
      <c r="D964" s="110">
        <f t="shared" ref="D964:E964" si="349">D965</f>
        <v>1192600</v>
      </c>
      <c r="E964" s="110">
        <f t="shared" si="349"/>
        <v>0</v>
      </c>
      <c r="F964" s="218">
        <f t="shared" si="345"/>
        <v>83.050139275766028</v>
      </c>
    </row>
    <row r="965" spans="1:6" s="120" customFormat="1" x14ac:dyDescent="0.2">
      <c r="A965" s="111">
        <v>621000</v>
      </c>
      <c r="B965" s="116" t="s">
        <v>391</v>
      </c>
      <c r="C965" s="110">
        <f>0+C966</f>
        <v>1436000</v>
      </c>
      <c r="D965" s="110">
        <f>0+D966</f>
        <v>1192600</v>
      </c>
      <c r="E965" s="110">
        <f>0+E966</f>
        <v>0</v>
      </c>
      <c r="F965" s="218">
        <f t="shared" si="345"/>
        <v>83.050139275766028</v>
      </c>
    </row>
    <row r="966" spans="1:6" s="122" customFormat="1" x14ac:dyDescent="0.2">
      <c r="A966" s="117">
        <v>621900</v>
      </c>
      <c r="B966" s="114" t="s">
        <v>454</v>
      </c>
      <c r="C966" s="123">
        <v>1436000</v>
      </c>
      <c r="D966" s="115">
        <v>1192600</v>
      </c>
      <c r="E966" s="123">
        <v>0</v>
      </c>
      <c r="F966" s="217">
        <f t="shared" si="345"/>
        <v>83.050139275766028</v>
      </c>
    </row>
    <row r="967" spans="1:6" s="120" customFormat="1" x14ac:dyDescent="0.2">
      <c r="A967" s="111">
        <v>630000</v>
      </c>
      <c r="B967" s="116" t="s">
        <v>462</v>
      </c>
      <c r="C967" s="110">
        <f>C968+C970</f>
        <v>2440000</v>
      </c>
      <c r="D967" s="110">
        <f>D968+D970</f>
        <v>2450000</v>
      </c>
      <c r="E967" s="110">
        <f>E968+E970</f>
        <v>0</v>
      </c>
      <c r="F967" s="218">
        <f t="shared" si="345"/>
        <v>100.40983606557377</v>
      </c>
    </row>
    <row r="968" spans="1:6" s="120" customFormat="1" x14ac:dyDescent="0.2">
      <c r="A968" s="111">
        <v>631000</v>
      </c>
      <c r="B968" s="116" t="s">
        <v>397</v>
      </c>
      <c r="C968" s="110">
        <f>C969+0+0</f>
        <v>140000</v>
      </c>
      <c r="D968" s="110">
        <f>D969+0+0</f>
        <v>150000</v>
      </c>
      <c r="E968" s="110">
        <f>E969+0+0</f>
        <v>0</v>
      </c>
      <c r="F968" s="218">
        <f t="shared" si="345"/>
        <v>107.14285714285714</v>
      </c>
    </row>
    <row r="969" spans="1:6" s="122" customFormat="1" x14ac:dyDescent="0.2">
      <c r="A969" s="113">
        <v>631100</v>
      </c>
      <c r="B969" s="114" t="s">
        <v>464</v>
      </c>
      <c r="C969" s="123">
        <v>140000</v>
      </c>
      <c r="D969" s="115">
        <v>150000</v>
      </c>
      <c r="E969" s="123">
        <v>0</v>
      </c>
      <c r="F969" s="217">
        <f t="shared" si="345"/>
        <v>107.14285714285714</v>
      </c>
    </row>
    <row r="970" spans="1:6" s="120" customFormat="1" x14ac:dyDescent="0.2">
      <c r="A970" s="111">
        <v>638000</v>
      </c>
      <c r="B970" s="116" t="s">
        <v>398</v>
      </c>
      <c r="C970" s="110">
        <f t="shared" ref="C970" si="350">C971</f>
        <v>2300000</v>
      </c>
      <c r="D970" s="110">
        <f t="shared" ref="D970:E970" si="351">D971</f>
        <v>2300000</v>
      </c>
      <c r="E970" s="110">
        <f t="shared" si="351"/>
        <v>0</v>
      </c>
      <c r="F970" s="218">
        <f t="shared" si="345"/>
        <v>100</v>
      </c>
    </row>
    <row r="971" spans="1:6" s="122" customFormat="1" x14ac:dyDescent="0.2">
      <c r="A971" s="113">
        <v>638100</v>
      </c>
      <c r="B971" s="114" t="s">
        <v>467</v>
      </c>
      <c r="C971" s="123">
        <v>2300000</v>
      </c>
      <c r="D971" s="115">
        <v>2300000</v>
      </c>
      <c r="E971" s="123">
        <v>0</v>
      </c>
      <c r="F971" s="217">
        <f t="shared" si="345"/>
        <v>100</v>
      </c>
    </row>
    <row r="972" spans="1:6" s="95" customFormat="1" x14ac:dyDescent="0.2">
      <c r="A972" s="154"/>
      <c r="B972" s="148" t="s">
        <v>501</v>
      </c>
      <c r="C972" s="152">
        <f>C932+C957+C967+0+C964</f>
        <v>256981600</v>
      </c>
      <c r="D972" s="152">
        <f>D932+D957+D967+0+D964</f>
        <v>281629900</v>
      </c>
      <c r="E972" s="152">
        <f>E932+E957+E967+0+E964</f>
        <v>2905600</v>
      </c>
      <c r="F972" s="245">
        <f t="shared" si="345"/>
        <v>109.59146491421954</v>
      </c>
    </row>
    <row r="973" spans="1:6" s="95" customFormat="1" x14ac:dyDescent="0.2">
      <c r="A973" s="131"/>
      <c r="B973" s="163"/>
      <c r="C973" s="132"/>
      <c r="D973" s="132"/>
      <c r="E973" s="132"/>
      <c r="F973" s="241"/>
    </row>
    <row r="974" spans="1:6" s="95" customFormat="1" x14ac:dyDescent="0.2">
      <c r="A974" s="108"/>
      <c r="B974" s="109"/>
      <c r="C974" s="115"/>
      <c r="D974" s="115"/>
      <c r="E974" s="115"/>
      <c r="F974" s="219"/>
    </row>
    <row r="975" spans="1:6" s="95" customFormat="1" x14ac:dyDescent="0.2">
      <c r="A975" s="113" t="s">
        <v>840</v>
      </c>
      <c r="B975" s="116"/>
      <c r="C975" s="115"/>
      <c r="D975" s="115"/>
      <c r="E975" s="115"/>
      <c r="F975" s="219"/>
    </row>
    <row r="976" spans="1:6" s="95" customFormat="1" x14ac:dyDescent="0.2">
      <c r="A976" s="113" t="s">
        <v>512</v>
      </c>
      <c r="B976" s="116"/>
      <c r="C976" s="115"/>
      <c r="D976" s="115"/>
      <c r="E976" s="115"/>
      <c r="F976" s="219"/>
    </row>
    <row r="977" spans="1:6" s="95" customFormat="1" x14ac:dyDescent="0.2">
      <c r="A977" s="113" t="s">
        <v>604</v>
      </c>
      <c r="B977" s="116"/>
      <c r="C977" s="115"/>
      <c r="D977" s="115"/>
      <c r="E977" s="115"/>
      <c r="F977" s="219"/>
    </row>
    <row r="978" spans="1:6" s="95" customFormat="1" x14ac:dyDescent="0.2">
      <c r="A978" s="113" t="s">
        <v>801</v>
      </c>
      <c r="B978" s="116"/>
      <c r="C978" s="115"/>
      <c r="D978" s="115"/>
      <c r="E978" s="115"/>
      <c r="F978" s="219"/>
    </row>
    <row r="979" spans="1:6" s="95" customFormat="1" x14ac:dyDescent="0.2">
      <c r="A979" s="113"/>
      <c r="B979" s="144"/>
      <c r="C979" s="132"/>
      <c r="D979" s="132"/>
      <c r="E979" s="132"/>
      <c r="F979" s="241"/>
    </row>
    <row r="980" spans="1:6" s="95" customFormat="1" x14ac:dyDescent="0.2">
      <c r="A980" s="111">
        <v>410000</v>
      </c>
      <c r="B980" s="112" t="s">
        <v>359</v>
      </c>
      <c r="C980" s="110">
        <f>C981+C986+C1004+0+C1002</f>
        <v>10205100</v>
      </c>
      <c r="D980" s="110">
        <f>D981+D986+D1004+0+D1002</f>
        <v>9950200</v>
      </c>
      <c r="E980" s="110">
        <f>E981+E986+E1004+0+E1002</f>
        <v>0</v>
      </c>
      <c r="F980" s="218">
        <f t="shared" si="345"/>
        <v>97.502229277518097</v>
      </c>
    </row>
    <row r="981" spans="1:6" s="95" customFormat="1" x14ac:dyDescent="0.2">
      <c r="A981" s="111">
        <v>411000</v>
      </c>
      <c r="B981" s="112" t="s">
        <v>472</v>
      </c>
      <c r="C981" s="110">
        <f t="shared" ref="C981" si="352">SUM(C982:C985)</f>
        <v>2990000</v>
      </c>
      <c r="D981" s="110">
        <f t="shared" ref="D981" si="353">SUM(D982:D985)</f>
        <v>3186000</v>
      </c>
      <c r="E981" s="110">
        <f t="shared" ref="E981" si="354">SUM(E982:E985)</f>
        <v>0</v>
      </c>
      <c r="F981" s="218">
        <f t="shared" si="345"/>
        <v>106.55518394648828</v>
      </c>
    </row>
    <row r="982" spans="1:6" s="95" customFormat="1" x14ac:dyDescent="0.2">
      <c r="A982" s="113">
        <v>411100</v>
      </c>
      <c r="B982" s="114" t="s">
        <v>360</v>
      </c>
      <c r="C982" s="123">
        <v>2740000</v>
      </c>
      <c r="D982" s="115">
        <v>2910000</v>
      </c>
      <c r="E982" s="123">
        <v>0</v>
      </c>
      <c r="F982" s="217">
        <f t="shared" si="345"/>
        <v>106.20437956204381</v>
      </c>
    </row>
    <row r="983" spans="1:6" s="95" customFormat="1" ht="40.5" x14ac:dyDescent="0.2">
      <c r="A983" s="113">
        <v>411200</v>
      </c>
      <c r="B983" s="114" t="s">
        <v>485</v>
      </c>
      <c r="C983" s="123">
        <v>90000</v>
      </c>
      <c r="D983" s="115">
        <v>90000</v>
      </c>
      <c r="E983" s="123">
        <v>0</v>
      </c>
      <c r="F983" s="217">
        <f t="shared" si="345"/>
        <v>100</v>
      </c>
    </row>
    <row r="984" spans="1:6" s="95" customFormat="1" ht="40.5" x14ac:dyDescent="0.2">
      <c r="A984" s="113">
        <v>411300</v>
      </c>
      <c r="B984" s="114" t="s">
        <v>361</v>
      </c>
      <c r="C984" s="123">
        <v>120000</v>
      </c>
      <c r="D984" s="115">
        <v>145000</v>
      </c>
      <c r="E984" s="123">
        <v>0</v>
      </c>
      <c r="F984" s="217">
        <f t="shared" si="345"/>
        <v>120.83333333333333</v>
      </c>
    </row>
    <row r="985" spans="1:6" s="95" customFormat="1" x14ac:dyDescent="0.2">
      <c r="A985" s="113">
        <v>411400</v>
      </c>
      <c r="B985" s="114" t="s">
        <v>362</v>
      </c>
      <c r="C985" s="123">
        <v>40000</v>
      </c>
      <c r="D985" s="115">
        <v>41000</v>
      </c>
      <c r="E985" s="123">
        <v>0</v>
      </c>
      <c r="F985" s="217">
        <f t="shared" si="345"/>
        <v>102.49999999999999</v>
      </c>
    </row>
    <row r="986" spans="1:6" s="95" customFormat="1" x14ac:dyDescent="0.2">
      <c r="A986" s="111">
        <v>412000</v>
      </c>
      <c r="B986" s="116" t="s">
        <v>477</v>
      </c>
      <c r="C986" s="110">
        <f>SUM(C987:C1001)</f>
        <v>5053100</v>
      </c>
      <c r="D986" s="110">
        <f>SUM(D987:D1001)</f>
        <v>4298700</v>
      </c>
      <c r="E986" s="110">
        <f>SUM(E987:E1001)</f>
        <v>0</v>
      </c>
      <c r="F986" s="218">
        <f t="shared" si="345"/>
        <v>85.070550751024115</v>
      </c>
    </row>
    <row r="987" spans="1:6" s="95" customFormat="1" x14ac:dyDescent="0.2">
      <c r="A987" s="113">
        <v>412100</v>
      </c>
      <c r="B987" s="114" t="s">
        <v>363</v>
      </c>
      <c r="C987" s="123">
        <v>9200</v>
      </c>
      <c r="D987" s="115">
        <v>9500</v>
      </c>
      <c r="E987" s="123">
        <v>0</v>
      </c>
      <c r="F987" s="217">
        <f t="shared" si="345"/>
        <v>103.26086956521738</v>
      </c>
    </row>
    <row r="988" spans="1:6" s="95" customFormat="1" ht="40.5" x14ac:dyDescent="0.2">
      <c r="A988" s="113">
        <v>412200</v>
      </c>
      <c r="B988" s="114" t="s">
        <v>486</v>
      </c>
      <c r="C988" s="123">
        <v>65500.000000000007</v>
      </c>
      <c r="D988" s="115">
        <v>68000</v>
      </c>
      <c r="E988" s="123">
        <v>0</v>
      </c>
      <c r="F988" s="217">
        <f t="shared" si="345"/>
        <v>103.81679389312977</v>
      </c>
    </row>
    <row r="989" spans="1:6" s="95" customFormat="1" x14ac:dyDescent="0.2">
      <c r="A989" s="113">
        <v>412300</v>
      </c>
      <c r="B989" s="114" t="s">
        <v>364</v>
      </c>
      <c r="C989" s="123">
        <v>20000.000000000044</v>
      </c>
      <c r="D989" s="115">
        <v>20000</v>
      </c>
      <c r="E989" s="123">
        <v>0</v>
      </c>
      <c r="F989" s="217">
        <f t="shared" si="345"/>
        <v>99.999999999999773</v>
      </c>
    </row>
    <row r="990" spans="1:6" s="95" customFormat="1" x14ac:dyDescent="0.2">
      <c r="A990" s="113">
        <v>412500</v>
      </c>
      <c r="B990" s="114" t="s">
        <v>366</v>
      </c>
      <c r="C990" s="123">
        <v>12000.000000000007</v>
      </c>
      <c r="D990" s="115">
        <v>12000</v>
      </c>
      <c r="E990" s="123">
        <v>0</v>
      </c>
      <c r="F990" s="217">
        <f t="shared" si="345"/>
        <v>99.999999999999943</v>
      </c>
    </row>
    <row r="991" spans="1:6" s="95" customFormat="1" x14ac:dyDescent="0.2">
      <c r="A991" s="113">
        <v>412600</v>
      </c>
      <c r="B991" s="114" t="s">
        <v>487</v>
      </c>
      <c r="C991" s="123">
        <v>48000</v>
      </c>
      <c r="D991" s="115">
        <v>48000</v>
      </c>
      <c r="E991" s="123">
        <v>0</v>
      </c>
      <c r="F991" s="217">
        <f t="shared" si="345"/>
        <v>100</v>
      </c>
    </row>
    <row r="992" spans="1:6" s="95" customFormat="1" x14ac:dyDescent="0.2">
      <c r="A992" s="113">
        <v>412700</v>
      </c>
      <c r="B992" s="114" t="s">
        <v>474</v>
      </c>
      <c r="C992" s="123">
        <v>4426000</v>
      </c>
      <c r="D992" s="115">
        <v>3713000</v>
      </c>
      <c r="E992" s="123">
        <v>0</v>
      </c>
      <c r="F992" s="217">
        <f t="shared" si="345"/>
        <v>83.890646181653864</v>
      </c>
    </row>
    <row r="993" spans="1:6" s="95" customFormat="1" x14ac:dyDescent="0.2">
      <c r="A993" s="113">
        <v>412700</v>
      </c>
      <c r="B993" s="114" t="s">
        <v>841</v>
      </c>
      <c r="C993" s="123">
        <v>40000</v>
      </c>
      <c r="D993" s="115">
        <v>40000</v>
      </c>
      <c r="E993" s="123">
        <v>0</v>
      </c>
      <c r="F993" s="217">
        <f t="shared" si="345"/>
        <v>100</v>
      </c>
    </row>
    <row r="994" spans="1:6" s="95" customFormat="1" x14ac:dyDescent="0.2">
      <c r="A994" s="113">
        <v>412700</v>
      </c>
      <c r="B994" s="114" t="s">
        <v>842</v>
      </c>
      <c r="C994" s="123">
        <v>1500</v>
      </c>
      <c r="D994" s="115">
        <v>1500</v>
      </c>
      <c r="E994" s="123">
        <v>0</v>
      </c>
      <c r="F994" s="217">
        <f t="shared" si="345"/>
        <v>100</v>
      </c>
    </row>
    <row r="995" spans="1:6" s="95" customFormat="1" x14ac:dyDescent="0.2">
      <c r="A995" s="113">
        <v>412700</v>
      </c>
      <c r="B995" s="114" t="s">
        <v>627</v>
      </c>
      <c r="C995" s="123">
        <v>151300</v>
      </c>
      <c r="D995" s="115">
        <v>151300</v>
      </c>
      <c r="E995" s="123">
        <v>0</v>
      </c>
      <c r="F995" s="217">
        <f t="shared" si="345"/>
        <v>100</v>
      </c>
    </row>
    <row r="996" spans="1:6" s="95" customFormat="1" x14ac:dyDescent="0.2">
      <c r="A996" s="113">
        <v>412900</v>
      </c>
      <c r="B996" s="118" t="s">
        <v>802</v>
      </c>
      <c r="C996" s="123">
        <v>3200</v>
      </c>
      <c r="D996" s="115">
        <v>3200</v>
      </c>
      <c r="E996" s="123">
        <v>0</v>
      </c>
      <c r="F996" s="217">
        <f t="shared" si="345"/>
        <v>100</v>
      </c>
    </row>
    <row r="997" spans="1:6" s="95" customFormat="1" x14ac:dyDescent="0.2">
      <c r="A997" s="113">
        <v>412900</v>
      </c>
      <c r="B997" s="118" t="s">
        <v>567</v>
      </c>
      <c r="C997" s="123">
        <v>215000</v>
      </c>
      <c r="D997" s="115">
        <v>175000</v>
      </c>
      <c r="E997" s="123">
        <v>0</v>
      </c>
      <c r="F997" s="217">
        <f t="shared" si="345"/>
        <v>81.395348837209298</v>
      </c>
    </row>
    <row r="998" spans="1:6" s="95" customFormat="1" x14ac:dyDescent="0.2">
      <c r="A998" s="113">
        <v>412900</v>
      </c>
      <c r="B998" s="118" t="s">
        <v>585</v>
      </c>
      <c r="C998" s="123">
        <v>7000</v>
      </c>
      <c r="D998" s="115">
        <v>4000</v>
      </c>
      <c r="E998" s="123">
        <v>0</v>
      </c>
      <c r="F998" s="217">
        <f t="shared" si="345"/>
        <v>57.142857142857139</v>
      </c>
    </row>
    <row r="999" spans="1:6" s="95" customFormat="1" ht="40.5" x14ac:dyDescent="0.2">
      <c r="A999" s="113">
        <v>412900</v>
      </c>
      <c r="B999" s="118" t="s">
        <v>843</v>
      </c>
      <c r="C999" s="123">
        <v>43700</v>
      </c>
      <c r="D999" s="115">
        <v>43700</v>
      </c>
      <c r="E999" s="123">
        <v>0</v>
      </c>
      <c r="F999" s="217">
        <f t="shared" si="345"/>
        <v>100</v>
      </c>
    </row>
    <row r="1000" spans="1:6" s="95" customFormat="1" x14ac:dyDescent="0.2">
      <c r="A1000" s="113">
        <v>412900</v>
      </c>
      <c r="B1000" s="118" t="s">
        <v>586</v>
      </c>
      <c r="C1000" s="123">
        <v>5000</v>
      </c>
      <c r="D1000" s="115">
        <v>3000</v>
      </c>
      <c r="E1000" s="123">
        <v>0</v>
      </c>
      <c r="F1000" s="217">
        <f t="shared" si="345"/>
        <v>60</v>
      </c>
    </row>
    <row r="1001" spans="1:6" s="95" customFormat="1" x14ac:dyDescent="0.2">
      <c r="A1001" s="113">
        <v>412900</v>
      </c>
      <c r="B1001" s="114" t="s">
        <v>587</v>
      </c>
      <c r="C1001" s="123">
        <v>5700</v>
      </c>
      <c r="D1001" s="115">
        <v>6500</v>
      </c>
      <c r="E1001" s="123">
        <v>0</v>
      </c>
      <c r="F1001" s="217">
        <f t="shared" si="345"/>
        <v>114.03508771929825</v>
      </c>
    </row>
    <row r="1002" spans="1:6" s="120" customFormat="1" x14ac:dyDescent="0.2">
      <c r="A1002" s="111">
        <v>414000</v>
      </c>
      <c r="B1002" s="116" t="s">
        <v>376</v>
      </c>
      <c r="C1002" s="110">
        <f t="shared" ref="C1002" si="355">C1003</f>
        <v>50000</v>
      </c>
      <c r="D1002" s="110">
        <f t="shared" ref="D1002:E1002" si="356">D1003</f>
        <v>50000</v>
      </c>
      <c r="E1002" s="110">
        <f t="shared" si="356"/>
        <v>0</v>
      </c>
      <c r="F1002" s="218">
        <f t="shared" si="345"/>
        <v>100</v>
      </c>
    </row>
    <row r="1003" spans="1:6" s="95" customFormat="1" x14ac:dyDescent="0.2">
      <c r="A1003" s="113">
        <v>414100</v>
      </c>
      <c r="B1003" s="114" t="s">
        <v>628</v>
      </c>
      <c r="C1003" s="123">
        <v>50000</v>
      </c>
      <c r="D1003" s="115">
        <v>50000</v>
      </c>
      <c r="E1003" s="123">
        <v>0</v>
      </c>
      <c r="F1003" s="217">
        <f t="shared" si="345"/>
        <v>100</v>
      </c>
    </row>
    <row r="1004" spans="1:6" s="120" customFormat="1" x14ac:dyDescent="0.2">
      <c r="A1004" s="111">
        <v>415000</v>
      </c>
      <c r="B1004" s="116" t="s">
        <v>321</v>
      </c>
      <c r="C1004" s="110">
        <f>SUM(C1005:C1010)</f>
        <v>2112000</v>
      </c>
      <c r="D1004" s="110">
        <f>SUM(D1005:D1010)</f>
        <v>2415500</v>
      </c>
      <c r="E1004" s="110">
        <f>SUM(E1005:E1010)</f>
        <v>0</v>
      </c>
      <c r="F1004" s="218">
        <f t="shared" si="345"/>
        <v>114.37026515151516</v>
      </c>
    </row>
    <row r="1005" spans="1:6" s="95" customFormat="1" x14ac:dyDescent="0.2">
      <c r="A1005" s="113">
        <v>415200</v>
      </c>
      <c r="B1005" s="114" t="s">
        <v>629</v>
      </c>
      <c r="C1005" s="123">
        <v>30000</v>
      </c>
      <c r="D1005" s="115">
        <v>50000</v>
      </c>
      <c r="E1005" s="123">
        <v>0</v>
      </c>
      <c r="F1005" s="217">
        <f t="shared" si="345"/>
        <v>166.66666666666669</v>
      </c>
    </row>
    <row r="1006" spans="1:6" s="95" customFormat="1" x14ac:dyDescent="0.2">
      <c r="A1006" s="113">
        <v>415200</v>
      </c>
      <c r="B1006" s="114" t="s">
        <v>536</v>
      </c>
      <c r="C1006" s="123">
        <v>1219999.9999999995</v>
      </c>
      <c r="D1006" s="115">
        <v>1250000</v>
      </c>
      <c r="E1006" s="123">
        <v>0</v>
      </c>
      <c r="F1006" s="217">
        <f t="shared" si="345"/>
        <v>102.45901639344265</v>
      </c>
    </row>
    <row r="1007" spans="1:6" s="95" customFormat="1" x14ac:dyDescent="0.2">
      <c r="A1007" s="113">
        <v>415200</v>
      </c>
      <c r="B1007" s="114" t="s">
        <v>537</v>
      </c>
      <c r="C1007" s="123">
        <v>100000</v>
      </c>
      <c r="D1007" s="115">
        <v>100000</v>
      </c>
      <c r="E1007" s="123">
        <v>0</v>
      </c>
      <c r="F1007" s="217">
        <f t="shared" ref="F1007:F1055" si="357">D1007/C1007*100</f>
        <v>100</v>
      </c>
    </row>
    <row r="1008" spans="1:6" s="95" customFormat="1" x14ac:dyDescent="0.2">
      <c r="A1008" s="113">
        <v>415200</v>
      </c>
      <c r="B1008" s="114" t="s">
        <v>844</v>
      </c>
      <c r="C1008" s="123">
        <v>24000</v>
      </c>
      <c r="D1008" s="115">
        <v>24000</v>
      </c>
      <c r="E1008" s="123">
        <v>0</v>
      </c>
      <c r="F1008" s="217">
        <f t="shared" si="357"/>
        <v>100</v>
      </c>
    </row>
    <row r="1009" spans="1:6" s="95" customFormat="1" x14ac:dyDescent="0.2">
      <c r="A1009" s="113">
        <v>415200</v>
      </c>
      <c r="B1009" s="114" t="s">
        <v>532</v>
      </c>
      <c r="C1009" s="123">
        <v>12000</v>
      </c>
      <c r="D1009" s="115">
        <v>0</v>
      </c>
      <c r="E1009" s="123">
        <v>0</v>
      </c>
      <c r="F1009" s="217">
        <f t="shared" si="357"/>
        <v>0</v>
      </c>
    </row>
    <row r="1010" spans="1:6" s="95" customFormat="1" x14ac:dyDescent="0.2">
      <c r="A1010" s="113">
        <v>415200</v>
      </c>
      <c r="B1010" s="114" t="s">
        <v>538</v>
      </c>
      <c r="C1010" s="123">
        <v>726000.00000000023</v>
      </c>
      <c r="D1010" s="115">
        <v>991500</v>
      </c>
      <c r="E1010" s="123">
        <v>0</v>
      </c>
      <c r="F1010" s="217">
        <f t="shared" si="357"/>
        <v>136.57024793388425</v>
      </c>
    </row>
    <row r="1011" spans="1:6" s="120" customFormat="1" x14ac:dyDescent="0.2">
      <c r="A1011" s="111">
        <v>480000</v>
      </c>
      <c r="B1011" s="116" t="s">
        <v>419</v>
      </c>
      <c r="C1011" s="110">
        <f>C1012+C1016</f>
        <v>4974200</v>
      </c>
      <c r="D1011" s="110">
        <f>D1012+D1016</f>
        <v>5896400</v>
      </c>
      <c r="E1011" s="110">
        <f>E1012+E1016</f>
        <v>0</v>
      </c>
      <c r="F1011" s="218">
        <f t="shared" si="357"/>
        <v>118.53966466969564</v>
      </c>
    </row>
    <row r="1012" spans="1:6" s="120" customFormat="1" x14ac:dyDescent="0.2">
      <c r="A1012" s="111">
        <v>487000</v>
      </c>
      <c r="B1012" s="116" t="s">
        <v>471</v>
      </c>
      <c r="C1012" s="110">
        <f>SUM(C1013:C1015)</f>
        <v>1192600</v>
      </c>
      <c r="D1012" s="110">
        <f>SUM(D1013:D1015)</f>
        <v>1196000</v>
      </c>
      <c r="E1012" s="110">
        <f>SUM(E1013:E1015)</f>
        <v>0</v>
      </c>
      <c r="F1012" s="218">
        <f t="shared" si="357"/>
        <v>100.28509139694783</v>
      </c>
    </row>
    <row r="1013" spans="1:6" s="95" customFormat="1" x14ac:dyDescent="0.2">
      <c r="A1013" s="121">
        <v>487300</v>
      </c>
      <c r="B1013" s="114" t="s">
        <v>630</v>
      </c>
      <c r="C1013" s="123">
        <v>900000</v>
      </c>
      <c r="D1013" s="115">
        <v>900000</v>
      </c>
      <c r="E1013" s="123">
        <v>0</v>
      </c>
      <c r="F1013" s="217">
        <f t="shared" si="357"/>
        <v>100</v>
      </c>
    </row>
    <row r="1014" spans="1:6" s="95" customFormat="1" x14ac:dyDescent="0.2">
      <c r="A1014" s="113">
        <v>487300</v>
      </c>
      <c r="B1014" s="114" t="s">
        <v>845</v>
      </c>
      <c r="C1014" s="123">
        <v>246600</v>
      </c>
      <c r="D1014" s="115">
        <v>250000</v>
      </c>
      <c r="E1014" s="123">
        <v>0</v>
      </c>
      <c r="F1014" s="217">
        <f t="shared" si="357"/>
        <v>101.37875101378751</v>
      </c>
    </row>
    <row r="1015" spans="1:6" s="95" customFormat="1" x14ac:dyDescent="0.2">
      <c r="A1015" s="113">
        <v>487300</v>
      </c>
      <c r="B1015" s="114" t="s">
        <v>768</v>
      </c>
      <c r="C1015" s="123">
        <v>46000</v>
      </c>
      <c r="D1015" s="115">
        <v>46000</v>
      </c>
      <c r="E1015" s="123">
        <v>0</v>
      </c>
      <c r="F1015" s="217">
        <f t="shared" si="357"/>
        <v>100</v>
      </c>
    </row>
    <row r="1016" spans="1:6" s="120" customFormat="1" x14ac:dyDescent="0.2">
      <c r="A1016" s="111">
        <v>488000</v>
      </c>
      <c r="B1016" s="116" t="s">
        <v>375</v>
      </c>
      <c r="C1016" s="110">
        <f>SUM(C1017:C1022)</f>
        <v>3781600</v>
      </c>
      <c r="D1016" s="110">
        <f>SUM(D1017:D1022)</f>
        <v>4700400</v>
      </c>
      <c r="E1016" s="110">
        <f>SUM(E1017:E1022)</f>
        <v>0</v>
      </c>
      <c r="F1016" s="218">
        <f t="shared" si="357"/>
        <v>124.29659403427121</v>
      </c>
    </row>
    <row r="1017" spans="1:6" s="95" customFormat="1" x14ac:dyDescent="0.2">
      <c r="A1017" s="113">
        <v>488100</v>
      </c>
      <c r="B1017" s="114" t="s">
        <v>375</v>
      </c>
      <c r="C1017" s="123">
        <v>231500</v>
      </c>
      <c r="D1017" s="115">
        <v>250000</v>
      </c>
      <c r="E1017" s="123">
        <v>0</v>
      </c>
      <c r="F1017" s="217">
        <f t="shared" si="357"/>
        <v>107.99136069114471</v>
      </c>
    </row>
    <row r="1018" spans="1:6" s="95" customFormat="1" x14ac:dyDescent="0.2">
      <c r="A1018" s="113">
        <v>488100</v>
      </c>
      <c r="B1018" s="114" t="s">
        <v>554</v>
      </c>
      <c r="C1018" s="123">
        <v>56000</v>
      </c>
      <c r="D1018" s="115">
        <v>60000</v>
      </c>
      <c r="E1018" s="123">
        <v>0</v>
      </c>
      <c r="F1018" s="217">
        <f t="shared" si="357"/>
        <v>107.14285714285714</v>
      </c>
    </row>
    <row r="1019" spans="1:6" s="95" customFormat="1" x14ac:dyDescent="0.2">
      <c r="A1019" s="113">
        <v>488100</v>
      </c>
      <c r="B1019" s="114" t="s">
        <v>555</v>
      </c>
      <c r="C1019" s="123">
        <v>1110000</v>
      </c>
      <c r="D1019" s="115">
        <v>1500000</v>
      </c>
      <c r="E1019" s="123">
        <v>0</v>
      </c>
      <c r="F1019" s="217">
        <f t="shared" si="357"/>
        <v>135.13513513513513</v>
      </c>
    </row>
    <row r="1020" spans="1:6" s="95" customFormat="1" x14ac:dyDescent="0.2">
      <c r="A1020" s="121">
        <v>488100</v>
      </c>
      <c r="B1020" s="114" t="s">
        <v>631</v>
      </c>
      <c r="C1020" s="123">
        <v>1698100</v>
      </c>
      <c r="D1020" s="115">
        <v>1890400</v>
      </c>
      <c r="E1020" s="123">
        <v>0</v>
      </c>
      <c r="F1020" s="217">
        <f t="shared" si="357"/>
        <v>111.32442141216654</v>
      </c>
    </row>
    <row r="1021" spans="1:6" s="95" customFormat="1" ht="40.5" x14ac:dyDescent="0.2">
      <c r="A1021" s="113">
        <v>488100</v>
      </c>
      <c r="B1021" s="114" t="s">
        <v>846</v>
      </c>
      <c r="C1021" s="123">
        <v>186000.00000000006</v>
      </c>
      <c r="D1021" s="115">
        <v>450000</v>
      </c>
      <c r="E1021" s="123">
        <v>0</v>
      </c>
      <c r="F1021" s="217">
        <f t="shared" si="357"/>
        <v>241.93548387096766</v>
      </c>
    </row>
    <row r="1022" spans="1:6" s="95" customFormat="1" x14ac:dyDescent="0.2">
      <c r="A1022" s="113">
        <v>488100</v>
      </c>
      <c r="B1022" s="114" t="s">
        <v>847</v>
      </c>
      <c r="C1022" s="123">
        <v>499999.99999999994</v>
      </c>
      <c r="D1022" s="115">
        <v>550000</v>
      </c>
      <c r="E1022" s="123">
        <v>0</v>
      </c>
      <c r="F1022" s="217">
        <f t="shared" si="357"/>
        <v>110.00000000000001</v>
      </c>
    </row>
    <row r="1023" spans="1:6" s="95" customFormat="1" x14ac:dyDescent="0.2">
      <c r="A1023" s="111">
        <v>510000</v>
      </c>
      <c r="B1023" s="116" t="s">
        <v>423</v>
      </c>
      <c r="C1023" s="110">
        <f t="shared" ref="C1023" si="358">C1024+C1029+C1027</f>
        <v>4230800</v>
      </c>
      <c r="D1023" s="110">
        <f t="shared" ref="D1023" si="359">D1024+D1029+D1027</f>
        <v>54500</v>
      </c>
      <c r="E1023" s="110">
        <f t="shared" ref="E1023" si="360">E1024+E1029+E1027</f>
        <v>0</v>
      </c>
      <c r="F1023" s="218"/>
    </row>
    <row r="1024" spans="1:6" s="95" customFormat="1" x14ac:dyDescent="0.2">
      <c r="A1024" s="111">
        <v>511000</v>
      </c>
      <c r="B1024" s="116" t="s">
        <v>424</v>
      </c>
      <c r="C1024" s="110">
        <f t="shared" ref="C1024" si="361">SUM(C1025:C1026)</f>
        <v>2186300</v>
      </c>
      <c r="D1024" s="110">
        <f t="shared" ref="D1024" si="362">SUM(D1025:D1026)</f>
        <v>50000</v>
      </c>
      <c r="E1024" s="110">
        <f t="shared" ref="E1024" si="363">SUM(E1025:E1026)</f>
        <v>0</v>
      </c>
      <c r="F1024" s="218"/>
    </row>
    <row r="1025" spans="1:6" s="95" customFormat="1" x14ac:dyDescent="0.2">
      <c r="A1025" s="113">
        <v>511300</v>
      </c>
      <c r="B1025" s="114" t="s">
        <v>427</v>
      </c>
      <c r="C1025" s="123">
        <v>1909000</v>
      </c>
      <c r="D1025" s="115">
        <v>50000</v>
      </c>
      <c r="E1025" s="123">
        <v>0</v>
      </c>
      <c r="F1025" s="217"/>
    </row>
    <row r="1026" spans="1:6" s="95" customFormat="1" x14ac:dyDescent="0.2">
      <c r="A1026" s="113">
        <v>511700</v>
      </c>
      <c r="B1026" s="114" t="s">
        <v>430</v>
      </c>
      <c r="C1026" s="123">
        <v>277300</v>
      </c>
      <c r="D1026" s="115">
        <v>0</v>
      </c>
      <c r="E1026" s="123">
        <v>0</v>
      </c>
      <c r="F1026" s="217">
        <f t="shared" si="357"/>
        <v>0</v>
      </c>
    </row>
    <row r="1027" spans="1:6" s="120" customFormat="1" x14ac:dyDescent="0.2">
      <c r="A1027" s="111">
        <v>513000</v>
      </c>
      <c r="B1027" s="116" t="s">
        <v>432</v>
      </c>
      <c r="C1027" s="146">
        <f t="shared" ref="C1027" si="364">C1028</f>
        <v>2040000</v>
      </c>
      <c r="D1027" s="146">
        <f t="shared" ref="D1027:E1027" si="365">D1028</f>
        <v>0</v>
      </c>
      <c r="E1027" s="146">
        <f t="shared" si="365"/>
        <v>0</v>
      </c>
      <c r="F1027" s="220">
        <f t="shared" si="357"/>
        <v>0</v>
      </c>
    </row>
    <row r="1028" spans="1:6" s="95" customFormat="1" x14ac:dyDescent="0.2">
      <c r="A1028" s="113">
        <v>513700</v>
      </c>
      <c r="B1028" s="114" t="s">
        <v>433</v>
      </c>
      <c r="C1028" s="123">
        <v>2040000</v>
      </c>
      <c r="D1028" s="115">
        <v>0</v>
      </c>
      <c r="E1028" s="123">
        <v>0</v>
      </c>
      <c r="F1028" s="217">
        <f t="shared" si="357"/>
        <v>0</v>
      </c>
    </row>
    <row r="1029" spans="1:6" s="95" customFormat="1" x14ac:dyDescent="0.2">
      <c r="A1029" s="111">
        <v>516000</v>
      </c>
      <c r="B1029" s="116" t="s">
        <v>434</v>
      </c>
      <c r="C1029" s="110">
        <f t="shared" ref="C1029" si="366">SUM(C1030)</f>
        <v>4500</v>
      </c>
      <c r="D1029" s="110">
        <f t="shared" ref="D1029:E1029" si="367">SUM(D1030)</f>
        <v>4500</v>
      </c>
      <c r="E1029" s="110">
        <f t="shared" si="367"/>
        <v>0</v>
      </c>
      <c r="F1029" s="218">
        <f t="shared" si="357"/>
        <v>100</v>
      </c>
    </row>
    <row r="1030" spans="1:6" s="95" customFormat="1" x14ac:dyDescent="0.2">
      <c r="A1030" s="113">
        <v>516100</v>
      </c>
      <c r="B1030" s="114" t="s">
        <v>434</v>
      </c>
      <c r="C1030" s="123">
        <v>4500</v>
      </c>
      <c r="D1030" s="115">
        <v>4500</v>
      </c>
      <c r="E1030" s="123">
        <v>0</v>
      </c>
      <c r="F1030" s="217">
        <f t="shared" si="357"/>
        <v>100</v>
      </c>
    </row>
    <row r="1031" spans="1:6" s="120" customFormat="1" x14ac:dyDescent="0.2">
      <c r="A1031" s="111">
        <v>630000</v>
      </c>
      <c r="B1031" s="116" t="s">
        <v>462</v>
      </c>
      <c r="C1031" s="110">
        <f>0+C1032</f>
        <v>84400</v>
      </c>
      <c r="D1031" s="110">
        <f>0+D1032</f>
        <v>120000</v>
      </c>
      <c r="E1031" s="110">
        <f>0+E1032</f>
        <v>0</v>
      </c>
      <c r="F1031" s="218">
        <f t="shared" si="357"/>
        <v>142.18009478672985</v>
      </c>
    </row>
    <row r="1032" spans="1:6" s="120" customFormat="1" x14ac:dyDescent="0.2">
      <c r="A1032" s="111">
        <v>638000</v>
      </c>
      <c r="B1032" s="116" t="s">
        <v>398</v>
      </c>
      <c r="C1032" s="110">
        <f t="shared" ref="C1032" si="368">C1033</f>
        <v>84400</v>
      </c>
      <c r="D1032" s="110">
        <f t="shared" ref="D1032:E1032" si="369">D1033</f>
        <v>120000</v>
      </c>
      <c r="E1032" s="110">
        <f t="shared" si="369"/>
        <v>0</v>
      </c>
      <c r="F1032" s="218">
        <f t="shared" si="357"/>
        <v>142.18009478672985</v>
      </c>
    </row>
    <row r="1033" spans="1:6" s="95" customFormat="1" x14ac:dyDescent="0.2">
      <c r="A1033" s="113">
        <v>638100</v>
      </c>
      <c r="B1033" s="114" t="s">
        <v>467</v>
      </c>
      <c r="C1033" s="123">
        <v>84400</v>
      </c>
      <c r="D1033" s="115">
        <v>120000</v>
      </c>
      <c r="E1033" s="123">
        <v>0</v>
      </c>
      <c r="F1033" s="217">
        <f t="shared" si="357"/>
        <v>142.18009478672985</v>
      </c>
    </row>
    <row r="1034" spans="1:6" s="95" customFormat="1" x14ac:dyDescent="0.2">
      <c r="A1034" s="154"/>
      <c r="B1034" s="148" t="s">
        <v>501</v>
      </c>
      <c r="C1034" s="152">
        <f>C980+C1011+C1023+C1031+0</f>
        <v>19494500</v>
      </c>
      <c r="D1034" s="152">
        <f>D980+D1011+D1023+D1031+0</f>
        <v>16021100</v>
      </c>
      <c r="E1034" s="152">
        <f>E980+E1011+E1023+E1031+0</f>
        <v>0</v>
      </c>
      <c r="F1034" s="245">
        <f t="shared" si="357"/>
        <v>82.182666906050429</v>
      </c>
    </row>
    <row r="1035" spans="1:6" s="95" customFormat="1" x14ac:dyDescent="0.2">
      <c r="A1035" s="131"/>
      <c r="B1035" s="109"/>
      <c r="C1035" s="115"/>
      <c r="D1035" s="115"/>
      <c r="E1035" s="115"/>
      <c r="F1035" s="219"/>
    </row>
    <row r="1036" spans="1:6" s="95" customFormat="1" x14ac:dyDescent="0.2">
      <c r="A1036" s="108"/>
      <c r="B1036" s="109"/>
      <c r="C1036" s="115"/>
      <c r="D1036" s="115"/>
      <c r="E1036" s="115"/>
      <c r="F1036" s="219"/>
    </row>
    <row r="1037" spans="1:6" s="95" customFormat="1" x14ac:dyDescent="0.2">
      <c r="A1037" s="113" t="s">
        <v>848</v>
      </c>
      <c r="B1037" s="116"/>
      <c r="C1037" s="115"/>
      <c r="D1037" s="115"/>
      <c r="E1037" s="115"/>
      <c r="F1037" s="219"/>
    </row>
    <row r="1038" spans="1:6" s="95" customFormat="1" x14ac:dyDescent="0.2">
      <c r="A1038" s="113" t="s">
        <v>512</v>
      </c>
      <c r="B1038" s="116"/>
      <c r="C1038" s="115"/>
      <c r="D1038" s="115"/>
      <c r="E1038" s="115"/>
      <c r="F1038" s="219"/>
    </row>
    <row r="1039" spans="1:6" s="95" customFormat="1" x14ac:dyDescent="0.2">
      <c r="A1039" s="113" t="s">
        <v>605</v>
      </c>
      <c r="B1039" s="116"/>
      <c r="C1039" s="115"/>
      <c r="D1039" s="115"/>
      <c r="E1039" s="115"/>
      <c r="F1039" s="219"/>
    </row>
    <row r="1040" spans="1:6" s="95" customFormat="1" x14ac:dyDescent="0.2">
      <c r="A1040" s="113" t="s">
        <v>849</v>
      </c>
      <c r="B1040" s="116"/>
      <c r="C1040" s="115"/>
      <c r="D1040" s="115"/>
      <c r="E1040" s="115"/>
      <c r="F1040" s="219"/>
    </row>
    <row r="1041" spans="1:6" s="95" customFormat="1" x14ac:dyDescent="0.2">
      <c r="A1041" s="113"/>
      <c r="B1041" s="144"/>
      <c r="C1041" s="132"/>
      <c r="D1041" s="132"/>
      <c r="E1041" s="132"/>
      <c r="F1041" s="241"/>
    </row>
    <row r="1042" spans="1:6" s="95" customFormat="1" x14ac:dyDescent="0.2">
      <c r="A1042" s="111">
        <v>410000</v>
      </c>
      <c r="B1042" s="112" t="s">
        <v>359</v>
      </c>
      <c r="C1042" s="110">
        <f>C1043+C1048+C1061</f>
        <v>280630900</v>
      </c>
      <c r="D1042" s="110">
        <f>D1043+D1048+D1061</f>
        <v>315261000</v>
      </c>
      <c r="E1042" s="110">
        <f>E1043+E1048+E1061</f>
        <v>1180000</v>
      </c>
      <c r="F1042" s="218">
        <f t="shared" si="357"/>
        <v>112.34008799458648</v>
      </c>
    </row>
    <row r="1043" spans="1:6" s="95" customFormat="1" x14ac:dyDescent="0.2">
      <c r="A1043" s="111">
        <v>411000</v>
      </c>
      <c r="B1043" s="112" t="s">
        <v>472</v>
      </c>
      <c r="C1043" s="110">
        <f t="shared" ref="C1043" si="370">SUM(C1044:C1047)</f>
        <v>254150000</v>
      </c>
      <c r="D1043" s="110">
        <f t="shared" ref="D1043" si="371">SUM(D1044:D1047)</f>
        <v>288700000</v>
      </c>
      <c r="E1043" s="110">
        <f t="shared" ref="E1043" si="372">SUM(E1044:E1047)</f>
        <v>25000</v>
      </c>
      <c r="F1043" s="218">
        <f t="shared" si="357"/>
        <v>113.5943340546921</v>
      </c>
    </row>
    <row r="1044" spans="1:6" s="95" customFormat="1" x14ac:dyDescent="0.2">
      <c r="A1044" s="113">
        <v>411100</v>
      </c>
      <c r="B1044" s="114" t="s">
        <v>360</v>
      </c>
      <c r="C1044" s="123">
        <v>239000000</v>
      </c>
      <c r="D1044" s="115">
        <v>273000000</v>
      </c>
      <c r="E1044" s="115">
        <v>0</v>
      </c>
      <c r="F1044" s="219">
        <f t="shared" si="357"/>
        <v>114.22594142259415</v>
      </c>
    </row>
    <row r="1045" spans="1:6" s="95" customFormat="1" ht="40.5" x14ac:dyDescent="0.2">
      <c r="A1045" s="113">
        <v>411200</v>
      </c>
      <c r="B1045" s="114" t="s">
        <v>485</v>
      </c>
      <c r="C1045" s="123">
        <v>8500000</v>
      </c>
      <c r="D1045" s="115">
        <v>9000000</v>
      </c>
      <c r="E1045" s="115">
        <v>25000</v>
      </c>
      <c r="F1045" s="219">
        <f t="shared" si="357"/>
        <v>105.88235294117648</v>
      </c>
    </row>
    <row r="1046" spans="1:6" s="95" customFormat="1" ht="40.5" x14ac:dyDescent="0.2">
      <c r="A1046" s="113">
        <v>411300</v>
      </c>
      <c r="B1046" s="114" t="s">
        <v>361</v>
      </c>
      <c r="C1046" s="123">
        <v>5000000</v>
      </c>
      <c r="D1046" s="115">
        <v>5000000</v>
      </c>
      <c r="E1046" s="115">
        <v>0</v>
      </c>
      <c r="F1046" s="219">
        <f t="shared" si="357"/>
        <v>100</v>
      </c>
    </row>
    <row r="1047" spans="1:6" s="95" customFormat="1" x14ac:dyDescent="0.2">
      <c r="A1047" s="113">
        <v>411400</v>
      </c>
      <c r="B1047" s="114" t="s">
        <v>362</v>
      </c>
      <c r="C1047" s="123">
        <v>1650000</v>
      </c>
      <c r="D1047" s="115">
        <v>1700000</v>
      </c>
      <c r="E1047" s="115">
        <v>0</v>
      </c>
      <c r="F1047" s="219">
        <f t="shared" si="357"/>
        <v>103.03030303030303</v>
      </c>
    </row>
    <row r="1048" spans="1:6" s="95" customFormat="1" x14ac:dyDescent="0.2">
      <c r="A1048" s="111">
        <v>412000</v>
      </c>
      <c r="B1048" s="116" t="s">
        <v>477</v>
      </c>
      <c r="C1048" s="110">
        <f>SUM(C1049:C1060)</f>
        <v>22030900</v>
      </c>
      <c r="D1048" s="110">
        <f>SUM(D1049:D1060)</f>
        <v>22061000</v>
      </c>
      <c r="E1048" s="110">
        <f>SUM(E1049:E1060)</f>
        <v>1155000</v>
      </c>
      <c r="F1048" s="218">
        <f t="shared" si="357"/>
        <v>100.13662628399203</v>
      </c>
    </row>
    <row r="1049" spans="1:6" s="95" customFormat="1" x14ac:dyDescent="0.2">
      <c r="A1049" s="113">
        <v>412100</v>
      </c>
      <c r="B1049" s="114" t="s">
        <v>363</v>
      </c>
      <c r="C1049" s="123">
        <v>5900</v>
      </c>
      <c r="D1049" s="115">
        <v>6000</v>
      </c>
      <c r="E1049" s="115">
        <v>5000</v>
      </c>
      <c r="F1049" s="219">
        <f t="shared" si="357"/>
        <v>101.69491525423729</v>
      </c>
    </row>
    <row r="1050" spans="1:6" s="95" customFormat="1" ht="40.5" x14ac:dyDescent="0.2">
      <c r="A1050" s="113">
        <v>412200</v>
      </c>
      <c r="B1050" s="114" t="s">
        <v>486</v>
      </c>
      <c r="C1050" s="123">
        <v>9300000</v>
      </c>
      <c r="D1050" s="115">
        <v>9230000</v>
      </c>
      <c r="E1050" s="115">
        <v>180000</v>
      </c>
      <c r="F1050" s="219">
        <f t="shared" si="357"/>
        <v>99.247311827956992</v>
      </c>
    </row>
    <row r="1051" spans="1:6" s="95" customFormat="1" x14ac:dyDescent="0.2">
      <c r="A1051" s="113">
        <v>412300</v>
      </c>
      <c r="B1051" s="114" t="s">
        <v>364</v>
      </c>
      <c r="C1051" s="123">
        <v>1100000</v>
      </c>
      <c r="D1051" s="115">
        <v>1100000</v>
      </c>
      <c r="E1051" s="115">
        <v>100000</v>
      </c>
      <c r="F1051" s="219">
        <f t="shared" si="357"/>
        <v>100</v>
      </c>
    </row>
    <row r="1052" spans="1:6" s="95" customFormat="1" x14ac:dyDescent="0.2">
      <c r="A1052" s="113">
        <v>412300</v>
      </c>
      <c r="B1052" s="114" t="s">
        <v>573</v>
      </c>
      <c r="C1052" s="123">
        <v>5720000</v>
      </c>
      <c r="D1052" s="115">
        <v>5720000</v>
      </c>
      <c r="E1052" s="123">
        <v>0</v>
      </c>
      <c r="F1052" s="217">
        <f t="shared" si="357"/>
        <v>100</v>
      </c>
    </row>
    <row r="1053" spans="1:6" s="95" customFormat="1" x14ac:dyDescent="0.2">
      <c r="A1053" s="113">
        <v>412400</v>
      </c>
      <c r="B1053" s="114" t="s">
        <v>365</v>
      </c>
      <c r="C1053" s="123">
        <v>430000</v>
      </c>
      <c r="D1053" s="115">
        <v>430000</v>
      </c>
      <c r="E1053" s="115">
        <v>180000</v>
      </c>
      <c r="F1053" s="219">
        <f t="shared" si="357"/>
        <v>100</v>
      </c>
    </row>
    <row r="1054" spans="1:6" s="95" customFormat="1" x14ac:dyDescent="0.2">
      <c r="A1054" s="113">
        <v>412500</v>
      </c>
      <c r="B1054" s="114" t="s">
        <v>366</v>
      </c>
      <c r="C1054" s="123">
        <v>600000</v>
      </c>
      <c r="D1054" s="115">
        <v>600000</v>
      </c>
      <c r="E1054" s="115">
        <v>250000</v>
      </c>
      <c r="F1054" s="219">
        <f t="shared" si="357"/>
        <v>100</v>
      </c>
    </row>
    <row r="1055" spans="1:6" s="95" customFormat="1" x14ac:dyDescent="0.2">
      <c r="A1055" s="113">
        <v>412600</v>
      </c>
      <c r="B1055" s="114" t="s">
        <v>487</v>
      </c>
      <c r="C1055" s="123">
        <v>250000</v>
      </c>
      <c r="D1055" s="115">
        <v>249999.99999999997</v>
      </c>
      <c r="E1055" s="115">
        <v>60000</v>
      </c>
      <c r="F1055" s="219">
        <f t="shared" si="357"/>
        <v>99.999999999999986</v>
      </c>
    </row>
    <row r="1056" spans="1:6" s="95" customFormat="1" x14ac:dyDescent="0.2">
      <c r="A1056" s="113">
        <v>412700</v>
      </c>
      <c r="B1056" s="114" t="s">
        <v>474</v>
      </c>
      <c r="C1056" s="123">
        <v>620000</v>
      </c>
      <c r="D1056" s="115">
        <v>619999.99999999988</v>
      </c>
      <c r="E1056" s="115">
        <v>80000</v>
      </c>
      <c r="F1056" s="219">
        <f t="shared" ref="F1056:F1108" si="373">D1056/C1056*100</f>
        <v>99.999999999999972</v>
      </c>
    </row>
    <row r="1057" spans="1:6" s="95" customFormat="1" x14ac:dyDescent="0.2">
      <c r="A1057" s="113">
        <v>412900</v>
      </c>
      <c r="B1057" s="118" t="s">
        <v>567</v>
      </c>
      <c r="C1057" s="123">
        <v>3400000</v>
      </c>
      <c r="D1057" s="115">
        <v>3450000</v>
      </c>
      <c r="E1057" s="123">
        <v>0</v>
      </c>
      <c r="F1057" s="217">
        <f t="shared" si="373"/>
        <v>101.47058823529412</v>
      </c>
    </row>
    <row r="1058" spans="1:6" s="95" customFormat="1" x14ac:dyDescent="0.2">
      <c r="A1058" s="113">
        <v>412900</v>
      </c>
      <c r="B1058" s="118" t="s">
        <v>586</v>
      </c>
      <c r="C1058" s="123">
        <v>25000</v>
      </c>
      <c r="D1058" s="115">
        <v>25000</v>
      </c>
      <c r="E1058" s="123">
        <v>0</v>
      </c>
      <c r="F1058" s="217">
        <f t="shared" si="373"/>
        <v>100</v>
      </c>
    </row>
    <row r="1059" spans="1:6" s="95" customFormat="1" x14ac:dyDescent="0.2">
      <c r="A1059" s="113">
        <v>412900</v>
      </c>
      <c r="B1059" s="114" t="s">
        <v>587</v>
      </c>
      <c r="C1059" s="123">
        <v>500000</v>
      </c>
      <c r="D1059" s="115">
        <v>550000</v>
      </c>
      <c r="E1059" s="123">
        <v>0</v>
      </c>
      <c r="F1059" s="217">
        <f t="shared" si="373"/>
        <v>110.00000000000001</v>
      </c>
    </row>
    <row r="1060" spans="1:6" s="95" customFormat="1" x14ac:dyDescent="0.2">
      <c r="A1060" s="113">
        <v>412900</v>
      </c>
      <c r="B1060" s="114" t="s">
        <v>569</v>
      </c>
      <c r="C1060" s="123">
        <v>80000</v>
      </c>
      <c r="D1060" s="115">
        <v>80000</v>
      </c>
      <c r="E1060" s="115">
        <v>300000</v>
      </c>
      <c r="F1060" s="219">
        <f t="shared" si="373"/>
        <v>100</v>
      </c>
    </row>
    <row r="1061" spans="1:6" s="120" customFormat="1" x14ac:dyDescent="0.2">
      <c r="A1061" s="111">
        <v>416000</v>
      </c>
      <c r="B1061" s="116" t="s">
        <v>479</v>
      </c>
      <c r="C1061" s="110">
        <f t="shared" ref="C1061" si="374">SUM(C1062:C1062)</f>
        <v>4450000</v>
      </c>
      <c r="D1061" s="110">
        <f t="shared" ref="D1061" si="375">SUM(D1062:D1062)</f>
        <v>4500000</v>
      </c>
      <c r="E1061" s="110">
        <f t="shared" ref="E1061" si="376">SUM(E1062:E1062)</f>
        <v>0</v>
      </c>
      <c r="F1061" s="218">
        <f t="shared" si="373"/>
        <v>101.12359550561798</v>
      </c>
    </row>
    <row r="1062" spans="1:6" s="95" customFormat="1" x14ac:dyDescent="0.2">
      <c r="A1062" s="113">
        <v>416300</v>
      </c>
      <c r="B1062" s="114" t="s">
        <v>769</v>
      </c>
      <c r="C1062" s="123">
        <v>4450000</v>
      </c>
      <c r="D1062" s="115">
        <v>4500000</v>
      </c>
      <c r="E1062" s="115">
        <v>0</v>
      </c>
      <c r="F1062" s="219">
        <f t="shared" si="373"/>
        <v>101.12359550561798</v>
      </c>
    </row>
    <row r="1063" spans="1:6" s="95" customFormat="1" x14ac:dyDescent="0.2">
      <c r="A1063" s="111">
        <v>510000</v>
      </c>
      <c r="B1063" s="116" t="s">
        <v>423</v>
      </c>
      <c r="C1063" s="110">
        <f t="shared" ref="C1063" si="377">C1064+C1069</f>
        <v>624100</v>
      </c>
      <c r="D1063" s="110">
        <f t="shared" ref="D1063" si="378">D1064+D1069</f>
        <v>450000</v>
      </c>
      <c r="E1063" s="110">
        <f t="shared" ref="E1063" si="379">E1064+E1069</f>
        <v>435000</v>
      </c>
      <c r="F1063" s="218">
        <f t="shared" si="373"/>
        <v>72.103829514500887</v>
      </c>
    </row>
    <row r="1064" spans="1:6" s="95" customFormat="1" x14ac:dyDescent="0.2">
      <c r="A1064" s="111">
        <v>511000</v>
      </c>
      <c r="B1064" s="116" t="s">
        <v>424</v>
      </c>
      <c r="C1064" s="110">
        <f t="shared" ref="C1064" si="380">SUM(C1065:C1067)</f>
        <v>624100</v>
      </c>
      <c r="D1064" s="110">
        <f t="shared" ref="D1064" si="381">SUM(D1065:D1068)</f>
        <v>450000</v>
      </c>
      <c r="E1064" s="110">
        <f t="shared" ref="E1064" si="382">SUM(E1065:E1068)</f>
        <v>425000</v>
      </c>
      <c r="F1064" s="218">
        <f t="shared" si="373"/>
        <v>72.103829514500887</v>
      </c>
    </row>
    <row r="1065" spans="1:6" s="95" customFormat="1" x14ac:dyDescent="0.2">
      <c r="A1065" s="121">
        <v>511100</v>
      </c>
      <c r="B1065" s="114" t="s">
        <v>425</v>
      </c>
      <c r="C1065" s="123">
        <v>0</v>
      </c>
      <c r="D1065" s="115">
        <v>100000</v>
      </c>
      <c r="E1065" s="115">
        <v>20000</v>
      </c>
      <c r="F1065" s="219">
        <v>0</v>
      </c>
    </row>
    <row r="1066" spans="1:6" s="95" customFormat="1" ht="40.5" x14ac:dyDescent="0.2">
      <c r="A1066" s="121">
        <v>511200</v>
      </c>
      <c r="B1066" s="114" t="s">
        <v>426</v>
      </c>
      <c r="C1066" s="123">
        <v>550700</v>
      </c>
      <c r="D1066" s="115">
        <v>200000</v>
      </c>
      <c r="E1066" s="115">
        <v>100000</v>
      </c>
      <c r="F1066" s="219">
        <f t="shared" si="373"/>
        <v>36.317414200108949</v>
      </c>
    </row>
    <row r="1067" spans="1:6" s="95" customFormat="1" x14ac:dyDescent="0.2">
      <c r="A1067" s="113">
        <v>511300</v>
      </c>
      <c r="B1067" s="114" t="s">
        <v>427</v>
      </c>
      <c r="C1067" s="123">
        <v>73400</v>
      </c>
      <c r="D1067" s="115">
        <v>150000</v>
      </c>
      <c r="E1067" s="115">
        <v>300000</v>
      </c>
      <c r="F1067" s="219">
        <f t="shared" si="373"/>
        <v>204.35967302452318</v>
      </c>
    </row>
    <row r="1068" spans="1:6" s="95" customFormat="1" x14ac:dyDescent="0.2">
      <c r="A1068" s="113">
        <v>511400</v>
      </c>
      <c r="B1068" s="114" t="s">
        <v>428</v>
      </c>
      <c r="C1068" s="123">
        <v>0</v>
      </c>
      <c r="D1068" s="115">
        <v>0</v>
      </c>
      <c r="E1068" s="115">
        <v>5000</v>
      </c>
      <c r="F1068" s="219">
        <v>0</v>
      </c>
    </row>
    <row r="1069" spans="1:6" s="120" customFormat="1" x14ac:dyDescent="0.2">
      <c r="A1069" s="111">
        <v>516000</v>
      </c>
      <c r="B1069" s="116" t="s">
        <v>434</v>
      </c>
      <c r="C1069" s="110">
        <f t="shared" ref="C1069" si="383">C1070</f>
        <v>0</v>
      </c>
      <c r="D1069" s="110">
        <f t="shared" ref="D1069:E1069" si="384">D1070</f>
        <v>0</v>
      </c>
      <c r="E1069" s="110">
        <f t="shared" si="384"/>
        <v>10000</v>
      </c>
      <c r="F1069" s="218">
        <v>0</v>
      </c>
    </row>
    <row r="1070" spans="1:6" s="95" customFormat="1" x14ac:dyDescent="0.2">
      <c r="A1070" s="113">
        <v>516100</v>
      </c>
      <c r="B1070" s="114" t="s">
        <v>434</v>
      </c>
      <c r="C1070" s="123">
        <v>0</v>
      </c>
      <c r="D1070" s="115">
        <v>0</v>
      </c>
      <c r="E1070" s="115">
        <v>10000</v>
      </c>
      <c r="F1070" s="219">
        <v>0</v>
      </c>
    </row>
    <row r="1071" spans="1:6" s="120" customFormat="1" x14ac:dyDescent="0.2">
      <c r="A1071" s="111">
        <v>630000</v>
      </c>
      <c r="B1071" s="116" t="s">
        <v>462</v>
      </c>
      <c r="C1071" s="110">
        <f t="shared" ref="C1071" si="385">C1072+C1074</f>
        <v>7099999.9999999991</v>
      </c>
      <c r="D1071" s="110">
        <f t="shared" ref="D1071" si="386">D1072+D1074</f>
        <v>7100000</v>
      </c>
      <c r="E1071" s="110">
        <f t="shared" ref="E1071" si="387">E1072+E1074</f>
        <v>0</v>
      </c>
      <c r="F1071" s="218">
        <f t="shared" si="373"/>
        <v>100.00000000000003</v>
      </c>
    </row>
    <row r="1072" spans="1:6" s="120" customFormat="1" x14ac:dyDescent="0.2">
      <c r="A1072" s="111">
        <v>631000</v>
      </c>
      <c r="B1072" s="116" t="s">
        <v>397</v>
      </c>
      <c r="C1072" s="110">
        <f t="shared" ref="C1072" si="388">C1073</f>
        <v>100000</v>
      </c>
      <c r="D1072" s="110">
        <f t="shared" ref="D1072:E1072" si="389">D1073</f>
        <v>100000</v>
      </c>
      <c r="E1072" s="110">
        <f t="shared" si="389"/>
        <v>0</v>
      </c>
      <c r="F1072" s="218">
        <f t="shared" si="373"/>
        <v>100</v>
      </c>
    </row>
    <row r="1073" spans="1:6" s="95" customFormat="1" x14ac:dyDescent="0.2">
      <c r="A1073" s="113">
        <v>631900</v>
      </c>
      <c r="B1073" s="114" t="s">
        <v>601</v>
      </c>
      <c r="C1073" s="123">
        <v>100000</v>
      </c>
      <c r="D1073" s="115">
        <v>100000</v>
      </c>
      <c r="E1073" s="115">
        <v>0</v>
      </c>
      <c r="F1073" s="219">
        <f t="shared" si="373"/>
        <v>100</v>
      </c>
    </row>
    <row r="1074" spans="1:6" s="120" customFormat="1" x14ac:dyDescent="0.2">
      <c r="A1074" s="111">
        <v>638000</v>
      </c>
      <c r="B1074" s="116" t="s">
        <v>398</v>
      </c>
      <c r="C1074" s="110">
        <f t="shared" ref="C1074" si="390">C1075</f>
        <v>6999999.9999999991</v>
      </c>
      <c r="D1074" s="110">
        <f t="shared" ref="D1074:E1074" si="391">D1075</f>
        <v>7000000</v>
      </c>
      <c r="E1074" s="110">
        <f t="shared" si="391"/>
        <v>0</v>
      </c>
      <c r="F1074" s="218">
        <f t="shared" si="373"/>
        <v>100.00000000000003</v>
      </c>
    </row>
    <row r="1075" spans="1:6" s="95" customFormat="1" x14ac:dyDescent="0.2">
      <c r="A1075" s="113">
        <v>638100</v>
      </c>
      <c r="B1075" s="114" t="s">
        <v>467</v>
      </c>
      <c r="C1075" s="123">
        <v>6999999.9999999991</v>
      </c>
      <c r="D1075" s="115">
        <v>7000000</v>
      </c>
      <c r="E1075" s="115">
        <v>0</v>
      </c>
      <c r="F1075" s="219">
        <f t="shared" si="373"/>
        <v>100.00000000000003</v>
      </c>
    </row>
    <row r="1076" spans="1:6" s="95" customFormat="1" x14ac:dyDescent="0.2">
      <c r="A1076" s="102"/>
      <c r="B1076" s="148" t="s">
        <v>501</v>
      </c>
      <c r="C1076" s="152">
        <f>C1042+C1063+C1071+0</f>
        <v>288355000</v>
      </c>
      <c r="D1076" s="152">
        <f>D1042+D1063+D1071+0</f>
        <v>322811000</v>
      </c>
      <c r="E1076" s="152">
        <f>E1042+E1063+E1071+0</f>
        <v>1615000</v>
      </c>
      <c r="F1076" s="245">
        <f t="shared" si="373"/>
        <v>111.94915988971927</v>
      </c>
    </row>
    <row r="1077" spans="1:6" s="95" customFormat="1" x14ac:dyDescent="0.2">
      <c r="A1077" s="105"/>
      <c r="B1077" s="109"/>
      <c r="C1077" s="132"/>
      <c r="D1077" s="132"/>
      <c r="E1077" s="132"/>
      <c r="F1077" s="241"/>
    </row>
    <row r="1078" spans="1:6" s="95" customFormat="1" x14ac:dyDescent="0.2">
      <c r="A1078" s="108"/>
      <c r="B1078" s="109"/>
      <c r="C1078" s="115"/>
      <c r="D1078" s="115"/>
      <c r="E1078" s="115"/>
      <c r="F1078" s="219"/>
    </row>
    <row r="1079" spans="1:6" s="95" customFormat="1" x14ac:dyDescent="0.2">
      <c r="A1079" s="113" t="s">
        <v>850</v>
      </c>
      <c r="B1079" s="116"/>
      <c r="C1079" s="115"/>
      <c r="D1079" s="115"/>
      <c r="E1079" s="115"/>
      <c r="F1079" s="219"/>
    </row>
    <row r="1080" spans="1:6" s="95" customFormat="1" x14ac:dyDescent="0.2">
      <c r="A1080" s="113" t="s">
        <v>512</v>
      </c>
      <c r="B1080" s="116"/>
      <c r="C1080" s="115"/>
      <c r="D1080" s="115"/>
      <c r="E1080" s="115"/>
      <c r="F1080" s="219"/>
    </row>
    <row r="1081" spans="1:6" s="95" customFormat="1" x14ac:dyDescent="0.2">
      <c r="A1081" s="113" t="s">
        <v>632</v>
      </c>
      <c r="B1081" s="116"/>
      <c r="C1081" s="115"/>
      <c r="D1081" s="115"/>
      <c r="E1081" s="115"/>
      <c r="F1081" s="219"/>
    </row>
    <row r="1082" spans="1:6" s="95" customFormat="1" x14ac:dyDescent="0.2">
      <c r="A1082" s="113" t="s">
        <v>851</v>
      </c>
      <c r="B1082" s="116"/>
      <c r="C1082" s="115"/>
      <c r="D1082" s="115"/>
      <c r="E1082" s="115"/>
      <c r="F1082" s="219"/>
    </row>
    <row r="1083" spans="1:6" s="95" customFormat="1" x14ac:dyDescent="0.2">
      <c r="A1083" s="113"/>
      <c r="B1083" s="144"/>
      <c r="C1083" s="132"/>
      <c r="D1083" s="132"/>
      <c r="E1083" s="132"/>
      <c r="F1083" s="241"/>
    </row>
    <row r="1084" spans="1:6" s="95" customFormat="1" x14ac:dyDescent="0.2">
      <c r="A1084" s="111">
        <v>410000</v>
      </c>
      <c r="B1084" s="112" t="s">
        <v>359</v>
      </c>
      <c r="C1084" s="110">
        <f t="shared" ref="C1084" si="392">C1085+C1090</f>
        <v>102500000</v>
      </c>
      <c r="D1084" s="110">
        <f t="shared" ref="D1084" si="393">D1085+D1090</f>
        <v>115850000</v>
      </c>
      <c r="E1084" s="110">
        <f t="shared" ref="E1084" si="394">E1085+E1090</f>
        <v>0</v>
      </c>
      <c r="F1084" s="218">
        <f t="shared" si="373"/>
        <v>113.02439024390243</v>
      </c>
    </row>
    <row r="1085" spans="1:6" s="95" customFormat="1" x14ac:dyDescent="0.2">
      <c r="A1085" s="111">
        <v>411000</v>
      </c>
      <c r="B1085" s="112" t="s">
        <v>472</v>
      </c>
      <c r="C1085" s="110">
        <f t="shared" ref="C1085" si="395">SUM(C1086:C1089)</f>
        <v>101550000</v>
      </c>
      <c r="D1085" s="110">
        <f t="shared" ref="D1085" si="396">SUM(D1086:D1089)</f>
        <v>114950000</v>
      </c>
      <c r="E1085" s="110">
        <f t="shared" ref="E1085" si="397">SUM(E1086:E1089)</f>
        <v>0</v>
      </c>
      <c r="F1085" s="218">
        <f t="shared" si="373"/>
        <v>113.19547021171836</v>
      </c>
    </row>
    <row r="1086" spans="1:6" s="95" customFormat="1" x14ac:dyDescent="0.2">
      <c r="A1086" s="113">
        <v>411100</v>
      </c>
      <c r="B1086" s="114" t="s">
        <v>360</v>
      </c>
      <c r="C1086" s="123">
        <v>98300000</v>
      </c>
      <c r="D1086" s="115">
        <v>111500000</v>
      </c>
      <c r="E1086" s="123">
        <v>0</v>
      </c>
      <c r="F1086" s="217">
        <f t="shared" si="373"/>
        <v>113.42828077314344</v>
      </c>
    </row>
    <row r="1087" spans="1:6" s="95" customFormat="1" ht="40.5" x14ac:dyDescent="0.2">
      <c r="A1087" s="113">
        <v>411200</v>
      </c>
      <c r="B1087" s="114" t="s">
        <v>485</v>
      </c>
      <c r="C1087" s="123">
        <v>750000</v>
      </c>
      <c r="D1087" s="115">
        <v>800000</v>
      </c>
      <c r="E1087" s="123">
        <v>0</v>
      </c>
      <c r="F1087" s="217">
        <f t="shared" si="373"/>
        <v>106.66666666666667</v>
      </c>
    </row>
    <row r="1088" spans="1:6" s="95" customFormat="1" ht="40.5" x14ac:dyDescent="0.2">
      <c r="A1088" s="113">
        <v>411300</v>
      </c>
      <c r="B1088" s="114" t="s">
        <v>361</v>
      </c>
      <c r="C1088" s="123">
        <v>1700000</v>
      </c>
      <c r="D1088" s="115">
        <v>1900000</v>
      </c>
      <c r="E1088" s="123">
        <v>0</v>
      </c>
      <c r="F1088" s="217">
        <f t="shared" si="373"/>
        <v>111.76470588235294</v>
      </c>
    </row>
    <row r="1089" spans="1:6" s="95" customFormat="1" x14ac:dyDescent="0.2">
      <c r="A1089" s="113">
        <v>411400</v>
      </c>
      <c r="B1089" s="114" t="s">
        <v>362</v>
      </c>
      <c r="C1089" s="123">
        <v>800000</v>
      </c>
      <c r="D1089" s="115">
        <v>750000</v>
      </c>
      <c r="E1089" s="123">
        <v>0</v>
      </c>
      <c r="F1089" s="217">
        <f t="shared" si="373"/>
        <v>93.75</v>
      </c>
    </row>
    <row r="1090" spans="1:6" s="95" customFormat="1" x14ac:dyDescent="0.2">
      <c r="A1090" s="111">
        <v>412000</v>
      </c>
      <c r="B1090" s="116" t="s">
        <v>477</v>
      </c>
      <c r="C1090" s="110">
        <f t="shared" ref="C1090" si="398">SUM(C1091:C1092)</f>
        <v>950000</v>
      </c>
      <c r="D1090" s="110">
        <f t="shared" ref="D1090" si="399">SUM(D1091:D1092)</f>
        <v>900000</v>
      </c>
      <c r="E1090" s="110">
        <f t="shared" ref="E1090" si="400">SUM(E1091:E1092)</f>
        <v>0</v>
      </c>
      <c r="F1090" s="218">
        <f t="shared" si="373"/>
        <v>94.73684210526315</v>
      </c>
    </row>
    <row r="1091" spans="1:6" s="95" customFormat="1" x14ac:dyDescent="0.2">
      <c r="A1091" s="113">
        <v>412900</v>
      </c>
      <c r="B1091" s="118" t="s">
        <v>567</v>
      </c>
      <c r="C1091" s="123">
        <v>790000</v>
      </c>
      <c r="D1091" s="115">
        <v>700000</v>
      </c>
      <c r="E1091" s="123">
        <v>0</v>
      </c>
      <c r="F1091" s="217">
        <f t="shared" si="373"/>
        <v>88.60759493670885</v>
      </c>
    </row>
    <row r="1092" spans="1:6" s="95" customFormat="1" x14ac:dyDescent="0.2">
      <c r="A1092" s="113">
        <v>412900</v>
      </c>
      <c r="B1092" s="114" t="s">
        <v>587</v>
      </c>
      <c r="C1092" s="123">
        <v>160000</v>
      </c>
      <c r="D1092" s="115">
        <v>200000</v>
      </c>
      <c r="E1092" s="123">
        <v>0</v>
      </c>
      <c r="F1092" s="217">
        <f t="shared" si="373"/>
        <v>125</v>
      </c>
    </row>
    <row r="1093" spans="1:6" s="120" customFormat="1" x14ac:dyDescent="0.2">
      <c r="A1093" s="111">
        <v>510000</v>
      </c>
      <c r="B1093" s="116" t="s">
        <v>423</v>
      </c>
      <c r="C1093" s="110">
        <f t="shared" ref="C1093" si="401">C1094</f>
        <v>187100</v>
      </c>
      <c r="D1093" s="110">
        <f t="shared" ref="D1093:E1093" si="402">D1094</f>
        <v>0</v>
      </c>
      <c r="E1093" s="110">
        <f t="shared" si="402"/>
        <v>0</v>
      </c>
      <c r="F1093" s="218">
        <f t="shared" si="373"/>
        <v>0</v>
      </c>
    </row>
    <row r="1094" spans="1:6" s="120" customFormat="1" x14ac:dyDescent="0.2">
      <c r="A1094" s="111">
        <v>511000</v>
      </c>
      <c r="B1094" s="116" t="s">
        <v>424</v>
      </c>
      <c r="C1094" s="110">
        <f t="shared" ref="C1094" si="403">SUM(C1095:C1096)</f>
        <v>187100</v>
      </c>
      <c r="D1094" s="110">
        <f t="shared" ref="D1094" si="404">SUM(D1095:D1096)</f>
        <v>0</v>
      </c>
      <c r="E1094" s="110">
        <f t="shared" ref="E1094" si="405">SUM(E1095:E1096)</f>
        <v>0</v>
      </c>
      <c r="F1094" s="218">
        <f t="shared" si="373"/>
        <v>0</v>
      </c>
    </row>
    <row r="1095" spans="1:6" s="95" customFormat="1" ht="40.5" x14ac:dyDescent="0.2">
      <c r="A1095" s="121">
        <v>511200</v>
      </c>
      <c r="B1095" s="114" t="s">
        <v>426</v>
      </c>
      <c r="C1095" s="123">
        <v>117100</v>
      </c>
      <c r="D1095" s="115">
        <v>0</v>
      </c>
      <c r="E1095" s="123">
        <v>0</v>
      </c>
      <c r="F1095" s="217">
        <f t="shared" si="373"/>
        <v>0</v>
      </c>
    </row>
    <row r="1096" spans="1:6" s="95" customFormat="1" x14ac:dyDescent="0.2">
      <c r="A1096" s="113">
        <v>511300</v>
      </c>
      <c r="B1096" s="114" t="s">
        <v>427</v>
      </c>
      <c r="C1096" s="123">
        <v>70000</v>
      </c>
      <c r="D1096" s="115">
        <v>0</v>
      </c>
      <c r="E1096" s="123">
        <v>0</v>
      </c>
      <c r="F1096" s="217">
        <f t="shared" si="373"/>
        <v>0</v>
      </c>
    </row>
    <row r="1097" spans="1:6" s="120" customFormat="1" x14ac:dyDescent="0.2">
      <c r="A1097" s="111">
        <v>630000</v>
      </c>
      <c r="B1097" s="116" t="s">
        <v>462</v>
      </c>
      <c r="C1097" s="110">
        <f>0+C1098</f>
        <v>2600000</v>
      </c>
      <c r="D1097" s="110">
        <f>0+D1098</f>
        <v>3000000</v>
      </c>
      <c r="E1097" s="110">
        <f>0+E1098</f>
        <v>0</v>
      </c>
      <c r="F1097" s="218">
        <f t="shared" si="373"/>
        <v>115.38461538461537</v>
      </c>
    </row>
    <row r="1098" spans="1:6" s="120" customFormat="1" x14ac:dyDescent="0.2">
      <c r="A1098" s="111">
        <v>638000</v>
      </c>
      <c r="B1098" s="116" t="s">
        <v>398</v>
      </c>
      <c r="C1098" s="110">
        <f t="shared" ref="C1098" si="406">C1099</f>
        <v>2600000</v>
      </c>
      <c r="D1098" s="110">
        <f t="shared" ref="D1098:E1098" si="407">D1099</f>
        <v>3000000</v>
      </c>
      <c r="E1098" s="110">
        <f t="shared" si="407"/>
        <v>0</v>
      </c>
      <c r="F1098" s="218">
        <f t="shared" si="373"/>
        <v>115.38461538461537</v>
      </c>
    </row>
    <row r="1099" spans="1:6" s="95" customFormat="1" x14ac:dyDescent="0.2">
      <c r="A1099" s="113">
        <v>638100</v>
      </c>
      <c r="B1099" s="114" t="s">
        <v>467</v>
      </c>
      <c r="C1099" s="123">
        <v>2600000</v>
      </c>
      <c r="D1099" s="115">
        <v>3000000</v>
      </c>
      <c r="E1099" s="123">
        <v>0</v>
      </c>
      <c r="F1099" s="217">
        <f t="shared" si="373"/>
        <v>115.38461538461537</v>
      </c>
    </row>
    <row r="1100" spans="1:6" s="95" customFormat="1" x14ac:dyDescent="0.2">
      <c r="A1100" s="154"/>
      <c r="B1100" s="148" t="s">
        <v>501</v>
      </c>
      <c r="C1100" s="152">
        <f>C1084+C1093+C1097+0</f>
        <v>105287100</v>
      </c>
      <c r="D1100" s="152">
        <f>D1084+D1093+D1097+0</f>
        <v>118850000</v>
      </c>
      <c r="E1100" s="152">
        <f>E1084+E1093+E1097+0</f>
        <v>0</v>
      </c>
      <c r="F1100" s="245">
        <f t="shared" si="373"/>
        <v>112.88182502889718</v>
      </c>
    </row>
    <row r="1101" spans="1:6" s="95" customFormat="1" x14ac:dyDescent="0.2">
      <c r="A1101" s="131"/>
      <c r="B1101" s="109"/>
      <c r="C1101" s="132"/>
      <c r="D1101" s="132"/>
      <c r="E1101" s="132"/>
      <c r="F1101" s="241"/>
    </row>
    <row r="1102" spans="1:6" s="95" customFormat="1" x14ac:dyDescent="0.2">
      <c r="A1102" s="108"/>
      <c r="B1102" s="109"/>
      <c r="C1102" s="115"/>
      <c r="D1102" s="115"/>
      <c r="E1102" s="115"/>
      <c r="F1102" s="219"/>
    </row>
    <row r="1103" spans="1:6" s="95" customFormat="1" x14ac:dyDescent="0.2">
      <c r="A1103" s="113" t="s">
        <v>852</v>
      </c>
      <c r="B1103" s="116"/>
      <c r="C1103" s="115"/>
      <c r="D1103" s="115"/>
      <c r="E1103" s="115"/>
      <c r="F1103" s="219"/>
    </row>
    <row r="1104" spans="1:6" s="95" customFormat="1" x14ac:dyDescent="0.2">
      <c r="A1104" s="113" t="s">
        <v>512</v>
      </c>
      <c r="B1104" s="116"/>
      <c r="C1104" s="115"/>
      <c r="D1104" s="115"/>
      <c r="E1104" s="115"/>
      <c r="F1104" s="219"/>
    </row>
    <row r="1105" spans="1:6" s="95" customFormat="1" x14ac:dyDescent="0.2">
      <c r="A1105" s="113" t="s">
        <v>607</v>
      </c>
      <c r="B1105" s="116"/>
      <c r="C1105" s="115"/>
      <c r="D1105" s="115"/>
      <c r="E1105" s="115"/>
      <c r="F1105" s="219"/>
    </row>
    <row r="1106" spans="1:6" s="95" customFormat="1" x14ac:dyDescent="0.2">
      <c r="A1106" s="113" t="s">
        <v>801</v>
      </c>
      <c r="B1106" s="116"/>
      <c r="C1106" s="115"/>
      <c r="D1106" s="115"/>
      <c r="E1106" s="115"/>
      <c r="F1106" s="219"/>
    </row>
    <row r="1107" spans="1:6" s="95" customFormat="1" x14ac:dyDescent="0.2">
      <c r="A1107" s="113"/>
      <c r="B1107" s="144"/>
      <c r="C1107" s="132"/>
      <c r="D1107" s="132"/>
      <c r="E1107" s="132"/>
      <c r="F1107" s="241"/>
    </row>
    <row r="1108" spans="1:6" s="95" customFormat="1" x14ac:dyDescent="0.2">
      <c r="A1108" s="111">
        <v>410000</v>
      </c>
      <c r="B1108" s="112" t="s">
        <v>359</v>
      </c>
      <c r="C1108" s="110">
        <f t="shared" ref="C1108" si="408">C1109+C1114+C1128</f>
        <v>2227900</v>
      </c>
      <c r="D1108" s="110">
        <f t="shared" ref="D1108" si="409">D1109+D1114+D1128</f>
        <v>2442600</v>
      </c>
      <c r="E1108" s="110">
        <f t="shared" ref="E1108" si="410">E1109+E1114+E1128</f>
        <v>0</v>
      </c>
      <c r="F1108" s="218">
        <f t="shared" si="373"/>
        <v>109.63687777727907</v>
      </c>
    </row>
    <row r="1109" spans="1:6" s="95" customFormat="1" x14ac:dyDescent="0.2">
      <c r="A1109" s="111">
        <v>411000</v>
      </c>
      <c r="B1109" s="112" t="s">
        <v>472</v>
      </c>
      <c r="C1109" s="110">
        <f t="shared" ref="C1109" si="411">SUM(C1110:C1113)</f>
        <v>1742800</v>
      </c>
      <c r="D1109" s="110">
        <f t="shared" ref="D1109" si="412">SUM(D1110:D1113)</f>
        <v>1952000</v>
      </c>
      <c r="E1109" s="110">
        <f t="shared" ref="E1109" si="413">SUM(E1110:E1113)</f>
        <v>0</v>
      </c>
      <c r="F1109" s="218">
        <f t="shared" ref="F1109:F1161" si="414">D1109/C1109*100</f>
        <v>112.00367225154923</v>
      </c>
    </row>
    <row r="1110" spans="1:6" s="95" customFormat="1" x14ac:dyDescent="0.2">
      <c r="A1110" s="113">
        <v>411100</v>
      </c>
      <c r="B1110" s="114" t="s">
        <v>360</v>
      </c>
      <c r="C1110" s="123">
        <v>1620000</v>
      </c>
      <c r="D1110" s="115">
        <v>1842000</v>
      </c>
      <c r="E1110" s="123">
        <v>0</v>
      </c>
      <c r="F1110" s="217">
        <f t="shared" si="414"/>
        <v>113.70370370370371</v>
      </c>
    </row>
    <row r="1111" spans="1:6" s="95" customFormat="1" ht="40.5" x14ac:dyDescent="0.2">
      <c r="A1111" s="113">
        <v>411200</v>
      </c>
      <c r="B1111" s="114" t="s">
        <v>485</v>
      </c>
      <c r="C1111" s="123">
        <v>50000</v>
      </c>
      <c r="D1111" s="115">
        <v>48000</v>
      </c>
      <c r="E1111" s="123">
        <v>0</v>
      </c>
      <c r="F1111" s="217">
        <f t="shared" si="414"/>
        <v>96</v>
      </c>
    </row>
    <row r="1112" spans="1:6" s="95" customFormat="1" ht="40.5" x14ac:dyDescent="0.2">
      <c r="A1112" s="113">
        <v>411300</v>
      </c>
      <c r="B1112" s="114" t="s">
        <v>361</v>
      </c>
      <c r="C1112" s="123">
        <v>60000</v>
      </c>
      <c r="D1112" s="115">
        <v>50000</v>
      </c>
      <c r="E1112" s="123">
        <v>0</v>
      </c>
      <c r="F1112" s="217">
        <f t="shared" si="414"/>
        <v>83.333333333333343</v>
      </c>
    </row>
    <row r="1113" spans="1:6" s="95" customFormat="1" x14ac:dyDescent="0.2">
      <c r="A1113" s="113">
        <v>411400</v>
      </c>
      <c r="B1113" s="114" t="s">
        <v>362</v>
      </c>
      <c r="C1113" s="123">
        <v>12800</v>
      </c>
      <c r="D1113" s="115">
        <v>12000</v>
      </c>
      <c r="E1113" s="123">
        <v>0</v>
      </c>
      <c r="F1113" s="217">
        <f t="shared" si="414"/>
        <v>93.75</v>
      </c>
    </row>
    <row r="1114" spans="1:6" s="95" customFormat="1" x14ac:dyDescent="0.2">
      <c r="A1114" s="111">
        <v>412000</v>
      </c>
      <c r="B1114" s="116" t="s">
        <v>477</v>
      </c>
      <c r="C1114" s="110">
        <f t="shared" ref="C1114" si="415">SUM(C1115:C1127)</f>
        <v>481800</v>
      </c>
      <c r="D1114" s="110">
        <f t="shared" ref="D1114" si="416">SUM(D1115:D1127)</f>
        <v>487600</v>
      </c>
      <c r="E1114" s="110">
        <f t="shared" ref="E1114" si="417">SUM(E1115:E1127)</f>
        <v>0</v>
      </c>
      <c r="F1114" s="218">
        <f t="shared" si="414"/>
        <v>101.20381901203818</v>
      </c>
    </row>
    <row r="1115" spans="1:6" s="95" customFormat="1" x14ac:dyDescent="0.2">
      <c r="A1115" s="121">
        <v>412100</v>
      </c>
      <c r="B1115" s="114" t="s">
        <v>363</v>
      </c>
      <c r="C1115" s="123">
        <v>4700</v>
      </c>
      <c r="D1115" s="115">
        <v>3000</v>
      </c>
      <c r="E1115" s="123">
        <v>0</v>
      </c>
      <c r="F1115" s="217">
        <f t="shared" si="414"/>
        <v>63.829787234042556</v>
      </c>
    </row>
    <row r="1116" spans="1:6" s="95" customFormat="1" ht="40.5" x14ac:dyDescent="0.2">
      <c r="A1116" s="113">
        <v>412200</v>
      </c>
      <c r="B1116" s="114" t="s">
        <v>486</v>
      </c>
      <c r="C1116" s="123">
        <v>70000</v>
      </c>
      <c r="D1116" s="115">
        <v>70000</v>
      </c>
      <c r="E1116" s="123">
        <v>0</v>
      </c>
      <c r="F1116" s="217">
        <f t="shared" si="414"/>
        <v>100</v>
      </c>
    </row>
    <row r="1117" spans="1:6" s="95" customFormat="1" x14ac:dyDescent="0.2">
      <c r="A1117" s="113">
        <v>412300</v>
      </c>
      <c r="B1117" s="114" t="s">
        <v>364</v>
      </c>
      <c r="C1117" s="123">
        <v>14000</v>
      </c>
      <c r="D1117" s="115">
        <v>12000</v>
      </c>
      <c r="E1117" s="123">
        <v>0</v>
      </c>
      <c r="F1117" s="217">
        <f t="shared" si="414"/>
        <v>85.714285714285708</v>
      </c>
    </row>
    <row r="1118" spans="1:6" s="95" customFormat="1" x14ac:dyDescent="0.2">
      <c r="A1118" s="113">
        <v>412400</v>
      </c>
      <c r="B1118" s="114" t="s">
        <v>365</v>
      </c>
      <c r="C1118" s="123">
        <v>2000</v>
      </c>
      <c r="D1118" s="115">
        <v>2000</v>
      </c>
      <c r="E1118" s="123">
        <v>0</v>
      </c>
      <c r="F1118" s="217">
        <f t="shared" si="414"/>
        <v>100</v>
      </c>
    </row>
    <row r="1119" spans="1:6" s="95" customFormat="1" x14ac:dyDescent="0.2">
      <c r="A1119" s="113">
        <v>412400</v>
      </c>
      <c r="B1119" s="114" t="s">
        <v>770</v>
      </c>
      <c r="C1119" s="123">
        <v>3000</v>
      </c>
      <c r="D1119" s="115">
        <v>3000</v>
      </c>
      <c r="E1119" s="123">
        <v>0</v>
      </c>
      <c r="F1119" s="217">
        <f t="shared" si="414"/>
        <v>100</v>
      </c>
    </row>
    <row r="1120" spans="1:6" s="95" customFormat="1" x14ac:dyDescent="0.2">
      <c r="A1120" s="113">
        <v>412500</v>
      </c>
      <c r="B1120" s="114" t="s">
        <v>366</v>
      </c>
      <c r="C1120" s="123">
        <v>14000</v>
      </c>
      <c r="D1120" s="115">
        <v>11000</v>
      </c>
      <c r="E1120" s="123">
        <v>0</v>
      </c>
      <c r="F1120" s="217">
        <f t="shared" si="414"/>
        <v>78.571428571428569</v>
      </c>
    </row>
    <row r="1121" spans="1:6" s="95" customFormat="1" x14ac:dyDescent="0.2">
      <c r="A1121" s="113">
        <v>412600</v>
      </c>
      <c r="B1121" s="114" t="s">
        <v>487</v>
      </c>
      <c r="C1121" s="123">
        <v>60000</v>
      </c>
      <c r="D1121" s="115">
        <v>54000</v>
      </c>
      <c r="E1121" s="123">
        <v>0</v>
      </c>
      <c r="F1121" s="217">
        <f t="shared" si="414"/>
        <v>90</v>
      </c>
    </row>
    <row r="1122" spans="1:6" s="95" customFormat="1" x14ac:dyDescent="0.2">
      <c r="A1122" s="113">
        <v>412700</v>
      </c>
      <c r="B1122" s="114" t="s">
        <v>474</v>
      </c>
      <c r="C1122" s="123">
        <v>300000</v>
      </c>
      <c r="D1122" s="115">
        <v>320000</v>
      </c>
      <c r="E1122" s="123">
        <v>0</v>
      </c>
      <c r="F1122" s="217">
        <f t="shared" si="414"/>
        <v>106.66666666666667</v>
      </c>
    </row>
    <row r="1123" spans="1:6" s="95" customFormat="1" x14ac:dyDescent="0.2">
      <c r="A1123" s="113">
        <v>412900</v>
      </c>
      <c r="B1123" s="114" t="s">
        <v>567</v>
      </c>
      <c r="C1123" s="123">
        <v>500</v>
      </c>
      <c r="D1123" s="115">
        <v>1500</v>
      </c>
      <c r="E1123" s="123">
        <v>0</v>
      </c>
      <c r="F1123" s="217">
        <f t="shared" si="414"/>
        <v>300</v>
      </c>
    </row>
    <row r="1124" spans="1:6" s="95" customFormat="1" x14ac:dyDescent="0.2">
      <c r="A1124" s="113">
        <v>412900</v>
      </c>
      <c r="B1124" s="114" t="s">
        <v>585</v>
      </c>
      <c r="C1124" s="123">
        <v>10099.999999999998</v>
      </c>
      <c r="D1124" s="115">
        <v>6300</v>
      </c>
      <c r="E1124" s="123">
        <v>0</v>
      </c>
      <c r="F1124" s="217">
        <f t="shared" si="414"/>
        <v>62.376237623762385</v>
      </c>
    </row>
    <row r="1125" spans="1:6" s="95" customFormat="1" x14ac:dyDescent="0.2">
      <c r="A1125" s="113">
        <v>412900</v>
      </c>
      <c r="B1125" s="114" t="s">
        <v>586</v>
      </c>
      <c r="C1125" s="123">
        <v>100</v>
      </c>
      <c r="D1125" s="115">
        <v>1400</v>
      </c>
      <c r="E1125" s="123">
        <v>0</v>
      </c>
      <c r="F1125" s="217"/>
    </row>
    <row r="1126" spans="1:6" s="95" customFormat="1" x14ac:dyDescent="0.2">
      <c r="A1126" s="113">
        <v>412900</v>
      </c>
      <c r="B1126" s="114" t="s">
        <v>587</v>
      </c>
      <c r="C1126" s="123">
        <v>3300</v>
      </c>
      <c r="D1126" s="115">
        <v>3200</v>
      </c>
      <c r="E1126" s="123">
        <v>0</v>
      </c>
      <c r="F1126" s="217">
        <f t="shared" si="414"/>
        <v>96.969696969696969</v>
      </c>
    </row>
    <row r="1127" spans="1:6" s="95" customFormat="1" x14ac:dyDescent="0.2">
      <c r="A1127" s="113">
        <v>412900</v>
      </c>
      <c r="B1127" s="114" t="s">
        <v>569</v>
      </c>
      <c r="C1127" s="123">
        <v>100</v>
      </c>
      <c r="D1127" s="115">
        <v>200</v>
      </c>
      <c r="E1127" s="123">
        <v>0</v>
      </c>
      <c r="F1127" s="217">
        <f t="shared" si="414"/>
        <v>200</v>
      </c>
    </row>
    <row r="1128" spans="1:6" s="120" customFormat="1" ht="40.5" x14ac:dyDescent="0.2">
      <c r="A1128" s="111">
        <v>418000</v>
      </c>
      <c r="B1128" s="116" t="s">
        <v>481</v>
      </c>
      <c r="C1128" s="110">
        <f>0+C1129</f>
        <v>3300.0000000000018</v>
      </c>
      <c r="D1128" s="110">
        <f>0+D1129</f>
        <v>3000</v>
      </c>
      <c r="E1128" s="110">
        <f>0+E1129</f>
        <v>0</v>
      </c>
      <c r="F1128" s="218">
        <f t="shared" si="414"/>
        <v>90.909090909090864</v>
      </c>
    </row>
    <row r="1129" spans="1:6" s="95" customFormat="1" x14ac:dyDescent="0.2">
      <c r="A1129" s="113">
        <v>418400</v>
      </c>
      <c r="B1129" s="114" t="s">
        <v>418</v>
      </c>
      <c r="C1129" s="123">
        <v>3300.0000000000018</v>
      </c>
      <c r="D1129" s="115">
        <v>3000</v>
      </c>
      <c r="E1129" s="123">
        <v>0</v>
      </c>
      <c r="F1129" s="217">
        <f t="shared" si="414"/>
        <v>90.909090909090864</v>
      </c>
    </row>
    <row r="1130" spans="1:6" s="95" customFormat="1" x14ac:dyDescent="0.2">
      <c r="A1130" s="111">
        <v>510000</v>
      </c>
      <c r="B1130" s="116" t="s">
        <v>423</v>
      </c>
      <c r="C1130" s="110">
        <f>C1131+C1134</f>
        <v>28500</v>
      </c>
      <c r="D1130" s="110">
        <f t="shared" ref="D1130" si="418">D1131+D1134</f>
        <v>29500</v>
      </c>
      <c r="E1130" s="110">
        <f t="shared" ref="E1130" si="419">E1131+E1134</f>
        <v>0</v>
      </c>
      <c r="F1130" s="218">
        <f t="shared" si="414"/>
        <v>103.50877192982458</v>
      </c>
    </row>
    <row r="1131" spans="1:6" s="95" customFormat="1" x14ac:dyDescent="0.2">
      <c r="A1131" s="111">
        <v>511000</v>
      </c>
      <c r="B1131" s="116" t="s">
        <v>424</v>
      </c>
      <c r="C1131" s="110">
        <f t="shared" ref="C1131" si="420">SUM(C1132:C1133)</f>
        <v>25800</v>
      </c>
      <c r="D1131" s="110">
        <f t="shared" ref="D1131" si="421">SUM(D1132:D1133)</f>
        <v>27500</v>
      </c>
      <c r="E1131" s="110">
        <f t="shared" ref="E1131" si="422">SUM(E1132:E1133)</f>
        <v>0</v>
      </c>
      <c r="F1131" s="218">
        <f t="shared" si="414"/>
        <v>106.5891472868217</v>
      </c>
    </row>
    <row r="1132" spans="1:6" s="95" customFormat="1" ht="40.5" x14ac:dyDescent="0.2">
      <c r="A1132" s="113">
        <v>511200</v>
      </c>
      <c r="B1132" s="114" t="s">
        <v>426</v>
      </c>
      <c r="C1132" s="123">
        <v>800</v>
      </c>
      <c r="D1132" s="115">
        <v>2500</v>
      </c>
      <c r="E1132" s="123">
        <v>0</v>
      </c>
      <c r="F1132" s="217"/>
    </row>
    <row r="1133" spans="1:6" s="95" customFormat="1" x14ac:dyDescent="0.2">
      <c r="A1133" s="113">
        <v>511300</v>
      </c>
      <c r="B1133" s="114" t="s">
        <v>427</v>
      </c>
      <c r="C1133" s="123">
        <v>25000</v>
      </c>
      <c r="D1133" s="115">
        <v>25000</v>
      </c>
      <c r="E1133" s="123">
        <v>0</v>
      </c>
      <c r="F1133" s="217">
        <f t="shared" si="414"/>
        <v>100</v>
      </c>
    </row>
    <row r="1134" spans="1:6" s="95" customFormat="1" x14ac:dyDescent="0.2">
      <c r="A1134" s="111">
        <v>516000</v>
      </c>
      <c r="B1134" s="116" t="s">
        <v>434</v>
      </c>
      <c r="C1134" s="110">
        <f>C1135</f>
        <v>2700</v>
      </c>
      <c r="D1134" s="110">
        <f t="shared" ref="D1134:E1134" si="423">D1135</f>
        <v>2000</v>
      </c>
      <c r="E1134" s="110">
        <f t="shared" si="423"/>
        <v>0</v>
      </c>
      <c r="F1134" s="218">
        <f t="shared" si="414"/>
        <v>74.074074074074076</v>
      </c>
    </row>
    <row r="1135" spans="1:6" s="95" customFormat="1" x14ac:dyDescent="0.2">
      <c r="A1135" s="113">
        <v>516100</v>
      </c>
      <c r="B1135" s="114" t="s">
        <v>434</v>
      </c>
      <c r="C1135" s="123">
        <v>2700</v>
      </c>
      <c r="D1135" s="115">
        <v>2000</v>
      </c>
      <c r="E1135" s="123">
        <v>0</v>
      </c>
      <c r="F1135" s="217">
        <f t="shared" si="414"/>
        <v>74.074074074074076</v>
      </c>
    </row>
    <row r="1136" spans="1:6" s="120" customFormat="1" x14ac:dyDescent="0.2">
      <c r="A1136" s="111">
        <v>630000</v>
      </c>
      <c r="B1136" s="116" t="s">
        <v>462</v>
      </c>
      <c r="C1136" s="110">
        <f>0+C1137</f>
        <v>20000</v>
      </c>
      <c r="D1136" s="110">
        <f>0+D1137</f>
        <v>10000</v>
      </c>
      <c r="E1136" s="110">
        <f>0+E1137</f>
        <v>0</v>
      </c>
      <c r="F1136" s="218">
        <f t="shared" si="414"/>
        <v>50</v>
      </c>
    </row>
    <row r="1137" spans="1:6" s="95" customFormat="1" x14ac:dyDescent="0.2">
      <c r="A1137" s="111">
        <v>638000</v>
      </c>
      <c r="B1137" s="116" t="s">
        <v>398</v>
      </c>
      <c r="C1137" s="110">
        <f t="shared" ref="C1137" si="424">+C1138</f>
        <v>20000</v>
      </c>
      <c r="D1137" s="110">
        <f t="shared" ref="D1137:E1137" si="425">+D1138</f>
        <v>10000</v>
      </c>
      <c r="E1137" s="110">
        <f t="shared" si="425"/>
        <v>0</v>
      </c>
      <c r="F1137" s="218">
        <f t="shared" si="414"/>
        <v>50</v>
      </c>
    </row>
    <row r="1138" spans="1:6" s="95" customFormat="1" x14ac:dyDescent="0.2">
      <c r="A1138" s="113">
        <v>638100</v>
      </c>
      <c r="B1138" s="114" t="s">
        <v>467</v>
      </c>
      <c r="C1138" s="123">
        <v>20000</v>
      </c>
      <c r="D1138" s="115">
        <v>10000</v>
      </c>
      <c r="E1138" s="123">
        <v>0</v>
      </c>
      <c r="F1138" s="217">
        <f t="shared" si="414"/>
        <v>50</v>
      </c>
    </row>
    <row r="1139" spans="1:6" s="95" customFormat="1" x14ac:dyDescent="0.2">
      <c r="A1139" s="102"/>
      <c r="B1139" s="148" t="s">
        <v>501</v>
      </c>
      <c r="C1139" s="152">
        <f>C1108+C1130+C1136</f>
        <v>2276400</v>
      </c>
      <c r="D1139" s="152">
        <f>D1108+D1130+D1136</f>
        <v>2482100</v>
      </c>
      <c r="E1139" s="152">
        <f>E1108+E1130+E1136</f>
        <v>0</v>
      </c>
      <c r="F1139" s="245">
        <f t="shared" si="414"/>
        <v>109.0361975048322</v>
      </c>
    </row>
    <row r="1140" spans="1:6" s="95" customFormat="1" x14ac:dyDescent="0.2">
      <c r="A1140" s="105"/>
      <c r="B1140" s="109"/>
      <c r="C1140" s="132"/>
      <c r="D1140" s="132"/>
      <c r="E1140" s="132"/>
      <c r="F1140" s="241"/>
    </row>
    <row r="1141" spans="1:6" s="95" customFormat="1" x14ac:dyDescent="0.2">
      <c r="A1141" s="108"/>
      <c r="B1141" s="109"/>
      <c r="C1141" s="115"/>
      <c r="D1141" s="115"/>
      <c r="E1141" s="115"/>
      <c r="F1141" s="219"/>
    </row>
    <row r="1142" spans="1:6" s="95" customFormat="1" x14ac:dyDescent="0.2">
      <c r="A1142" s="113" t="s">
        <v>853</v>
      </c>
      <c r="B1142" s="116"/>
      <c r="C1142" s="115"/>
      <c r="D1142" s="115"/>
      <c r="E1142" s="115"/>
      <c r="F1142" s="219"/>
    </row>
    <row r="1143" spans="1:6" s="95" customFormat="1" x14ac:dyDescent="0.2">
      <c r="A1143" s="113" t="s">
        <v>512</v>
      </c>
      <c r="B1143" s="116"/>
      <c r="C1143" s="115"/>
      <c r="D1143" s="115"/>
      <c r="E1143" s="115"/>
      <c r="F1143" s="219"/>
    </row>
    <row r="1144" spans="1:6" s="95" customFormat="1" x14ac:dyDescent="0.2">
      <c r="A1144" s="113" t="s">
        <v>633</v>
      </c>
      <c r="B1144" s="116"/>
      <c r="C1144" s="115"/>
      <c r="D1144" s="115"/>
      <c r="E1144" s="115"/>
      <c r="F1144" s="219"/>
    </row>
    <row r="1145" spans="1:6" s="95" customFormat="1" x14ac:dyDescent="0.2">
      <c r="A1145" s="113" t="s">
        <v>854</v>
      </c>
      <c r="B1145" s="116"/>
      <c r="C1145" s="115"/>
      <c r="D1145" s="115"/>
      <c r="E1145" s="115"/>
      <c r="F1145" s="219"/>
    </row>
    <row r="1146" spans="1:6" s="95" customFormat="1" x14ac:dyDescent="0.2">
      <c r="A1146" s="113"/>
      <c r="B1146" s="144"/>
      <c r="C1146" s="132"/>
      <c r="D1146" s="132"/>
      <c r="E1146" s="132"/>
      <c r="F1146" s="241"/>
    </row>
    <row r="1147" spans="1:6" s="95" customFormat="1" x14ac:dyDescent="0.2">
      <c r="A1147" s="111">
        <v>410000</v>
      </c>
      <c r="B1147" s="112" t="s">
        <v>359</v>
      </c>
      <c r="C1147" s="110">
        <f t="shared" ref="C1147" si="426">C1148+C1153</f>
        <v>17646700</v>
      </c>
      <c r="D1147" s="110">
        <f t="shared" ref="D1147" si="427">D1148+D1153</f>
        <v>20240100</v>
      </c>
      <c r="E1147" s="110">
        <f t="shared" ref="E1147" si="428">E1148+E1153</f>
        <v>0</v>
      </c>
      <c r="F1147" s="218">
        <f t="shared" si="414"/>
        <v>114.69623215672051</v>
      </c>
    </row>
    <row r="1148" spans="1:6" s="95" customFormat="1" x14ac:dyDescent="0.2">
      <c r="A1148" s="111">
        <v>411000</v>
      </c>
      <c r="B1148" s="112" t="s">
        <v>472</v>
      </c>
      <c r="C1148" s="110">
        <f t="shared" ref="C1148" si="429">SUM(C1149:C1152)</f>
        <v>17005000</v>
      </c>
      <c r="D1148" s="110">
        <f t="shared" ref="D1148" si="430">SUM(D1149:D1152)</f>
        <v>19583700</v>
      </c>
      <c r="E1148" s="110">
        <f t="shared" ref="E1148" si="431">SUM(E1149:E1152)</f>
        <v>0</v>
      </c>
      <c r="F1148" s="218">
        <f t="shared" si="414"/>
        <v>115.16436342252278</v>
      </c>
    </row>
    <row r="1149" spans="1:6" s="95" customFormat="1" x14ac:dyDescent="0.2">
      <c r="A1149" s="113">
        <v>411100</v>
      </c>
      <c r="B1149" s="114" t="s">
        <v>360</v>
      </c>
      <c r="C1149" s="123">
        <v>16200000</v>
      </c>
      <c r="D1149" s="115">
        <v>18800000</v>
      </c>
      <c r="E1149" s="123">
        <v>0</v>
      </c>
      <c r="F1149" s="217">
        <f t="shared" si="414"/>
        <v>116.04938271604939</v>
      </c>
    </row>
    <row r="1150" spans="1:6" s="95" customFormat="1" ht="40.5" x14ac:dyDescent="0.2">
      <c r="A1150" s="113">
        <v>411200</v>
      </c>
      <c r="B1150" s="114" t="s">
        <v>485</v>
      </c>
      <c r="C1150" s="123">
        <v>350000</v>
      </c>
      <c r="D1150" s="115">
        <v>353000</v>
      </c>
      <c r="E1150" s="123">
        <v>0</v>
      </c>
      <c r="F1150" s="217">
        <f t="shared" si="414"/>
        <v>100.85714285714286</v>
      </c>
    </row>
    <row r="1151" spans="1:6" s="95" customFormat="1" ht="40.5" x14ac:dyDescent="0.2">
      <c r="A1151" s="113">
        <v>411300</v>
      </c>
      <c r="B1151" s="114" t="s">
        <v>361</v>
      </c>
      <c r="C1151" s="123">
        <v>320000</v>
      </c>
      <c r="D1151" s="115">
        <v>350000</v>
      </c>
      <c r="E1151" s="123">
        <v>0</v>
      </c>
      <c r="F1151" s="217">
        <f t="shared" si="414"/>
        <v>109.375</v>
      </c>
    </row>
    <row r="1152" spans="1:6" s="95" customFormat="1" x14ac:dyDescent="0.2">
      <c r="A1152" s="113">
        <v>411400</v>
      </c>
      <c r="B1152" s="114" t="s">
        <v>362</v>
      </c>
      <c r="C1152" s="123">
        <v>135000</v>
      </c>
      <c r="D1152" s="115">
        <v>80700</v>
      </c>
      <c r="E1152" s="123">
        <v>0</v>
      </c>
      <c r="F1152" s="217">
        <f t="shared" si="414"/>
        <v>59.777777777777771</v>
      </c>
    </row>
    <row r="1153" spans="1:6" s="95" customFormat="1" x14ac:dyDescent="0.2">
      <c r="A1153" s="111">
        <v>412000</v>
      </c>
      <c r="B1153" s="116" t="s">
        <v>477</v>
      </c>
      <c r="C1153" s="110">
        <f>SUM(C1154:C1161)</f>
        <v>641700</v>
      </c>
      <c r="D1153" s="110">
        <f>SUM(D1154:D1161)</f>
        <v>656400</v>
      </c>
      <c r="E1153" s="110">
        <f>SUM(E1154:E1161)</f>
        <v>0</v>
      </c>
      <c r="F1153" s="218">
        <f t="shared" si="414"/>
        <v>102.29079008882655</v>
      </c>
    </row>
    <row r="1154" spans="1:6" s="95" customFormat="1" x14ac:dyDescent="0.2">
      <c r="A1154" s="113">
        <v>412100</v>
      </c>
      <c r="B1154" s="114" t="s">
        <v>363</v>
      </c>
      <c r="C1154" s="123">
        <v>9100</v>
      </c>
      <c r="D1154" s="115">
        <v>9100</v>
      </c>
      <c r="E1154" s="123">
        <v>0</v>
      </c>
      <c r="F1154" s="217">
        <f t="shared" si="414"/>
        <v>100</v>
      </c>
    </row>
    <row r="1155" spans="1:6" s="95" customFormat="1" ht="40.5" x14ac:dyDescent="0.2">
      <c r="A1155" s="113">
        <v>412200</v>
      </c>
      <c r="B1155" s="114" t="s">
        <v>486</v>
      </c>
      <c r="C1155" s="123">
        <v>450000</v>
      </c>
      <c r="D1155" s="115">
        <v>470000</v>
      </c>
      <c r="E1155" s="123">
        <v>0</v>
      </c>
      <c r="F1155" s="217">
        <f t="shared" si="414"/>
        <v>104.44444444444446</v>
      </c>
    </row>
    <row r="1156" spans="1:6" s="95" customFormat="1" x14ac:dyDescent="0.2">
      <c r="A1156" s="113">
        <v>412300</v>
      </c>
      <c r="B1156" s="114" t="s">
        <v>364</v>
      </c>
      <c r="C1156" s="123">
        <v>20000</v>
      </c>
      <c r="D1156" s="115">
        <v>12300</v>
      </c>
      <c r="E1156" s="123">
        <v>0</v>
      </c>
      <c r="F1156" s="217">
        <f t="shared" si="414"/>
        <v>61.5</v>
      </c>
    </row>
    <row r="1157" spans="1:6" s="95" customFormat="1" x14ac:dyDescent="0.2">
      <c r="A1157" s="113">
        <v>412400</v>
      </c>
      <c r="B1157" s="114" t="s">
        <v>365</v>
      </c>
      <c r="C1157" s="123">
        <v>400</v>
      </c>
      <c r="D1157" s="115">
        <v>400</v>
      </c>
      <c r="E1157" s="123">
        <v>0</v>
      </c>
      <c r="F1157" s="217">
        <f t="shared" si="414"/>
        <v>100</v>
      </c>
    </row>
    <row r="1158" spans="1:6" s="95" customFormat="1" x14ac:dyDescent="0.2">
      <c r="A1158" s="113">
        <v>412500</v>
      </c>
      <c r="B1158" s="114" t="s">
        <v>366</v>
      </c>
      <c r="C1158" s="123">
        <v>4700</v>
      </c>
      <c r="D1158" s="115">
        <v>4100</v>
      </c>
      <c r="E1158" s="123">
        <v>0</v>
      </c>
      <c r="F1158" s="217">
        <f t="shared" si="414"/>
        <v>87.2340425531915</v>
      </c>
    </row>
    <row r="1159" spans="1:6" s="95" customFormat="1" x14ac:dyDescent="0.2">
      <c r="A1159" s="113">
        <v>412700</v>
      </c>
      <c r="B1159" s="114" t="s">
        <v>474</v>
      </c>
      <c r="C1159" s="123">
        <v>15500</v>
      </c>
      <c r="D1159" s="115">
        <v>5500</v>
      </c>
      <c r="E1159" s="123">
        <v>0</v>
      </c>
      <c r="F1159" s="217">
        <f t="shared" si="414"/>
        <v>35.483870967741936</v>
      </c>
    </row>
    <row r="1160" spans="1:6" s="95" customFormat="1" x14ac:dyDescent="0.2">
      <c r="A1160" s="113">
        <v>412900</v>
      </c>
      <c r="B1160" s="118" t="s">
        <v>567</v>
      </c>
      <c r="C1160" s="123">
        <v>110000</v>
      </c>
      <c r="D1160" s="115">
        <v>120000</v>
      </c>
      <c r="E1160" s="123">
        <v>0</v>
      </c>
      <c r="F1160" s="217">
        <f t="shared" si="414"/>
        <v>109.09090909090908</v>
      </c>
    </row>
    <row r="1161" spans="1:6" s="95" customFormat="1" x14ac:dyDescent="0.2">
      <c r="A1161" s="113">
        <v>412900</v>
      </c>
      <c r="B1161" s="118" t="s">
        <v>587</v>
      </c>
      <c r="C1161" s="123">
        <v>32000</v>
      </c>
      <c r="D1161" s="115">
        <v>35000</v>
      </c>
      <c r="E1161" s="123">
        <v>0</v>
      </c>
      <c r="F1161" s="217">
        <f t="shared" si="414"/>
        <v>109.375</v>
      </c>
    </row>
    <row r="1162" spans="1:6" s="120" customFormat="1" x14ac:dyDescent="0.2">
      <c r="A1162" s="111">
        <v>510000</v>
      </c>
      <c r="B1162" s="116" t="s">
        <v>423</v>
      </c>
      <c r="C1162" s="110">
        <f>C1163+0+C1165</f>
        <v>258700</v>
      </c>
      <c r="D1162" s="110">
        <f>D1163+0+D1165</f>
        <v>0</v>
      </c>
      <c r="E1162" s="110">
        <f>E1163+0+E1165</f>
        <v>0</v>
      </c>
      <c r="F1162" s="218">
        <f t="shared" ref="F1162:F1208" si="432">D1162/C1162*100</f>
        <v>0</v>
      </c>
    </row>
    <row r="1163" spans="1:6" s="120" customFormat="1" x14ac:dyDescent="0.2">
      <c r="A1163" s="111">
        <v>511000</v>
      </c>
      <c r="B1163" s="116" t="s">
        <v>424</v>
      </c>
      <c r="C1163" s="110">
        <f>SUM(C1164:C1164)</f>
        <v>15000</v>
      </c>
      <c r="D1163" s="110">
        <f>SUM(D1164:D1164)</f>
        <v>0</v>
      </c>
      <c r="E1163" s="110">
        <f>SUM(E1164:E1164)</f>
        <v>0</v>
      </c>
      <c r="F1163" s="218">
        <f t="shared" si="432"/>
        <v>0</v>
      </c>
    </row>
    <row r="1164" spans="1:6" s="95" customFormat="1" x14ac:dyDescent="0.2">
      <c r="A1164" s="113">
        <v>511300</v>
      </c>
      <c r="B1164" s="114" t="s">
        <v>427</v>
      </c>
      <c r="C1164" s="123">
        <v>15000</v>
      </c>
      <c r="D1164" s="115">
        <v>0</v>
      </c>
      <c r="E1164" s="123">
        <v>0</v>
      </c>
      <c r="F1164" s="217">
        <f t="shared" si="432"/>
        <v>0</v>
      </c>
    </row>
    <row r="1165" spans="1:6" s="120" customFormat="1" x14ac:dyDescent="0.2">
      <c r="A1165" s="111">
        <v>518000</v>
      </c>
      <c r="B1165" s="116" t="s">
        <v>435</v>
      </c>
      <c r="C1165" s="110">
        <f t="shared" ref="C1165" si="433">C1166</f>
        <v>243700</v>
      </c>
      <c r="D1165" s="110">
        <f t="shared" ref="D1165" si="434">D1166</f>
        <v>0</v>
      </c>
      <c r="E1165" s="110">
        <f t="shared" ref="E1165" si="435">E1166</f>
        <v>0</v>
      </c>
      <c r="F1165" s="218">
        <f t="shared" si="432"/>
        <v>0</v>
      </c>
    </row>
    <row r="1166" spans="1:6" s="95" customFormat="1" x14ac:dyDescent="0.2">
      <c r="A1166" s="121">
        <v>518100</v>
      </c>
      <c r="B1166" s="114" t="s">
        <v>435</v>
      </c>
      <c r="C1166" s="123">
        <v>243700</v>
      </c>
      <c r="D1166" s="115">
        <v>0</v>
      </c>
      <c r="E1166" s="123">
        <v>0</v>
      </c>
      <c r="F1166" s="217">
        <f t="shared" si="432"/>
        <v>0</v>
      </c>
    </row>
    <row r="1167" spans="1:6" s="120" customFormat="1" x14ac:dyDescent="0.2">
      <c r="A1167" s="111">
        <v>630000</v>
      </c>
      <c r="B1167" s="116" t="s">
        <v>462</v>
      </c>
      <c r="C1167" s="110">
        <f>0+C1168</f>
        <v>280000</v>
      </c>
      <c r="D1167" s="110">
        <f>0+D1168</f>
        <v>250000</v>
      </c>
      <c r="E1167" s="110">
        <f>0+E1168</f>
        <v>0</v>
      </c>
      <c r="F1167" s="218">
        <f t="shared" si="432"/>
        <v>89.285714285714292</v>
      </c>
    </row>
    <row r="1168" spans="1:6" s="120" customFormat="1" x14ac:dyDescent="0.2">
      <c r="A1168" s="111">
        <v>638000</v>
      </c>
      <c r="B1168" s="116" t="s">
        <v>398</v>
      </c>
      <c r="C1168" s="110">
        <f t="shared" ref="C1168" si="436">C1169</f>
        <v>280000</v>
      </c>
      <c r="D1168" s="110">
        <f t="shared" ref="D1168:E1168" si="437">D1169</f>
        <v>250000</v>
      </c>
      <c r="E1168" s="110">
        <f t="shared" si="437"/>
        <v>0</v>
      </c>
      <c r="F1168" s="218">
        <f t="shared" si="432"/>
        <v>89.285714285714292</v>
      </c>
    </row>
    <row r="1169" spans="1:6" s="95" customFormat="1" x14ac:dyDescent="0.2">
      <c r="A1169" s="113">
        <v>638100</v>
      </c>
      <c r="B1169" s="114" t="s">
        <v>467</v>
      </c>
      <c r="C1169" s="123">
        <v>280000</v>
      </c>
      <c r="D1169" s="115">
        <v>250000</v>
      </c>
      <c r="E1169" s="123">
        <v>0</v>
      </c>
      <c r="F1169" s="217">
        <f t="shared" si="432"/>
        <v>89.285714285714292</v>
      </c>
    </row>
    <row r="1170" spans="1:6" s="95" customFormat="1" x14ac:dyDescent="0.2">
      <c r="A1170" s="154"/>
      <c r="B1170" s="148" t="s">
        <v>501</v>
      </c>
      <c r="C1170" s="152">
        <f>C1147+0+C1162+C1167</f>
        <v>18185400</v>
      </c>
      <c r="D1170" s="152">
        <f>D1147+0+D1162+D1167</f>
        <v>20490100</v>
      </c>
      <c r="E1170" s="152">
        <f>E1147+0+E1162+E1167</f>
        <v>0</v>
      </c>
      <c r="F1170" s="245">
        <f t="shared" si="432"/>
        <v>112.67335334939017</v>
      </c>
    </row>
    <row r="1171" spans="1:6" s="95" customFormat="1" x14ac:dyDescent="0.2">
      <c r="A1171" s="105"/>
      <c r="B1171" s="114"/>
      <c r="C1171" s="115"/>
      <c r="D1171" s="115"/>
      <c r="E1171" s="115"/>
      <c r="F1171" s="219"/>
    </row>
    <row r="1172" spans="1:6" s="95" customFormat="1" x14ac:dyDescent="0.2">
      <c r="A1172" s="108"/>
      <c r="B1172" s="109"/>
      <c r="C1172" s="115"/>
      <c r="D1172" s="115"/>
      <c r="E1172" s="115"/>
      <c r="F1172" s="219"/>
    </row>
    <row r="1173" spans="1:6" s="95" customFormat="1" x14ac:dyDescent="0.2">
      <c r="A1173" s="113" t="s">
        <v>855</v>
      </c>
      <c r="B1173" s="116"/>
      <c r="C1173" s="115"/>
      <c r="D1173" s="115"/>
      <c r="E1173" s="115"/>
      <c r="F1173" s="219"/>
    </row>
    <row r="1174" spans="1:6" s="95" customFormat="1" x14ac:dyDescent="0.2">
      <c r="A1174" s="113" t="s">
        <v>512</v>
      </c>
      <c r="B1174" s="116"/>
      <c r="C1174" s="115"/>
      <c r="D1174" s="115"/>
      <c r="E1174" s="115"/>
      <c r="F1174" s="219"/>
    </row>
    <row r="1175" spans="1:6" s="95" customFormat="1" x14ac:dyDescent="0.2">
      <c r="A1175" s="113" t="s">
        <v>608</v>
      </c>
      <c r="B1175" s="116"/>
      <c r="C1175" s="115"/>
      <c r="D1175" s="115"/>
      <c r="E1175" s="115"/>
      <c r="F1175" s="219"/>
    </row>
    <row r="1176" spans="1:6" s="95" customFormat="1" x14ac:dyDescent="0.2">
      <c r="A1176" s="113" t="s">
        <v>801</v>
      </c>
      <c r="B1176" s="116"/>
      <c r="C1176" s="115"/>
      <c r="D1176" s="115"/>
      <c r="E1176" s="115"/>
      <c r="F1176" s="219"/>
    </row>
    <row r="1177" spans="1:6" s="95" customFormat="1" x14ac:dyDescent="0.2">
      <c r="A1177" s="113"/>
      <c r="B1177" s="144"/>
      <c r="C1177" s="132"/>
      <c r="D1177" s="132"/>
      <c r="E1177" s="132"/>
      <c r="F1177" s="241"/>
    </row>
    <row r="1178" spans="1:6" s="95" customFormat="1" x14ac:dyDescent="0.2">
      <c r="A1178" s="111">
        <v>410000</v>
      </c>
      <c r="B1178" s="112" t="s">
        <v>359</v>
      </c>
      <c r="C1178" s="110">
        <f t="shared" ref="C1178" si="438">C1179+C1184</f>
        <v>930100</v>
      </c>
      <c r="D1178" s="110">
        <f t="shared" ref="D1178" si="439">D1179+D1184</f>
        <v>1131100</v>
      </c>
      <c r="E1178" s="110">
        <f t="shared" ref="E1178" si="440">E1179+E1184</f>
        <v>0</v>
      </c>
      <c r="F1178" s="218">
        <f t="shared" si="432"/>
        <v>121.61057950757983</v>
      </c>
    </row>
    <row r="1179" spans="1:6" s="95" customFormat="1" x14ac:dyDescent="0.2">
      <c r="A1179" s="111">
        <v>411000</v>
      </c>
      <c r="B1179" s="112" t="s">
        <v>472</v>
      </c>
      <c r="C1179" s="110">
        <f t="shared" ref="C1179" si="441">SUM(C1180:C1183)</f>
        <v>923600</v>
      </c>
      <c r="D1179" s="110">
        <f t="shared" ref="D1179" si="442">SUM(D1180:D1183)</f>
        <v>1124000</v>
      </c>
      <c r="E1179" s="110">
        <f t="shared" ref="E1179" si="443">SUM(E1180:E1183)</f>
        <v>0</v>
      </c>
      <c r="F1179" s="218">
        <f t="shared" si="432"/>
        <v>121.6977046340407</v>
      </c>
    </row>
    <row r="1180" spans="1:6" s="95" customFormat="1" x14ac:dyDescent="0.2">
      <c r="A1180" s="113">
        <v>411100</v>
      </c>
      <c r="B1180" s="114" t="s">
        <v>360</v>
      </c>
      <c r="C1180" s="123">
        <v>840000</v>
      </c>
      <c r="D1180" s="115">
        <v>1099000</v>
      </c>
      <c r="E1180" s="123">
        <v>0</v>
      </c>
      <c r="F1180" s="217">
        <f t="shared" si="432"/>
        <v>130.83333333333334</v>
      </c>
    </row>
    <row r="1181" spans="1:6" s="95" customFormat="1" ht="40.5" x14ac:dyDescent="0.2">
      <c r="A1181" s="113">
        <v>411200</v>
      </c>
      <c r="B1181" s="114" t="s">
        <v>485</v>
      </c>
      <c r="C1181" s="123">
        <v>21900</v>
      </c>
      <c r="D1181" s="115">
        <v>15000</v>
      </c>
      <c r="E1181" s="123">
        <v>0</v>
      </c>
      <c r="F1181" s="217">
        <f t="shared" si="432"/>
        <v>68.493150684931507</v>
      </c>
    </row>
    <row r="1182" spans="1:6" s="95" customFormat="1" ht="40.5" x14ac:dyDescent="0.2">
      <c r="A1182" s="113">
        <v>411300</v>
      </c>
      <c r="B1182" s="114" t="s">
        <v>361</v>
      </c>
      <c r="C1182" s="123">
        <v>55000</v>
      </c>
      <c r="D1182" s="115">
        <v>3000</v>
      </c>
      <c r="E1182" s="123">
        <v>0</v>
      </c>
      <c r="F1182" s="217"/>
    </row>
    <row r="1183" spans="1:6" s="95" customFormat="1" x14ac:dyDescent="0.2">
      <c r="A1183" s="113">
        <v>411400</v>
      </c>
      <c r="B1183" s="114" t="s">
        <v>362</v>
      </c>
      <c r="C1183" s="123">
        <v>6700</v>
      </c>
      <c r="D1183" s="115">
        <v>7000</v>
      </c>
      <c r="E1183" s="123">
        <v>0</v>
      </c>
      <c r="F1183" s="217">
        <f t="shared" si="432"/>
        <v>104.4776119402985</v>
      </c>
    </row>
    <row r="1184" spans="1:6" s="95" customFormat="1" x14ac:dyDescent="0.2">
      <c r="A1184" s="111">
        <v>412000</v>
      </c>
      <c r="B1184" s="116" t="s">
        <v>477</v>
      </c>
      <c r="C1184" s="110">
        <f>SUM(C1185:C1187)</f>
        <v>6500</v>
      </c>
      <c r="D1184" s="110">
        <f>SUM(D1185:D1187)</f>
        <v>7100</v>
      </c>
      <c r="E1184" s="110">
        <f>SUM(E1185:E1187)</f>
        <v>0</v>
      </c>
      <c r="F1184" s="218">
        <f t="shared" si="432"/>
        <v>109.23076923076923</v>
      </c>
    </row>
    <row r="1185" spans="1:6" s="95" customFormat="1" ht="40.5" x14ac:dyDescent="0.2">
      <c r="A1185" s="113">
        <v>412200</v>
      </c>
      <c r="B1185" s="114" t="s">
        <v>486</v>
      </c>
      <c r="C1185" s="123">
        <v>3500</v>
      </c>
      <c r="D1185" s="115">
        <v>4000</v>
      </c>
      <c r="E1185" s="123">
        <v>0</v>
      </c>
      <c r="F1185" s="217">
        <f t="shared" si="432"/>
        <v>114.28571428571428</v>
      </c>
    </row>
    <row r="1186" spans="1:6" s="95" customFormat="1" x14ac:dyDescent="0.2">
      <c r="A1186" s="113">
        <v>412700</v>
      </c>
      <c r="B1186" s="114" t="s">
        <v>474</v>
      </c>
      <c r="C1186" s="123">
        <v>1100</v>
      </c>
      <c r="D1186" s="115">
        <v>1100</v>
      </c>
      <c r="E1186" s="123">
        <v>0</v>
      </c>
      <c r="F1186" s="217">
        <f t="shared" si="432"/>
        <v>100</v>
      </c>
    </row>
    <row r="1187" spans="1:6" s="95" customFormat="1" x14ac:dyDescent="0.2">
      <c r="A1187" s="113">
        <v>412900</v>
      </c>
      <c r="B1187" s="118" t="s">
        <v>587</v>
      </c>
      <c r="C1187" s="123">
        <v>1900</v>
      </c>
      <c r="D1187" s="115">
        <v>2000</v>
      </c>
      <c r="E1187" s="123">
        <v>0</v>
      </c>
      <c r="F1187" s="217">
        <f t="shared" si="432"/>
        <v>105.26315789473684</v>
      </c>
    </row>
    <row r="1188" spans="1:6" s="120" customFormat="1" x14ac:dyDescent="0.2">
      <c r="A1188" s="111">
        <v>630000</v>
      </c>
      <c r="B1188" s="116" t="s">
        <v>462</v>
      </c>
      <c r="C1188" s="110">
        <f t="shared" ref="C1188:D1189" si="444">C1189</f>
        <v>25000</v>
      </c>
      <c r="D1188" s="110">
        <f t="shared" si="444"/>
        <v>0</v>
      </c>
      <c r="E1188" s="110">
        <f t="shared" ref="E1188:E1189" si="445">E1189</f>
        <v>0</v>
      </c>
      <c r="F1188" s="218">
        <f t="shared" si="432"/>
        <v>0</v>
      </c>
    </row>
    <row r="1189" spans="1:6" s="120" customFormat="1" x14ac:dyDescent="0.2">
      <c r="A1189" s="111">
        <v>638000</v>
      </c>
      <c r="B1189" s="116" t="s">
        <v>398</v>
      </c>
      <c r="C1189" s="110">
        <f t="shared" si="444"/>
        <v>25000</v>
      </c>
      <c r="D1189" s="110">
        <f t="shared" si="444"/>
        <v>0</v>
      </c>
      <c r="E1189" s="110">
        <f t="shared" si="445"/>
        <v>0</v>
      </c>
      <c r="F1189" s="218">
        <f t="shared" si="432"/>
        <v>0</v>
      </c>
    </row>
    <row r="1190" spans="1:6" s="95" customFormat="1" x14ac:dyDescent="0.2">
      <c r="A1190" s="113">
        <v>638100</v>
      </c>
      <c r="B1190" s="114" t="s">
        <v>467</v>
      </c>
      <c r="C1190" s="123">
        <v>25000</v>
      </c>
      <c r="D1190" s="115">
        <v>0</v>
      </c>
      <c r="E1190" s="123">
        <v>0</v>
      </c>
      <c r="F1190" s="217">
        <f t="shared" si="432"/>
        <v>0</v>
      </c>
    </row>
    <row r="1191" spans="1:6" s="95" customFormat="1" x14ac:dyDescent="0.2">
      <c r="A1191" s="154"/>
      <c r="B1191" s="148" t="s">
        <v>501</v>
      </c>
      <c r="C1191" s="152">
        <f>C1178+0+0+C1188</f>
        <v>955100</v>
      </c>
      <c r="D1191" s="152">
        <f>D1178+0+0+D1188</f>
        <v>1131100</v>
      </c>
      <c r="E1191" s="152">
        <f>E1178+0+0+E1188</f>
        <v>0</v>
      </c>
      <c r="F1191" s="245">
        <f t="shared" si="432"/>
        <v>118.42738980211496</v>
      </c>
    </row>
    <row r="1192" spans="1:6" s="95" customFormat="1" x14ac:dyDescent="0.2">
      <c r="A1192" s="105"/>
      <c r="B1192" s="114"/>
      <c r="C1192" s="115"/>
      <c r="D1192" s="115"/>
      <c r="E1192" s="115"/>
      <c r="F1192" s="219"/>
    </row>
    <row r="1193" spans="1:6" s="95" customFormat="1" x14ac:dyDescent="0.2">
      <c r="A1193" s="108"/>
      <c r="B1193" s="109"/>
      <c r="C1193" s="115"/>
      <c r="D1193" s="115"/>
      <c r="E1193" s="115"/>
      <c r="F1193" s="219"/>
    </row>
    <row r="1194" spans="1:6" s="95" customFormat="1" x14ac:dyDescent="0.2">
      <c r="A1194" s="113" t="s">
        <v>856</v>
      </c>
      <c r="B1194" s="116"/>
      <c r="C1194" s="115"/>
      <c r="D1194" s="115"/>
      <c r="E1194" s="115"/>
      <c r="F1194" s="219"/>
    </row>
    <row r="1195" spans="1:6" s="95" customFormat="1" x14ac:dyDescent="0.2">
      <c r="A1195" s="113" t="s">
        <v>512</v>
      </c>
      <c r="B1195" s="116"/>
      <c r="C1195" s="115"/>
      <c r="D1195" s="115"/>
      <c r="E1195" s="115"/>
      <c r="F1195" s="219"/>
    </row>
    <row r="1196" spans="1:6" s="95" customFormat="1" x14ac:dyDescent="0.2">
      <c r="A1196" s="113" t="s">
        <v>610</v>
      </c>
      <c r="B1196" s="116"/>
      <c r="C1196" s="115"/>
      <c r="D1196" s="115"/>
      <c r="E1196" s="115"/>
      <c r="F1196" s="219"/>
    </row>
    <row r="1197" spans="1:6" s="95" customFormat="1" x14ac:dyDescent="0.2">
      <c r="A1197" s="113" t="s">
        <v>801</v>
      </c>
      <c r="B1197" s="116"/>
      <c r="C1197" s="115"/>
      <c r="D1197" s="115"/>
      <c r="E1197" s="115"/>
      <c r="F1197" s="219"/>
    </row>
    <row r="1198" spans="1:6" s="95" customFormat="1" x14ac:dyDescent="0.2">
      <c r="A1198" s="113"/>
      <c r="B1198" s="144"/>
      <c r="C1198" s="132"/>
      <c r="D1198" s="132"/>
      <c r="E1198" s="132"/>
      <c r="F1198" s="241"/>
    </row>
    <row r="1199" spans="1:6" s="95" customFormat="1" x14ac:dyDescent="0.2">
      <c r="A1199" s="111">
        <v>410000</v>
      </c>
      <c r="B1199" s="112" t="s">
        <v>359</v>
      </c>
      <c r="C1199" s="110">
        <f>C1200+C1205+0+0</f>
        <v>1022200</v>
      </c>
      <c r="D1199" s="110">
        <f>D1200+D1205+0+0</f>
        <v>1443900</v>
      </c>
      <c r="E1199" s="110">
        <f>E1200+E1205+0+0</f>
        <v>239000</v>
      </c>
      <c r="F1199" s="218">
        <f t="shared" si="432"/>
        <v>141.25415769908039</v>
      </c>
    </row>
    <row r="1200" spans="1:6" s="95" customFormat="1" x14ac:dyDescent="0.2">
      <c r="A1200" s="111">
        <v>411000</v>
      </c>
      <c r="B1200" s="112" t="s">
        <v>472</v>
      </c>
      <c r="C1200" s="110">
        <f t="shared" ref="C1200" si="446">SUM(C1201:C1204)</f>
        <v>921600</v>
      </c>
      <c r="D1200" s="110">
        <f t="shared" ref="D1200" si="447">SUM(D1201:D1204)</f>
        <v>1132900</v>
      </c>
      <c r="E1200" s="110">
        <f t="shared" ref="E1200" si="448">SUM(E1201:E1204)</f>
        <v>4000</v>
      </c>
      <c r="F1200" s="218">
        <f t="shared" si="432"/>
        <v>122.92751736111111</v>
      </c>
    </row>
    <row r="1201" spans="1:6" s="95" customFormat="1" x14ac:dyDescent="0.2">
      <c r="A1201" s="113">
        <v>411100</v>
      </c>
      <c r="B1201" s="114" t="s">
        <v>360</v>
      </c>
      <c r="C1201" s="123">
        <v>886000</v>
      </c>
      <c r="D1201" s="115">
        <v>1097000</v>
      </c>
      <c r="E1201" s="115">
        <v>0</v>
      </c>
      <c r="F1201" s="219">
        <f t="shared" si="432"/>
        <v>123.81489841986455</v>
      </c>
    </row>
    <row r="1202" spans="1:6" s="95" customFormat="1" ht="40.5" x14ac:dyDescent="0.2">
      <c r="A1202" s="113">
        <v>411200</v>
      </c>
      <c r="B1202" s="114" t="s">
        <v>485</v>
      </c>
      <c r="C1202" s="123">
        <v>25400</v>
      </c>
      <c r="D1202" s="115">
        <v>22100</v>
      </c>
      <c r="E1202" s="115">
        <v>4000</v>
      </c>
      <c r="F1202" s="219">
        <f t="shared" si="432"/>
        <v>87.00787401574803</v>
      </c>
    </row>
    <row r="1203" spans="1:6" s="95" customFormat="1" ht="40.5" x14ac:dyDescent="0.2">
      <c r="A1203" s="113">
        <v>411300</v>
      </c>
      <c r="B1203" s="114" t="s">
        <v>361</v>
      </c>
      <c r="C1203" s="123">
        <v>4500</v>
      </c>
      <c r="D1203" s="115">
        <v>5800</v>
      </c>
      <c r="E1203" s="115">
        <v>0</v>
      </c>
      <c r="F1203" s="219">
        <f t="shared" si="432"/>
        <v>128.88888888888889</v>
      </c>
    </row>
    <row r="1204" spans="1:6" s="95" customFormat="1" x14ac:dyDescent="0.2">
      <c r="A1204" s="113">
        <v>411400</v>
      </c>
      <c r="B1204" s="114" t="s">
        <v>362</v>
      </c>
      <c r="C1204" s="123">
        <v>5700</v>
      </c>
      <c r="D1204" s="115">
        <v>8000</v>
      </c>
      <c r="E1204" s="115">
        <v>0</v>
      </c>
      <c r="F1204" s="219">
        <f t="shared" si="432"/>
        <v>140.35087719298244</v>
      </c>
    </row>
    <row r="1205" spans="1:6" s="95" customFormat="1" x14ac:dyDescent="0.2">
      <c r="A1205" s="111">
        <v>412000</v>
      </c>
      <c r="B1205" s="116" t="s">
        <v>477</v>
      </c>
      <c r="C1205" s="110">
        <f>SUM(C1206:C1217)</f>
        <v>100600</v>
      </c>
      <c r="D1205" s="110">
        <f>SUM(D1206:D1217)</f>
        <v>311000</v>
      </c>
      <c r="E1205" s="110">
        <f>SUM(E1206:E1217)</f>
        <v>235000</v>
      </c>
      <c r="F1205" s="218"/>
    </row>
    <row r="1206" spans="1:6" s="95" customFormat="1" x14ac:dyDescent="0.2">
      <c r="A1206" s="121">
        <v>412100</v>
      </c>
      <c r="B1206" s="114" t="s">
        <v>363</v>
      </c>
      <c r="C1206" s="123">
        <v>500</v>
      </c>
      <c r="D1206" s="115">
        <v>700</v>
      </c>
      <c r="E1206" s="115">
        <v>0</v>
      </c>
      <c r="F1206" s="219">
        <f t="shared" si="432"/>
        <v>140</v>
      </c>
    </row>
    <row r="1207" spans="1:6" s="95" customFormat="1" ht="40.5" x14ac:dyDescent="0.2">
      <c r="A1207" s="113">
        <v>412200</v>
      </c>
      <c r="B1207" s="114" t="s">
        <v>486</v>
      </c>
      <c r="C1207" s="123">
        <v>45500</v>
      </c>
      <c r="D1207" s="115">
        <v>38400</v>
      </c>
      <c r="E1207" s="115">
        <f>500+1000+500+300+600+100+1500+1000</f>
        <v>5500</v>
      </c>
      <c r="F1207" s="219">
        <f t="shared" si="432"/>
        <v>84.395604395604394</v>
      </c>
    </row>
    <row r="1208" spans="1:6" s="95" customFormat="1" x14ac:dyDescent="0.2">
      <c r="A1208" s="113">
        <v>412300</v>
      </c>
      <c r="B1208" s="114" t="s">
        <v>364</v>
      </c>
      <c r="C1208" s="123">
        <v>6000</v>
      </c>
      <c r="D1208" s="115">
        <v>6000</v>
      </c>
      <c r="E1208" s="115">
        <f>2400+200+300</f>
        <v>2900</v>
      </c>
      <c r="F1208" s="219">
        <f t="shared" si="432"/>
        <v>100</v>
      </c>
    </row>
    <row r="1209" spans="1:6" s="95" customFormat="1" x14ac:dyDescent="0.2">
      <c r="A1209" s="113">
        <v>412400</v>
      </c>
      <c r="B1209" s="114" t="s">
        <v>365</v>
      </c>
      <c r="C1209" s="123">
        <v>0</v>
      </c>
      <c r="D1209" s="115">
        <v>14000</v>
      </c>
      <c r="E1209" s="115">
        <v>0</v>
      </c>
      <c r="F1209" s="219">
        <v>0</v>
      </c>
    </row>
    <row r="1210" spans="1:6" s="95" customFormat="1" x14ac:dyDescent="0.2">
      <c r="A1210" s="113">
        <v>412500</v>
      </c>
      <c r="B1210" s="114" t="s">
        <v>366</v>
      </c>
      <c r="C1210" s="123">
        <v>5000</v>
      </c>
      <c r="D1210" s="115">
        <v>2500</v>
      </c>
      <c r="E1210" s="115">
        <v>1500</v>
      </c>
      <c r="F1210" s="219">
        <f t="shared" ref="F1210:F1262" si="449">D1210/C1210*100</f>
        <v>50</v>
      </c>
    </row>
    <row r="1211" spans="1:6" s="95" customFormat="1" x14ac:dyDescent="0.2">
      <c r="A1211" s="113">
        <v>412600</v>
      </c>
      <c r="B1211" s="114" t="s">
        <v>487</v>
      </c>
      <c r="C1211" s="123">
        <v>6000</v>
      </c>
      <c r="D1211" s="115">
        <v>15000</v>
      </c>
      <c r="E1211" s="115">
        <f>2500+3500+300+5000+4000+2000+1000</f>
        <v>18300</v>
      </c>
      <c r="F1211" s="219">
        <f t="shared" si="449"/>
        <v>250</v>
      </c>
    </row>
    <row r="1212" spans="1:6" s="95" customFormat="1" x14ac:dyDescent="0.2">
      <c r="A1212" s="113">
        <v>412700</v>
      </c>
      <c r="B1212" s="114" t="s">
        <v>474</v>
      </c>
      <c r="C1212" s="123">
        <v>20000</v>
      </c>
      <c r="D1212" s="115">
        <v>115000</v>
      </c>
      <c r="E1212" s="115">
        <f>1600+4500+500+56000+300+100+500</f>
        <v>63500</v>
      </c>
      <c r="F1212" s="219"/>
    </row>
    <row r="1213" spans="1:6" s="95" customFormat="1" x14ac:dyDescent="0.2">
      <c r="A1213" s="113">
        <v>412900</v>
      </c>
      <c r="B1213" s="114" t="s">
        <v>567</v>
      </c>
      <c r="C1213" s="123">
        <v>15000</v>
      </c>
      <c r="D1213" s="115">
        <v>117000</v>
      </c>
      <c r="E1213" s="115">
        <v>0</v>
      </c>
      <c r="F1213" s="219"/>
    </row>
    <row r="1214" spans="1:6" s="95" customFormat="1" x14ac:dyDescent="0.2">
      <c r="A1214" s="113">
        <v>412900</v>
      </c>
      <c r="B1214" s="118" t="s">
        <v>585</v>
      </c>
      <c r="C1214" s="123">
        <v>600</v>
      </c>
      <c r="D1214" s="115">
        <v>600</v>
      </c>
      <c r="E1214" s="115">
        <v>0</v>
      </c>
      <c r="F1214" s="219">
        <f t="shared" si="449"/>
        <v>100</v>
      </c>
    </row>
    <row r="1215" spans="1:6" s="95" customFormat="1" x14ac:dyDescent="0.2">
      <c r="A1215" s="113">
        <v>412900</v>
      </c>
      <c r="B1215" s="118" t="s">
        <v>586</v>
      </c>
      <c r="C1215" s="123">
        <v>200</v>
      </c>
      <c r="D1215" s="115">
        <v>0</v>
      </c>
      <c r="E1215" s="115">
        <v>0</v>
      </c>
      <c r="F1215" s="219">
        <f t="shared" si="449"/>
        <v>0</v>
      </c>
    </row>
    <row r="1216" spans="1:6" s="95" customFormat="1" x14ac:dyDescent="0.2">
      <c r="A1216" s="113">
        <v>412900</v>
      </c>
      <c r="B1216" s="118" t="s">
        <v>587</v>
      </c>
      <c r="C1216" s="123">
        <v>1800</v>
      </c>
      <c r="D1216" s="115">
        <v>1800</v>
      </c>
      <c r="E1216" s="115">
        <v>0</v>
      </c>
      <c r="F1216" s="219">
        <f t="shared" si="449"/>
        <v>100</v>
      </c>
    </row>
    <row r="1217" spans="1:6" s="95" customFormat="1" x14ac:dyDescent="0.2">
      <c r="A1217" s="113">
        <v>412900</v>
      </c>
      <c r="B1217" s="118" t="s">
        <v>569</v>
      </c>
      <c r="C1217" s="123">
        <v>0</v>
      </c>
      <c r="D1217" s="115">
        <v>0</v>
      </c>
      <c r="E1217" s="115">
        <v>143300</v>
      </c>
      <c r="F1217" s="219">
        <v>0</v>
      </c>
    </row>
    <row r="1218" spans="1:6" s="120" customFormat="1" x14ac:dyDescent="0.2">
      <c r="A1218" s="111">
        <v>510000</v>
      </c>
      <c r="B1218" s="116" t="s">
        <v>423</v>
      </c>
      <c r="C1218" s="110">
        <f>C1219+C1221</f>
        <v>0</v>
      </c>
      <c r="D1218" s="110">
        <f>D1219+D1221</f>
        <v>2000</v>
      </c>
      <c r="E1218" s="110">
        <f>E1219+E1221</f>
        <v>6800</v>
      </c>
      <c r="F1218" s="218">
        <v>0</v>
      </c>
    </row>
    <row r="1219" spans="1:6" s="120" customFormat="1" x14ac:dyDescent="0.2">
      <c r="A1219" s="111">
        <v>511000</v>
      </c>
      <c r="B1219" s="116" t="s">
        <v>424</v>
      </c>
      <c r="C1219" s="110">
        <f t="shared" ref="C1219" si="450">C1220</f>
        <v>0</v>
      </c>
      <c r="D1219" s="110">
        <f t="shared" ref="D1219" si="451">D1220</f>
        <v>2000</v>
      </c>
      <c r="E1219" s="110">
        <f>E1220+0+0</f>
        <v>6000</v>
      </c>
      <c r="F1219" s="218">
        <v>0</v>
      </c>
    </row>
    <row r="1220" spans="1:6" s="95" customFormat="1" x14ac:dyDescent="0.2">
      <c r="A1220" s="113">
        <v>511300</v>
      </c>
      <c r="B1220" s="114" t="s">
        <v>427</v>
      </c>
      <c r="C1220" s="123">
        <v>0</v>
      </c>
      <c r="D1220" s="115">
        <v>2000</v>
      </c>
      <c r="E1220" s="115">
        <v>6000</v>
      </c>
      <c r="F1220" s="219">
        <v>0</v>
      </c>
    </row>
    <row r="1221" spans="1:6" s="120" customFormat="1" x14ac:dyDescent="0.2">
      <c r="A1221" s="111">
        <v>516000</v>
      </c>
      <c r="B1221" s="116" t="s">
        <v>434</v>
      </c>
      <c r="C1221" s="110">
        <f t="shared" ref="C1221" si="452">C1222</f>
        <v>0</v>
      </c>
      <c r="D1221" s="110">
        <f t="shared" ref="D1221:E1221" si="453">D1222</f>
        <v>0</v>
      </c>
      <c r="E1221" s="110">
        <f t="shared" si="453"/>
        <v>800</v>
      </c>
      <c r="F1221" s="218">
        <v>0</v>
      </c>
    </row>
    <row r="1222" spans="1:6" s="95" customFormat="1" x14ac:dyDescent="0.2">
      <c r="A1222" s="113">
        <v>516100</v>
      </c>
      <c r="B1222" s="114" t="s">
        <v>434</v>
      </c>
      <c r="C1222" s="123">
        <v>0</v>
      </c>
      <c r="D1222" s="115">
        <v>0</v>
      </c>
      <c r="E1222" s="115">
        <v>800</v>
      </c>
      <c r="F1222" s="219">
        <v>0</v>
      </c>
    </row>
    <row r="1223" spans="1:6" s="120" customFormat="1" x14ac:dyDescent="0.2">
      <c r="A1223" s="111">
        <v>630000</v>
      </c>
      <c r="B1223" s="116" t="s">
        <v>462</v>
      </c>
      <c r="C1223" s="110">
        <f>C1224+0</f>
        <v>34900</v>
      </c>
      <c r="D1223" s="110">
        <f>D1224+0</f>
        <v>0</v>
      </c>
      <c r="E1223" s="110">
        <f>E1224+0</f>
        <v>0</v>
      </c>
      <c r="F1223" s="218">
        <f t="shared" si="449"/>
        <v>0</v>
      </c>
    </row>
    <row r="1224" spans="1:6" s="120" customFormat="1" x14ac:dyDescent="0.2">
      <c r="A1224" s="111">
        <v>638000</v>
      </c>
      <c r="B1224" s="116" t="s">
        <v>398</v>
      </c>
      <c r="C1224" s="110">
        <f t="shared" ref="C1224" si="454">C1225</f>
        <v>34900</v>
      </c>
      <c r="D1224" s="110">
        <f t="shared" ref="D1224:E1224" si="455">D1225</f>
        <v>0</v>
      </c>
      <c r="E1224" s="110">
        <f t="shared" si="455"/>
        <v>0</v>
      </c>
      <c r="F1224" s="218">
        <f t="shared" si="449"/>
        <v>0</v>
      </c>
    </row>
    <row r="1225" spans="1:6" s="95" customFormat="1" x14ac:dyDescent="0.2">
      <c r="A1225" s="113">
        <v>638100</v>
      </c>
      <c r="B1225" s="114" t="s">
        <v>467</v>
      </c>
      <c r="C1225" s="123">
        <v>34900</v>
      </c>
      <c r="D1225" s="115">
        <v>0</v>
      </c>
      <c r="E1225" s="115">
        <v>0</v>
      </c>
      <c r="F1225" s="219">
        <f t="shared" si="449"/>
        <v>0</v>
      </c>
    </row>
    <row r="1226" spans="1:6" s="95" customFormat="1" x14ac:dyDescent="0.2">
      <c r="A1226" s="154"/>
      <c r="B1226" s="148" t="s">
        <v>501</v>
      </c>
      <c r="C1226" s="152">
        <f>C1199+C1223+C1218</f>
        <v>1057100</v>
      </c>
      <c r="D1226" s="152">
        <f>D1199+D1223+D1218</f>
        <v>1445900</v>
      </c>
      <c r="E1226" s="152">
        <f>E1199+E1223+E1218</f>
        <v>245800</v>
      </c>
      <c r="F1226" s="245">
        <f t="shared" si="449"/>
        <v>136.77986945416706</v>
      </c>
    </row>
    <row r="1227" spans="1:6" s="95" customFormat="1" x14ac:dyDescent="0.2">
      <c r="A1227" s="131"/>
      <c r="B1227" s="164"/>
      <c r="C1227" s="132"/>
      <c r="D1227" s="132"/>
      <c r="E1227" s="132"/>
      <c r="F1227" s="241"/>
    </row>
    <row r="1228" spans="1:6" s="95" customFormat="1" x14ac:dyDescent="0.2">
      <c r="A1228" s="108"/>
      <c r="B1228" s="109"/>
      <c r="C1228" s="115"/>
      <c r="D1228" s="115"/>
      <c r="E1228" s="115"/>
      <c r="F1228" s="219"/>
    </row>
    <row r="1229" spans="1:6" s="95" customFormat="1" x14ac:dyDescent="0.2">
      <c r="A1229" s="113" t="s">
        <v>857</v>
      </c>
      <c r="B1229" s="116"/>
      <c r="C1229" s="115"/>
      <c r="D1229" s="115"/>
      <c r="E1229" s="115"/>
      <c r="F1229" s="219"/>
    </row>
    <row r="1230" spans="1:6" s="95" customFormat="1" x14ac:dyDescent="0.2">
      <c r="A1230" s="113" t="s">
        <v>512</v>
      </c>
      <c r="B1230" s="116"/>
      <c r="C1230" s="115"/>
      <c r="D1230" s="115"/>
      <c r="E1230" s="115"/>
      <c r="F1230" s="219"/>
    </row>
    <row r="1231" spans="1:6" s="95" customFormat="1" x14ac:dyDescent="0.2">
      <c r="A1231" s="113" t="s">
        <v>612</v>
      </c>
      <c r="B1231" s="116"/>
      <c r="C1231" s="115"/>
      <c r="D1231" s="115"/>
      <c r="E1231" s="115"/>
      <c r="F1231" s="219"/>
    </row>
    <row r="1232" spans="1:6" s="95" customFormat="1" x14ac:dyDescent="0.2">
      <c r="A1232" s="113" t="s">
        <v>801</v>
      </c>
      <c r="B1232" s="116"/>
      <c r="C1232" s="115"/>
      <c r="D1232" s="115"/>
      <c r="E1232" s="115"/>
      <c r="F1232" s="219"/>
    </row>
    <row r="1233" spans="1:6" s="95" customFormat="1" x14ac:dyDescent="0.2">
      <c r="A1233" s="113"/>
      <c r="B1233" s="144"/>
      <c r="C1233" s="132"/>
      <c r="D1233" s="132"/>
      <c r="E1233" s="132"/>
      <c r="F1233" s="241"/>
    </row>
    <row r="1234" spans="1:6" s="95" customFormat="1" x14ac:dyDescent="0.2">
      <c r="A1234" s="111">
        <v>410000</v>
      </c>
      <c r="B1234" s="112" t="s">
        <v>359</v>
      </c>
      <c r="C1234" s="110">
        <f>C1235+C1240+C1251</f>
        <v>8748600</v>
      </c>
      <c r="D1234" s="110">
        <f>D1235+D1240+D1251</f>
        <v>896600</v>
      </c>
      <c r="E1234" s="110">
        <f>E1235+E1240+E1251</f>
        <v>0</v>
      </c>
      <c r="F1234" s="218">
        <f t="shared" si="449"/>
        <v>10.24849690236152</v>
      </c>
    </row>
    <row r="1235" spans="1:6" s="95" customFormat="1" x14ac:dyDescent="0.2">
      <c r="A1235" s="111">
        <v>411000</v>
      </c>
      <c r="B1235" s="112" t="s">
        <v>472</v>
      </c>
      <c r="C1235" s="110">
        <f t="shared" ref="C1235" si="456">SUM(C1236:C1239)</f>
        <v>314200</v>
      </c>
      <c r="D1235" s="110">
        <f t="shared" ref="D1235" si="457">SUM(D1236:D1239)</f>
        <v>326900</v>
      </c>
      <c r="E1235" s="110">
        <f t="shared" ref="E1235" si="458">SUM(E1236:E1239)</f>
        <v>0</v>
      </c>
      <c r="F1235" s="218">
        <f t="shared" si="449"/>
        <v>104.04201145767027</v>
      </c>
    </row>
    <row r="1236" spans="1:6" s="95" customFormat="1" x14ac:dyDescent="0.2">
      <c r="A1236" s="113">
        <v>411100</v>
      </c>
      <c r="B1236" s="114" t="s">
        <v>360</v>
      </c>
      <c r="C1236" s="123">
        <v>276000</v>
      </c>
      <c r="D1236" s="115">
        <v>292000</v>
      </c>
      <c r="E1236" s="123">
        <v>0</v>
      </c>
      <c r="F1236" s="217">
        <f t="shared" si="449"/>
        <v>105.79710144927536</v>
      </c>
    </row>
    <row r="1237" spans="1:6" s="95" customFormat="1" ht="40.5" x14ac:dyDescent="0.2">
      <c r="A1237" s="113">
        <v>411200</v>
      </c>
      <c r="B1237" s="114" t="s">
        <v>485</v>
      </c>
      <c r="C1237" s="123">
        <v>9600</v>
      </c>
      <c r="D1237" s="115">
        <v>9900</v>
      </c>
      <c r="E1237" s="123">
        <v>0</v>
      </c>
      <c r="F1237" s="217">
        <f t="shared" si="449"/>
        <v>103.125</v>
      </c>
    </row>
    <row r="1238" spans="1:6" s="95" customFormat="1" ht="40.5" x14ac:dyDescent="0.2">
      <c r="A1238" s="113">
        <v>411300</v>
      </c>
      <c r="B1238" s="114" t="s">
        <v>361</v>
      </c>
      <c r="C1238" s="123">
        <v>8200</v>
      </c>
      <c r="D1238" s="115">
        <v>12000</v>
      </c>
      <c r="E1238" s="123">
        <v>0</v>
      </c>
      <c r="F1238" s="217">
        <f t="shared" si="449"/>
        <v>146.34146341463415</v>
      </c>
    </row>
    <row r="1239" spans="1:6" s="95" customFormat="1" x14ac:dyDescent="0.2">
      <c r="A1239" s="113">
        <v>411400</v>
      </c>
      <c r="B1239" s="114" t="s">
        <v>362</v>
      </c>
      <c r="C1239" s="123">
        <v>20400</v>
      </c>
      <c r="D1239" s="115">
        <v>13000</v>
      </c>
      <c r="E1239" s="123">
        <v>0</v>
      </c>
      <c r="F1239" s="217">
        <f t="shared" si="449"/>
        <v>63.725490196078425</v>
      </c>
    </row>
    <row r="1240" spans="1:6" s="95" customFormat="1" x14ac:dyDescent="0.2">
      <c r="A1240" s="111">
        <v>412000</v>
      </c>
      <c r="B1240" s="116" t="s">
        <v>477</v>
      </c>
      <c r="C1240" s="110">
        <f>SUM(C1241:C1250)</f>
        <v>50900</v>
      </c>
      <c r="D1240" s="110">
        <f>SUM(D1241:D1250)</f>
        <v>49700</v>
      </c>
      <c r="E1240" s="110">
        <f>SUM(E1241:E1250)</f>
        <v>0</v>
      </c>
      <c r="F1240" s="218">
        <f t="shared" si="449"/>
        <v>97.642436149312374</v>
      </c>
    </row>
    <row r="1241" spans="1:6" s="95" customFormat="1" ht="40.5" x14ac:dyDescent="0.2">
      <c r="A1241" s="113">
        <v>412200</v>
      </c>
      <c r="B1241" s="114" t="s">
        <v>486</v>
      </c>
      <c r="C1241" s="123">
        <v>8700</v>
      </c>
      <c r="D1241" s="115">
        <v>8300</v>
      </c>
      <c r="E1241" s="123">
        <v>0</v>
      </c>
      <c r="F1241" s="217">
        <f t="shared" si="449"/>
        <v>95.402298850574709</v>
      </c>
    </row>
    <row r="1242" spans="1:6" s="95" customFormat="1" x14ac:dyDescent="0.2">
      <c r="A1242" s="113">
        <v>412300</v>
      </c>
      <c r="B1242" s="114" t="s">
        <v>364</v>
      </c>
      <c r="C1242" s="123">
        <v>3600</v>
      </c>
      <c r="D1242" s="115">
        <v>3500</v>
      </c>
      <c r="E1242" s="123">
        <v>0</v>
      </c>
      <c r="F1242" s="217">
        <f t="shared" si="449"/>
        <v>97.222222222222214</v>
      </c>
    </row>
    <row r="1243" spans="1:6" s="95" customFormat="1" x14ac:dyDescent="0.2">
      <c r="A1243" s="113">
        <v>412500</v>
      </c>
      <c r="B1243" s="114" t="s">
        <v>366</v>
      </c>
      <c r="C1243" s="123">
        <v>4000</v>
      </c>
      <c r="D1243" s="115">
        <v>4000</v>
      </c>
      <c r="E1243" s="123">
        <v>0</v>
      </c>
      <c r="F1243" s="217">
        <f t="shared" si="449"/>
        <v>100</v>
      </c>
    </row>
    <row r="1244" spans="1:6" s="95" customFormat="1" x14ac:dyDescent="0.2">
      <c r="A1244" s="113">
        <v>412600</v>
      </c>
      <c r="B1244" s="114" t="s">
        <v>487</v>
      </c>
      <c r="C1244" s="123">
        <v>20000</v>
      </c>
      <c r="D1244" s="115">
        <v>20000</v>
      </c>
      <c r="E1244" s="123">
        <v>0</v>
      </c>
      <c r="F1244" s="217">
        <f t="shared" si="449"/>
        <v>100</v>
      </c>
    </row>
    <row r="1245" spans="1:6" s="95" customFormat="1" x14ac:dyDescent="0.2">
      <c r="A1245" s="113">
        <v>412700</v>
      </c>
      <c r="B1245" s="114" t="s">
        <v>474</v>
      </c>
      <c r="C1245" s="123">
        <v>6000</v>
      </c>
      <c r="D1245" s="115">
        <v>6000</v>
      </c>
      <c r="E1245" s="123">
        <v>0</v>
      </c>
      <c r="F1245" s="217">
        <f t="shared" si="449"/>
        <v>100</v>
      </c>
    </row>
    <row r="1246" spans="1:6" s="95" customFormat="1" x14ac:dyDescent="0.2">
      <c r="A1246" s="113">
        <v>412900</v>
      </c>
      <c r="B1246" s="118" t="s">
        <v>802</v>
      </c>
      <c r="C1246" s="123">
        <v>500</v>
      </c>
      <c r="D1246" s="115">
        <v>500</v>
      </c>
      <c r="E1246" s="123">
        <v>0</v>
      </c>
      <c r="F1246" s="217">
        <f t="shared" si="449"/>
        <v>100</v>
      </c>
    </row>
    <row r="1247" spans="1:6" s="95" customFormat="1" x14ac:dyDescent="0.2">
      <c r="A1247" s="113">
        <v>412900</v>
      </c>
      <c r="B1247" s="118" t="s">
        <v>585</v>
      </c>
      <c r="C1247" s="123">
        <v>1000</v>
      </c>
      <c r="D1247" s="115">
        <v>999.99999999999989</v>
      </c>
      <c r="E1247" s="123">
        <v>0</v>
      </c>
      <c r="F1247" s="217">
        <f t="shared" si="449"/>
        <v>99.999999999999986</v>
      </c>
    </row>
    <row r="1248" spans="1:6" s="95" customFormat="1" x14ac:dyDescent="0.2">
      <c r="A1248" s="113">
        <v>412900</v>
      </c>
      <c r="B1248" s="118" t="s">
        <v>586</v>
      </c>
      <c r="C1248" s="123">
        <v>5500</v>
      </c>
      <c r="D1248" s="115">
        <v>5200</v>
      </c>
      <c r="E1248" s="123">
        <v>0</v>
      </c>
      <c r="F1248" s="217">
        <f t="shared" si="449"/>
        <v>94.545454545454547</v>
      </c>
    </row>
    <row r="1249" spans="1:6" s="95" customFormat="1" x14ac:dyDescent="0.2">
      <c r="A1249" s="113">
        <v>412900</v>
      </c>
      <c r="B1249" s="118" t="s">
        <v>587</v>
      </c>
      <c r="C1249" s="123">
        <v>600</v>
      </c>
      <c r="D1249" s="115">
        <v>700</v>
      </c>
      <c r="E1249" s="123">
        <v>0</v>
      </c>
      <c r="F1249" s="217">
        <f t="shared" si="449"/>
        <v>116.66666666666667</v>
      </c>
    </row>
    <row r="1250" spans="1:6" s="95" customFormat="1" x14ac:dyDescent="0.2">
      <c r="A1250" s="113">
        <v>412900</v>
      </c>
      <c r="B1250" s="114" t="s">
        <v>569</v>
      </c>
      <c r="C1250" s="123">
        <v>999.99999999999989</v>
      </c>
      <c r="D1250" s="115">
        <v>500</v>
      </c>
      <c r="E1250" s="123">
        <v>0</v>
      </c>
      <c r="F1250" s="217">
        <f t="shared" si="449"/>
        <v>50.000000000000014</v>
      </c>
    </row>
    <row r="1251" spans="1:6" s="151" customFormat="1" x14ac:dyDescent="0.2">
      <c r="A1251" s="111">
        <v>415000</v>
      </c>
      <c r="B1251" s="116" t="s">
        <v>321</v>
      </c>
      <c r="C1251" s="110">
        <f t="shared" ref="C1251" si="459">SUM(C1252:C1256)</f>
        <v>8383500</v>
      </c>
      <c r="D1251" s="110">
        <f t="shared" ref="D1251" si="460">SUM(D1252:D1256)</f>
        <v>520000</v>
      </c>
      <c r="E1251" s="110">
        <f t="shared" ref="E1251" si="461">SUM(E1252:E1256)</f>
        <v>0</v>
      </c>
      <c r="F1251" s="218"/>
    </row>
    <row r="1252" spans="1:6" s="95" customFormat="1" x14ac:dyDescent="0.2">
      <c r="A1252" s="121">
        <v>415100</v>
      </c>
      <c r="B1252" s="114" t="s">
        <v>531</v>
      </c>
      <c r="C1252" s="123">
        <v>202900</v>
      </c>
      <c r="D1252" s="115">
        <v>0</v>
      </c>
      <c r="E1252" s="123">
        <v>0</v>
      </c>
      <c r="F1252" s="217">
        <f t="shared" si="449"/>
        <v>0</v>
      </c>
    </row>
    <row r="1253" spans="1:6" s="95" customFormat="1" x14ac:dyDescent="0.2">
      <c r="A1253" s="121">
        <v>415100</v>
      </c>
      <c r="B1253" s="114" t="s">
        <v>539</v>
      </c>
      <c r="C1253" s="123">
        <v>293400</v>
      </c>
      <c r="D1253" s="115">
        <v>0</v>
      </c>
      <c r="E1253" s="123">
        <v>0</v>
      </c>
      <c r="F1253" s="217">
        <f t="shared" si="449"/>
        <v>0</v>
      </c>
    </row>
    <row r="1254" spans="1:6" s="95" customFormat="1" x14ac:dyDescent="0.2">
      <c r="A1254" s="121">
        <v>415200</v>
      </c>
      <c r="B1254" s="114" t="s">
        <v>771</v>
      </c>
      <c r="C1254" s="123">
        <v>0</v>
      </c>
      <c r="D1254" s="115">
        <v>520000</v>
      </c>
      <c r="E1254" s="123">
        <v>0</v>
      </c>
      <c r="F1254" s="217">
        <v>0</v>
      </c>
    </row>
    <row r="1255" spans="1:6" s="95" customFormat="1" x14ac:dyDescent="0.2">
      <c r="A1255" s="121">
        <v>415200</v>
      </c>
      <c r="B1255" s="114" t="s">
        <v>772</v>
      </c>
      <c r="C1255" s="123">
        <v>310000</v>
      </c>
      <c r="D1255" s="115">
        <v>0</v>
      </c>
      <c r="E1255" s="123">
        <v>0</v>
      </c>
      <c r="F1255" s="217">
        <f t="shared" si="449"/>
        <v>0</v>
      </c>
    </row>
    <row r="1256" spans="1:6" s="95" customFormat="1" x14ac:dyDescent="0.2">
      <c r="A1256" s="121">
        <v>415200</v>
      </c>
      <c r="B1256" s="114" t="s">
        <v>773</v>
      </c>
      <c r="C1256" s="123">
        <v>7577200</v>
      </c>
      <c r="D1256" s="115">
        <v>0</v>
      </c>
      <c r="E1256" s="123">
        <v>0</v>
      </c>
      <c r="F1256" s="217">
        <f t="shared" si="449"/>
        <v>0</v>
      </c>
    </row>
    <row r="1257" spans="1:6" s="151" customFormat="1" x14ac:dyDescent="0.2">
      <c r="A1257" s="111">
        <v>480000</v>
      </c>
      <c r="B1257" s="116" t="s">
        <v>419</v>
      </c>
      <c r="C1257" s="110">
        <f t="shared" ref="C1257:D1258" si="462">C1258</f>
        <v>1250000</v>
      </c>
      <c r="D1257" s="110">
        <f t="shared" si="462"/>
        <v>1350000</v>
      </c>
      <c r="E1257" s="110">
        <f t="shared" ref="E1257:E1258" si="463">E1258</f>
        <v>0</v>
      </c>
      <c r="F1257" s="218">
        <f t="shared" si="449"/>
        <v>108</v>
      </c>
    </row>
    <row r="1258" spans="1:6" s="151" customFormat="1" x14ac:dyDescent="0.2">
      <c r="A1258" s="111">
        <v>488000</v>
      </c>
      <c r="B1258" s="116" t="s">
        <v>375</v>
      </c>
      <c r="C1258" s="110">
        <f t="shared" si="462"/>
        <v>1250000</v>
      </c>
      <c r="D1258" s="110">
        <f t="shared" si="462"/>
        <v>1350000</v>
      </c>
      <c r="E1258" s="110">
        <f t="shared" si="463"/>
        <v>0</v>
      </c>
      <c r="F1258" s="218">
        <f t="shared" si="449"/>
        <v>108</v>
      </c>
    </row>
    <row r="1259" spans="1:6" s="95" customFormat="1" x14ac:dyDescent="0.2">
      <c r="A1259" s="113">
        <v>488100</v>
      </c>
      <c r="B1259" s="114" t="s">
        <v>774</v>
      </c>
      <c r="C1259" s="123">
        <v>1250000</v>
      </c>
      <c r="D1259" s="115">
        <v>1350000</v>
      </c>
      <c r="E1259" s="123">
        <v>0</v>
      </c>
      <c r="F1259" s="217">
        <f t="shared" si="449"/>
        <v>108</v>
      </c>
    </row>
    <row r="1260" spans="1:6" s="120" customFormat="1" x14ac:dyDescent="0.2">
      <c r="A1260" s="111">
        <v>510000</v>
      </c>
      <c r="B1260" s="116" t="s">
        <v>423</v>
      </c>
      <c r="C1260" s="110">
        <f>C1261+0+C1263</f>
        <v>3500</v>
      </c>
      <c r="D1260" s="110">
        <f>D1261+0+D1263</f>
        <v>3500</v>
      </c>
      <c r="E1260" s="110">
        <f>E1261+0+E1263</f>
        <v>0</v>
      </c>
      <c r="F1260" s="218">
        <f t="shared" si="449"/>
        <v>100</v>
      </c>
    </row>
    <row r="1261" spans="1:6" s="120" customFormat="1" x14ac:dyDescent="0.2">
      <c r="A1261" s="111">
        <v>511000</v>
      </c>
      <c r="B1261" s="116" t="s">
        <v>424</v>
      </c>
      <c r="C1261" s="110">
        <f>C1262+0</f>
        <v>2000</v>
      </c>
      <c r="D1261" s="110">
        <f>D1262+0</f>
        <v>2000</v>
      </c>
      <c r="E1261" s="110">
        <f>E1262+0</f>
        <v>0</v>
      </c>
      <c r="F1261" s="218">
        <f t="shared" si="449"/>
        <v>100</v>
      </c>
    </row>
    <row r="1262" spans="1:6" s="95" customFormat="1" x14ac:dyDescent="0.2">
      <c r="A1262" s="113">
        <v>511300</v>
      </c>
      <c r="B1262" s="114" t="s">
        <v>427</v>
      </c>
      <c r="C1262" s="123">
        <v>2000</v>
      </c>
      <c r="D1262" s="115">
        <v>2000</v>
      </c>
      <c r="E1262" s="123">
        <v>0</v>
      </c>
      <c r="F1262" s="217">
        <f t="shared" si="449"/>
        <v>100</v>
      </c>
    </row>
    <row r="1263" spans="1:6" s="120" customFormat="1" x14ac:dyDescent="0.2">
      <c r="A1263" s="111">
        <v>516000</v>
      </c>
      <c r="B1263" s="116" t="s">
        <v>434</v>
      </c>
      <c r="C1263" s="110">
        <f t="shared" ref="C1263" si="464">C1264</f>
        <v>1500</v>
      </c>
      <c r="D1263" s="110">
        <f t="shared" ref="D1263:E1263" si="465">D1264</f>
        <v>1500</v>
      </c>
      <c r="E1263" s="110">
        <f t="shared" si="465"/>
        <v>0</v>
      </c>
      <c r="F1263" s="218">
        <f t="shared" ref="F1263:F1265" si="466">D1263/C1263*100</f>
        <v>100</v>
      </c>
    </row>
    <row r="1264" spans="1:6" s="95" customFormat="1" x14ac:dyDescent="0.2">
      <c r="A1264" s="113">
        <v>516100</v>
      </c>
      <c r="B1264" s="114" t="s">
        <v>434</v>
      </c>
      <c r="C1264" s="123">
        <v>1500</v>
      </c>
      <c r="D1264" s="115">
        <v>1500</v>
      </c>
      <c r="E1264" s="123">
        <v>0</v>
      </c>
      <c r="F1264" s="217">
        <f t="shared" si="466"/>
        <v>100</v>
      </c>
    </row>
    <row r="1265" spans="1:6" s="95" customFormat="1" x14ac:dyDescent="0.2">
      <c r="A1265" s="154"/>
      <c r="B1265" s="148" t="s">
        <v>501</v>
      </c>
      <c r="C1265" s="152">
        <f>C1234+C1257+C1260+0</f>
        <v>10002100</v>
      </c>
      <c r="D1265" s="152">
        <f>D1234+D1257+D1260+0</f>
        <v>2250100</v>
      </c>
      <c r="E1265" s="152">
        <f>E1234+E1257+E1260+0</f>
        <v>0</v>
      </c>
      <c r="F1265" s="245">
        <f t="shared" si="466"/>
        <v>22.49627578208576</v>
      </c>
    </row>
    <row r="1266" spans="1:6" s="95" customFormat="1" x14ac:dyDescent="0.2">
      <c r="A1266" s="105"/>
      <c r="B1266" s="114"/>
      <c r="C1266" s="115"/>
      <c r="D1266" s="115"/>
      <c r="E1266" s="115"/>
      <c r="F1266" s="219"/>
    </row>
    <row r="1267" spans="1:6" s="95" customFormat="1" x14ac:dyDescent="0.2">
      <c r="A1267" s="108"/>
      <c r="B1267" s="109"/>
      <c r="C1267" s="115"/>
      <c r="D1267" s="115"/>
      <c r="E1267" s="115"/>
      <c r="F1267" s="219"/>
    </row>
    <row r="1268" spans="1:6" s="95" customFormat="1" x14ac:dyDescent="0.2">
      <c r="A1268" s="113" t="s">
        <v>858</v>
      </c>
      <c r="B1268" s="116"/>
      <c r="C1268" s="115"/>
      <c r="D1268" s="115"/>
      <c r="E1268" s="115"/>
      <c r="F1268" s="219"/>
    </row>
    <row r="1269" spans="1:6" s="95" customFormat="1" x14ac:dyDescent="0.2">
      <c r="A1269" s="113" t="s">
        <v>512</v>
      </c>
      <c r="B1269" s="116"/>
      <c r="C1269" s="115"/>
      <c r="D1269" s="115"/>
      <c r="E1269" s="115"/>
      <c r="F1269" s="219"/>
    </row>
    <row r="1270" spans="1:6" s="95" customFormat="1" x14ac:dyDescent="0.2">
      <c r="A1270" s="113" t="s">
        <v>634</v>
      </c>
      <c r="B1270" s="116"/>
      <c r="C1270" s="115"/>
      <c r="D1270" s="115"/>
      <c r="E1270" s="115"/>
      <c r="F1270" s="219"/>
    </row>
    <row r="1271" spans="1:6" s="95" customFormat="1" x14ac:dyDescent="0.2">
      <c r="A1271" s="113" t="s">
        <v>859</v>
      </c>
      <c r="B1271" s="116"/>
      <c r="C1271" s="115"/>
      <c r="D1271" s="115"/>
      <c r="E1271" s="115"/>
      <c r="F1271" s="219"/>
    </row>
    <row r="1272" spans="1:6" s="95" customFormat="1" x14ac:dyDescent="0.2">
      <c r="A1272" s="113"/>
      <c r="B1272" s="144"/>
      <c r="C1272" s="132"/>
      <c r="D1272" s="132"/>
      <c r="E1272" s="132"/>
      <c r="F1272" s="241"/>
    </row>
    <row r="1273" spans="1:6" s="95" customFormat="1" x14ac:dyDescent="0.2">
      <c r="A1273" s="111">
        <v>410000</v>
      </c>
      <c r="B1273" s="112" t="s">
        <v>359</v>
      </c>
      <c r="C1273" s="110">
        <f t="shared" ref="C1273" si="467">C1274+C1279</f>
        <v>1914900</v>
      </c>
      <c r="D1273" s="110">
        <f t="shared" ref="D1273" si="468">D1274+D1279</f>
        <v>2144900</v>
      </c>
      <c r="E1273" s="110">
        <f t="shared" ref="E1273" si="469">E1274+E1279</f>
        <v>0</v>
      </c>
      <c r="F1273" s="218">
        <f t="shared" ref="F1273:F1310" si="470">D1273/C1273*100</f>
        <v>112.01107107420754</v>
      </c>
    </row>
    <row r="1274" spans="1:6" s="95" customFormat="1" x14ac:dyDescent="0.2">
      <c r="A1274" s="111">
        <v>411000</v>
      </c>
      <c r="B1274" s="112" t="s">
        <v>472</v>
      </c>
      <c r="C1274" s="110">
        <f t="shared" ref="C1274" si="471">SUM(C1275:C1278)</f>
        <v>1911400</v>
      </c>
      <c r="D1274" s="110">
        <f t="shared" ref="D1274" si="472">SUM(D1275:D1278)</f>
        <v>2141400</v>
      </c>
      <c r="E1274" s="110">
        <f t="shared" ref="E1274" si="473">SUM(E1275:E1278)</f>
        <v>0</v>
      </c>
      <c r="F1274" s="218">
        <f t="shared" si="470"/>
        <v>112.03306476927905</v>
      </c>
    </row>
    <row r="1275" spans="1:6" s="95" customFormat="1" x14ac:dyDescent="0.2">
      <c r="A1275" s="113">
        <v>411100</v>
      </c>
      <c r="B1275" s="114" t="s">
        <v>360</v>
      </c>
      <c r="C1275" s="123">
        <v>1770000</v>
      </c>
      <c r="D1275" s="115">
        <v>2000000</v>
      </c>
      <c r="E1275" s="123">
        <v>0</v>
      </c>
      <c r="F1275" s="217">
        <f t="shared" si="470"/>
        <v>112.99435028248588</v>
      </c>
    </row>
    <row r="1276" spans="1:6" s="95" customFormat="1" ht="40.5" x14ac:dyDescent="0.2">
      <c r="A1276" s="113">
        <v>411200</v>
      </c>
      <c r="B1276" s="114" t="s">
        <v>485</v>
      </c>
      <c r="C1276" s="123">
        <v>55000</v>
      </c>
      <c r="D1276" s="115">
        <v>55000</v>
      </c>
      <c r="E1276" s="123">
        <v>0</v>
      </c>
      <c r="F1276" s="217">
        <f t="shared" si="470"/>
        <v>100</v>
      </c>
    </row>
    <row r="1277" spans="1:6" s="95" customFormat="1" ht="40.5" x14ac:dyDescent="0.2">
      <c r="A1277" s="113">
        <v>411300</v>
      </c>
      <c r="B1277" s="114" t="s">
        <v>361</v>
      </c>
      <c r="C1277" s="123">
        <v>50000</v>
      </c>
      <c r="D1277" s="115">
        <v>50000</v>
      </c>
      <c r="E1277" s="123">
        <v>0</v>
      </c>
      <c r="F1277" s="217">
        <f t="shared" si="470"/>
        <v>100</v>
      </c>
    </row>
    <row r="1278" spans="1:6" s="95" customFormat="1" x14ac:dyDescent="0.2">
      <c r="A1278" s="113">
        <v>411400</v>
      </c>
      <c r="B1278" s="114" t="s">
        <v>362</v>
      </c>
      <c r="C1278" s="123">
        <v>36400</v>
      </c>
      <c r="D1278" s="115">
        <v>36400</v>
      </c>
      <c r="E1278" s="123">
        <v>0</v>
      </c>
      <c r="F1278" s="217">
        <f t="shared" si="470"/>
        <v>100</v>
      </c>
    </row>
    <row r="1279" spans="1:6" s="95" customFormat="1" x14ac:dyDescent="0.2">
      <c r="A1279" s="111">
        <v>412000</v>
      </c>
      <c r="B1279" s="116" t="s">
        <v>477</v>
      </c>
      <c r="C1279" s="110">
        <f t="shared" ref="C1279" si="474">SUM(C1280:C1280)</f>
        <v>3500</v>
      </c>
      <c r="D1279" s="110">
        <f t="shared" ref="D1279" si="475">SUM(D1280:D1280)</f>
        <v>3500</v>
      </c>
      <c r="E1279" s="110">
        <f t="shared" ref="E1279" si="476">SUM(E1280:E1280)</f>
        <v>0</v>
      </c>
      <c r="F1279" s="218">
        <f t="shared" si="470"/>
        <v>100</v>
      </c>
    </row>
    <row r="1280" spans="1:6" s="95" customFormat="1" x14ac:dyDescent="0.2">
      <c r="A1280" s="113">
        <v>412900</v>
      </c>
      <c r="B1280" s="114" t="s">
        <v>587</v>
      </c>
      <c r="C1280" s="123">
        <v>3500</v>
      </c>
      <c r="D1280" s="115">
        <v>3500</v>
      </c>
      <c r="E1280" s="123">
        <v>0</v>
      </c>
      <c r="F1280" s="217">
        <f t="shared" si="470"/>
        <v>100</v>
      </c>
    </row>
    <row r="1281" spans="1:6" s="120" customFormat="1" x14ac:dyDescent="0.2">
      <c r="A1281" s="111">
        <v>510000</v>
      </c>
      <c r="B1281" s="116" t="s">
        <v>423</v>
      </c>
      <c r="C1281" s="110">
        <f t="shared" ref="C1281" si="477">C1282</f>
        <v>36000</v>
      </c>
      <c r="D1281" s="110">
        <f t="shared" ref="D1281:E1281" si="478">D1282</f>
        <v>0</v>
      </c>
      <c r="E1281" s="110">
        <f t="shared" si="478"/>
        <v>0</v>
      </c>
      <c r="F1281" s="218">
        <f t="shared" si="470"/>
        <v>0</v>
      </c>
    </row>
    <row r="1282" spans="1:6" s="120" customFormat="1" x14ac:dyDescent="0.2">
      <c r="A1282" s="111">
        <v>511000</v>
      </c>
      <c r="B1282" s="116" t="s">
        <v>424</v>
      </c>
      <c r="C1282" s="110">
        <f>SUM(C1283:C1283)</f>
        <v>36000</v>
      </c>
      <c r="D1282" s="110">
        <f>SUM(D1283:D1283)</f>
        <v>0</v>
      </c>
      <c r="E1282" s="110">
        <f>SUM(E1283:E1283)</f>
        <v>0</v>
      </c>
      <c r="F1282" s="218">
        <f t="shared" si="470"/>
        <v>0</v>
      </c>
    </row>
    <row r="1283" spans="1:6" s="95" customFormat="1" x14ac:dyDescent="0.2">
      <c r="A1283" s="113">
        <v>511300</v>
      </c>
      <c r="B1283" s="114" t="s">
        <v>427</v>
      </c>
      <c r="C1283" s="123">
        <v>36000</v>
      </c>
      <c r="D1283" s="115">
        <v>0</v>
      </c>
      <c r="E1283" s="123">
        <v>0</v>
      </c>
      <c r="F1283" s="217">
        <f t="shared" si="470"/>
        <v>0</v>
      </c>
    </row>
    <row r="1284" spans="1:6" s="120" customFormat="1" x14ac:dyDescent="0.2">
      <c r="A1284" s="111">
        <v>630000</v>
      </c>
      <c r="B1284" s="116" t="s">
        <v>462</v>
      </c>
      <c r="C1284" s="110">
        <f>C1285+0</f>
        <v>62000</v>
      </c>
      <c r="D1284" s="110">
        <f>D1285+0</f>
        <v>62000</v>
      </c>
      <c r="E1284" s="110">
        <f>E1285+0</f>
        <v>0</v>
      </c>
      <c r="F1284" s="218">
        <f t="shared" si="470"/>
        <v>100</v>
      </c>
    </row>
    <row r="1285" spans="1:6" s="120" customFormat="1" x14ac:dyDescent="0.2">
      <c r="A1285" s="111">
        <v>638000</v>
      </c>
      <c r="B1285" s="116" t="s">
        <v>398</v>
      </c>
      <c r="C1285" s="110">
        <f t="shared" ref="C1285" si="479">C1286</f>
        <v>62000</v>
      </c>
      <c r="D1285" s="110">
        <f t="shared" ref="D1285:E1285" si="480">D1286</f>
        <v>62000</v>
      </c>
      <c r="E1285" s="110">
        <f t="shared" si="480"/>
        <v>0</v>
      </c>
      <c r="F1285" s="218">
        <f t="shared" si="470"/>
        <v>100</v>
      </c>
    </row>
    <row r="1286" spans="1:6" s="95" customFormat="1" x14ac:dyDescent="0.2">
      <c r="A1286" s="113">
        <v>638100</v>
      </c>
      <c r="B1286" s="114" t="s">
        <v>467</v>
      </c>
      <c r="C1286" s="123">
        <v>62000</v>
      </c>
      <c r="D1286" s="115">
        <v>62000</v>
      </c>
      <c r="E1286" s="123">
        <v>0</v>
      </c>
      <c r="F1286" s="217">
        <f t="shared" si="470"/>
        <v>100</v>
      </c>
    </row>
    <row r="1287" spans="1:6" s="95" customFormat="1" x14ac:dyDescent="0.2">
      <c r="A1287" s="102"/>
      <c r="B1287" s="148" t="s">
        <v>501</v>
      </c>
      <c r="C1287" s="152">
        <f>C1273+0+C1281+C1284</f>
        <v>2012900</v>
      </c>
      <c r="D1287" s="152">
        <f>D1273+0+D1281+D1284</f>
        <v>2206900</v>
      </c>
      <c r="E1287" s="152">
        <f>E1273+0+E1281+E1284</f>
        <v>0</v>
      </c>
      <c r="F1287" s="245">
        <f t="shared" si="470"/>
        <v>109.63783595807044</v>
      </c>
    </row>
    <row r="1288" spans="1:6" s="95" customFormat="1" x14ac:dyDescent="0.2">
      <c r="A1288" s="105"/>
      <c r="B1288" s="109"/>
      <c r="C1288" s="115"/>
      <c r="D1288" s="115"/>
      <c r="E1288" s="115"/>
      <c r="F1288" s="219"/>
    </row>
    <row r="1289" spans="1:6" s="95" customFormat="1" x14ac:dyDescent="0.2">
      <c r="A1289" s="108"/>
      <c r="B1289" s="109"/>
      <c r="C1289" s="115"/>
      <c r="D1289" s="115"/>
      <c r="E1289" s="115"/>
      <c r="F1289" s="219"/>
    </row>
    <row r="1290" spans="1:6" s="95" customFormat="1" x14ac:dyDescent="0.2">
      <c r="A1290" s="113" t="s">
        <v>860</v>
      </c>
      <c r="B1290" s="116"/>
      <c r="C1290" s="115"/>
      <c r="D1290" s="115"/>
      <c r="E1290" s="115"/>
      <c r="F1290" s="219"/>
    </row>
    <row r="1291" spans="1:6" s="95" customFormat="1" x14ac:dyDescent="0.2">
      <c r="A1291" s="113" t="s">
        <v>512</v>
      </c>
      <c r="B1291" s="116"/>
      <c r="C1291" s="115"/>
      <c r="D1291" s="115"/>
      <c r="E1291" s="115"/>
      <c r="F1291" s="219"/>
    </row>
    <row r="1292" spans="1:6" s="95" customFormat="1" x14ac:dyDescent="0.2">
      <c r="A1292" s="113" t="s">
        <v>635</v>
      </c>
      <c r="B1292" s="116"/>
      <c r="C1292" s="115"/>
      <c r="D1292" s="115"/>
      <c r="E1292" s="115"/>
      <c r="F1292" s="219"/>
    </row>
    <row r="1293" spans="1:6" s="95" customFormat="1" x14ac:dyDescent="0.2">
      <c r="A1293" s="113" t="s">
        <v>861</v>
      </c>
      <c r="B1293" s="116"/>
      <c r="C1293" s="115"/>
      <c r="D1293" s="115"/>
      <c r="E1293" s="115"/>
      <c r="F1293" s="219"/>
    </row>
    <row r="1294" spans="1:6" s="95" customFormat="1" x14ac:dyDescent="0.2">
      <c r="A1294" s="113"/>
      <c r="B1294" s="144"/>
      <c r="C1294" s="132"/>
      <c r="D1294" s="132"/>
      <c r="E1294" s="132"/>
      <c r="F1294" s="241"/>
    </row>
    <row r="1295" spans="1:6" s="95" customFormat="1" x14ac:dyDescent="0.2">
      <c r="A1295" s="111">
        <v>410000</v>
      </c>
      <c r="B1295" s="112" t="s">
        <v>359</v>
      </c>
      <c r="C1295" s="110">
        <f t="shared" ref="C1295" si="481">C1296+C1301</f>
        <v>14685800</v>
      </c>
      <c r="D1295" s="110">
        <f t="shared" ref="D1295" si="482">D1296+D1301</f>
        <v>17537800</v>
      </c>
      <c r="E1295" s="110">
        <f t="shared" ref="E1295" si="483">E1296+E1301</f>
        <v>1175000</v>
      </c>
      <c r="F1295" s="218">
        <f t="shared" si="470"/>
        <v>119.42012011603045</v>
      </c>
    </row>
    <row r="1296" spans="1:6" s="95" customFormat="1" x14ac:dyDescent="0.2">
      <c r="A1296" s="111">
        <v>411000</v>
      </c>
      <c r="B1296" s="112" t="s">
        <v>472</v>
      </c>
      <c r="C1296" s="110">
        <f t="shared" ref="C1296" si="484">SUM(C1297:C1300)</f>
        <v>14230000</v>
      </c>
      <c r="D1296" s="110">
        <f t="shared" ref="D1296" si="485">SUM(D1297:D1300)</f>
        <v>16990000</v>
      </c>
      <c r="E1296" s="110">
        <f t="shared" ref="E1296" si="486">SUM(E1297:E1300)</f>
        <v>330000</v>
      </c>
      <c r="F1296" s="218">
        <f t="shared" si="470"/>
        <v>119.39564300773016</v>
      </c>
    </row>
    <row r="1297" spans="1:6" s="95" customFormat="1" x14ac:dyDescent="0.2">
      <c r="A1297" s="113">
        <v>411100</v>
      </c>
      <c r="B1297" s="114" t="s">
        <v>360</v>
      </c>
      <c r="C1297" s="123">
        <v>13400000</v>
      </c>
      <c r="D1297" s="115">
        <v>16230000</v>
      </c>
      <c r="E1297" s="115">
        <v>230000</v>
      </c>
      <c r="F1297" s="219">
        <f t="shared" si="470"/>
        <v>121.11940298507461</v>
      </c>
    </row>
    <row r="1298" spans="1:6" s="95" customFormat="1" ht="40.5" x14ac:dyDescent="0.2">
      <c r="A1298" s="113">
        <v>411200</v>
      </c>
      <c r="B1298" s="114" t="s">
        <v>485</v>
      </c>
      <c r="C1298" s="123">
        <v>450000</v>
      </c>
      <c r="D1298" s="115">
        <v>370000</v>
      </c>
      <c r="E1298" s="115">
        <v>65000</v>
      </c>
      <c r="F1298" s="219">
        <f t="shared" si="470"/>
        <v>82.222222222222214</v>
      </c>
    </row>
    <row r="1299" spans="1:6" s="95" customFormat="1" ht="40.5" x14ac:dyDescent="0.2">
      <c r="A1299" s="113">
        <v>411300</v>
      </c>
      <c r="B1299" s="114" t="s">
        <v>361</v>
      </c>
      <c r="C1299" s="123">
        <v>290000</v>
      </c>
      <c r="D1299" s="115">
        <v>290000</v>
      </c>
      <c r="E1299" s="115">
        <v>20000</v>
      </c>
      <c r="F1299" s="219">
        <f t="shared" si="470"/>
        <v>100</v>
      </c>
    </row>
    <row r="1300" spans="1:6" s="95" customFormat="1" x14ac:dyDescent="0.2">
      <c r="A1300" s="113">
        <v>411400</v>
      </c>
      <c r="B1300" s="114" t="s">
        <v>362</v>
      </c>
      <c r="C1300" s="123">
        <v>90000</v>
      </c>
      <c r="D1300" s="115">
        <v>100000</v>
      </c>
      <c r="E1300" s="115">
        <v>15000</v>
      </c>
      <c r="F1300" s="219">
        <f t="shared" si="470"/>
        <v>111.11111111111111</v>
      </c>
    </row>
    <row r="1301" spans="1:6" s="95" customFormat="1" x14ac:dyDescent="0.2">
      <c r="A1301" s="111">
        <v>412000</v>
      </c>
      <c r="B1301" s="116" t="s">
        <v>477</v>
      </c>
      <c r="C1301" s="110">
        <f>SUM(C1302:C1311)</f>
        <v>455800</v>
      </c>
      <c r="D1301" s="110">
        <f>SUM(D1302:D1311)</f>
        <v>547800</v>
      </c>
      <c r="E1301" s="110">
        <f>SUM(E1302:E1311)</f>
        <v>845000</v>
      </c>
      <c r="F1301" s="218">
        <f t="shared" si="470"/>
        <v>120.18429135585784</v>
      </c>
    </row>
    <row r="1302" spans="1:6" s="95" customFormat="1" x14ac:dyDescent="0.2">
      <c r="A1302" s="113">
        <v>412100</v>
      </c>
      <c r="B1302" s="114" t="s">
        <v>363</v>
      </c>
      <c r="C1302" s="123">
        <v>800</v>
      </c>
      <c r="D1302" s="115">
        <v>800</v>
      </c>
      <c r="E1302" s="115">
        <v>30000</v>
      </c>
      <c r="F1302" s="219">
        <f t="shared" si="470"/>
        <v>100</v>
      </c>
    </row>
    <row r="1303" spans="1:6" s="95" customFormat="1" ht="40.5" x14ac:dyDescent="0.2">
      <c r="A1303" s="113">
        <v>412200</v>
      </c>
      <c r="B1303" s="114" t="s">
        <v>486</v>
      </c>
      <c r="C1303" s="123">
        <v>78000</v>
      </c>
      <c r="D1303" s="115">
        <v>70000</v>
      </c>
      <c r="E1303" s="115">
        <v>190000</v>
      </c>
      <c r="F1303" s="219">
        <f t="shared" si="470"/>
        <v>89.743589743589752</v>
      </c>
    </row>
    <row r="1304" spans="1:6" s="95" customFormat="1" x14ac:dyDescent="0.2">
      <c r="A1304" s="113">
        <v>412300</v>
      </c>
      <c r="B1304" s="114" t="s">
        <v>364</v>
      </c>
      <c r="C1304" s="123">
        <v>20000</v>
      </c>
      <c r="D1304" s="115">
        <v>20000</v>
      </c>
      <c r="E1304" s="115">
        <v>50000</v>
      </c>
      <c r="F1304" s="219">
        <f t="shared" si="470"/>
        <v>100</v>
      </c>
    </row>
    <row r="1305" spans="1:6" s="95" customFormat="1" x14ac:dyDescent="0.2">
      <c r="A1305" s="113">
        <v>412400</v>
      </c>
      <c r="B1305" s="114" t="s">
        <v>365</v>
      </c>
      <c r="C1305" s="123">
        <v>0</v>
      </c>
      <c r="D1305" s="115">
        <v>0</v>
      </c>
      <c r="E1305" s="115">
        <v>30000</v>
      </c>
      <c r="F1305" s="219">
        <v>0</v>
      </c>
    </row>
    <row r="1306" spans="1:6" s="95" customFormat="1" x14ac:dyDescent="0.2">
      <c r="A1306" s="113">
        <v>412500</v>
      </c>
      <c r="B1306" s="114" t="s">
        <v>366</v>
      </c>
      <c r="C1306" s="123">
        <v>13000</v>
      </c>
      <c r="D1306" s="115">
        <v>13000</v>
      </c>
      <c r="E1306" s="115">
        <v>85000</v>
      </c>
      <c r="F1306" s="219">
        <f t="shared" si="470"/>
        <v>100</v>
      </c>
    </row>
    <row r="1307" spans="1:6" s="95" customFormat="1" x14ac:dyDescent="0.2">
      <c r="A1307" s="113">
        <v>412600</v>
      </c>
      <c r="B1307" s="114" t="s">
        <v>487</v>
      </c>
      <c r="C1307" s="123">
        <v>4000</v>
      </c>
      <c r="D1307" s="115">
        <v>1999.9999999999998</v>
      </c>
      <c r="E1307" s="115">
        <v>120000</v>
      </c>
      <c r="F1307" s="219">
        <f t="shared" si="470"/>
        <v>49.999999999999993</v>
      </c>
    </row>
    <row r="1308" spans="1:6" s="95" customFormat="1" x14ac:dyDescent="0.2">
      <c r="A1308" s="113">
        <v>412700</v>
      </c>
      <c r="B1308" s="114" t="s">
        <v>474</v>
      </c>
      <c r="C1308" s="123">
        <v>15000</v>
      </c>
      <c r="D1308" s="115">
        <v>15000</v>
      </c>
      <c r="E1308" s="115">
        <v>70000</v>
      </c>
      <c r="F1308" s="219">
        <f t="shared" si="470"/>
        <v>100</v>
      </c>
    </row>
    <row r="1309" spans="1:6" s="95" customFormat="1" x14ac:dyDescent="0.2">
      <c r="A1309" s="113">
        <v>412900</v>
      </c>
      <c r="B1309" s="118" t="s">
        <v>567</v>
      </c>
      <c r="C1309" s="123">
        <v>300000</v>
      </c>
      <c r="D1309" s="115">
        <v>400000</v>
      </c>
      <c r="E1309" s="115">
        <v>0</v>
      </c>
      <c r="F1309" s="219">
        <f t="shared" si="470"/>
        <v>133.33333333333331</v>
      </c>
    </row>
    <row r="1310" spans="1:6" s="95" customFormat="1" x14ac:dyDescent="0.2">
      <c r="A1310" s="113">
        <v>412900</v>
      </c>
      <c r="B1310" s="114" t="s">
        <v>587</v>
      </c>
      <c r="C1310" s="123">
        <v>25000</v>
      </c>
      <c r="D1310" s="115">
        <v>27000</v>
      </c>
      <c r="E1310" s="123">
        <v>0</v>
      </c>
      <c r="F1310" s="217">
        <f t="shared" si="470"/>
        <v>108</v>
      </c>
    </row>
    <row r="1311" spans="1:6" s="95" customFormat="1" x14ac:dyDescent="0.2">
      <c r="A1311" s="113">
        <v>412900</v>
      </c>
      <c r="B1311" s="114" t="s">
        <v>569</v>
      </c>
      <c r="C1311" s="123">
        <v>0</v>
      </c>
      <c r="D1311" s="115">
        <v>0</v>
      </c>
      <c r="E1311" s="115">
        <v>270000</v>
      </c>
      <c r="F1311" s="219">
        <v>0</v>
      </c>
    </row>
    <row r="1312" spans="1:6" s="120" customFormat="1" x14ac:dyDescent="0.2">
      <c r="A1312" s="111">
        <v>510000</v>
      </c>
      <c r="B1312" s="116" t="s">
        <v>423</v>
      </c>
      <c r="C1312" s="110">
        <f t="shared" ref="C1312" si="487">C1313+C1316</f>
        <v>0</v>
      </c>
      <c r="D1312" s="110">
        <f t="shared" ref="D1312" si="488">D1313+D1316</f>
        <v>0</v>
      </c>
      <c r="E1312" s="110">
        <f>E1313+E1316</f>
        <v>303500</v>
      </c>
      <c r="F1312" s="218">
        <v>0</v>
      </c>
    </row>
    <row r="1313" spans="1:6" s="120" customFormat="1" x14ac:dyDescent="0.2">
      <c r="A1313" s="111">
        <v>511000</v>
      </c>
      <c r="B1313" s="116" t="s">
        <v>424</v>
      </c>
      <c r="C1313" s="110">
        <f t="shared" ref="C1313" si="489">SUM(C1314:C1315)</f>
        <v>0</v>
      </c>
      <c r="D1313" s="110">
        <f t="shared" ref="D1313" si="490">SUM(D1314:D1315)</f>
        <v>0</v>
      </c>
      <c r="E1313" s="110">
        <f t="shared" ref="E1313" si="491">SUM(E1314:E1315)</f>
        <v>300000</v>
      </c>
      <c r="F1313" s="218">
        <v>0</v>
      </c>
    </row>
    <row r="1314" spans="1:6" s="95" customFormat="1" ht="40.5" x14ac:dyDescent="0.2">
      <c r="A1314" s="113">
        <v>511200</v>
      </c>
      <c r="B1314" s="114" t="s">
        <v>426</v>
      </c>
      <c r="C1314" s="123">
        <v>0</v>
      </c>
      <c r="D1314" s="115">
        <v>0</v>
      </c>
      <c r="E1314" s="115">
        <v>150000</v>
      </c>
      <c r="F1314" s="219">
        <v>0</v>
      </c>
    </row>
    <row r="1315" spans="1:6" s="95" customFormat="1" x14ac:dyDescent="0.2">
      <c r="A1315" s="113">
        <v>511300</v>
      </c>
      <c r="B1315" s="114" t="s">
        <v>427</v>
      </c>
      <c r="C1315" s="123">
        <v>0</v>
      </c>
      <c r="D1315" s="115">
        <v>0</v>
      </c>
      <c r="E1315" s="115">
        <v>150000</v>
      </c>
      <c r="F1315" s="219">
        <v>0</v>
      </c>
    </row>
    <row r="1316" spans="1:6" s="120" customFormat="1" x14ac:dyDescent="0.2">
      <c r="A1316" s="111">
        <v>516000</v>
      </c>
      <c r="B1316" s="116" t="s">
        <v>434</v>
      </c>
      <c r="C1316" s="110">
        <f t="shared" ref="C1316:D1316" si="492">C1317</f>
        <v>0</v>
      </c>
      <c r="D1316" s="110">
        <f t="shared" si="492"/>
        <v>0</v>
      </c>
      <c r="E1316" s="110">
        <f t="shared" ref="E1316" si="493">E1317</f>
        <v>3500</v>
      </c>
      <c r="F1316" s="218">
        <v>0</v>
      </c>
    </row>
    <row r="1317" spans="1:6" s="95" customFormat="1" x14ac:dyDescent="0.2">
      <c r="A1317" s="113">
        <v>516100</v>
      </c>
      <c r="B1317" s="114" t="s">
        <v>434</v>
      </c>
      <c r="C1317" s="123">
        <v>0</v>
      </c>
      <c r="D1317" s="115">
        <v>0</v>
      </c>
      <c r="E1317" s="115">
        <v>3500</v>
      </c>
      <c r="F1317" s="219">
        <v>0</v>
      </c>
    </row>
    <row r="1318" spans="1:6" s="120" customFormat="1" x14ac:dyDescent="0.2">
      <c r="A1318" s="111">
        <v>630000</v>
      </c>
      <c r="B1318" s="116" t="s">
        <v>462</v>
      </c>
      <c r="C1318" s="110">
        <f>0+C1319</f>
        <v>570000</v>
      </c>
      <c r="D1318" s="110">
        <f>0+D1319</f>
        <v>550000</v>
      </c>
      <c r="E1318" s="110">
        <f>0+E1319</f>
        <v>0</v>
      </c>
      <c r="F1318" s="218">
        <f t="shared" ref="F1318:F1371" si="494">D1318/C1318*100</f>
        <v>96.491228070175438</v>
      </c>
    </row>
    <row r="1319" spans="1:6" s="120" customFormat="1" x14ac:dyDescent="0.2">
      <c r="A1319" s="111">
        <v>638000</v>
      </c>
      <c r="B1319" s="116" t="s">
        <v>398</v>
      </c>
      <c r="C1319" s="110">
        <f t="shared" ref="C1319" si="495">C1320</f>
        <v>570000</v>
      </c>
      <c r="D1319" s="110">
        <f t="shared" ref="D1319:E1319" si="496">D1320</f>
        <v>550000</v>
      </c>
      <c r="E1319" s="110">
        <f t="shared" si="496"/>
        <v>0</v>
      </c>
      <c r="F1319" s="218">
        <f t="shared" si="494"/>
        <v>96.491228070175438</v>
      </c>
    </row>
    <row r="1320" spans="1:6" s="95" customFormat="1" x14ac:dyDescent="0.2">
      <c r="A1320" s="113">
        <v>638100</v>
      </c>
      <c r="B1320" s="114" t="s">
        <v>467</v>
      </c>
      <c r="C1320" s="123">
        <v>570000</v>
      </c>
      <c r="D1320" s="115">
        <v>550000</v>
      </c>
      <c r="E1320" s="115">
        <v>0</v>
      </c>
      <c r="F1320" s="219">
        <f t="shared" si="494"/>
        <v>96.491228070175438</v>
      </c>
    </row>
    <row r="1321" spans="1:6" s="95" customFormat="1" x14ac:dyDescent="0.2">
      <c r="A1321" s="102"/>
      <c r="B1321" s="148" t="s">
        <v>501</v>
      </c>
      <c r="C1321" s="152">
        <f>C1295+C1318+C1312+0</f>
        <v>15255800</v>
      </c>
      <c r="D1321" s="152">
        <f>D1295+D1318+D1312+0</f>
        <v>18087800</v>
      </c>
      <c r="E1321" s="152">
        <f>E1295+E1318+E1312+0</f>
        <v>1478500</v>
      </c>
      <c r="F1321" s="245">
        <f t="shared" si="494"/>
        <v>118.56343161289477</v>
      </c>
    </row>
    <row r="1322" spans="1:6" s="95" customFormat="1" x14ac:dyDescent="0.2">
      <c r="A1322" s="105"/>
      <c r="B1322" s="109"/>
      <c r="C1322" s="132"/>
      <c r="D1322" s="132"/>
      <c r="E1322" s="132"/>
      <c r="F1322" s="241"/>
    </row>
    <row r="1323" spans="1:6" s="95" customFormat="1" x14ac:dyDescent="0.2">
      <c r="A1323" s="108"/>
      <c r="B1323" s="109"/>
      <c r="C1323" s="132"/>
      <c r="D1323" s="132"/>
      <c r="E1323" s="132"/>
      <c r="F1323" s="241"/>
    </row>
    <row r="1324" spans="1:6" s="95" customFormat="1" x14ac:dyDescent="0.2">
      <c r="A1324" s="113" t="s">
        <v>862</v>
      </c>
      <c r="B1324" s="116"/>
      <c r="C1324" s="115"/>
      <c r="D1324" s="115"/>
      <c r="E1324" s="115"/>
      <c r="F1324" s="219"/>
    </row>
    <row r="1325" spans="1:6" s="95" customFormat="1" x14ac:dyDescent="0.2">
      <c r="A1325" s="113" t="s">
        <v>512</v>
      </c>
      <c r="B1325" s="116"/>
      <c r="C1325" s="115"/>
      <c r="D1325" s="115"/>
      <c r="E1325" s="115"/>
      <c r="F1325" s="219"/>
    </row>
    <row r="1326" spans="1:6" s="95" customFormat="1" x14ac:dyDescent="0.2">
      <c r="A1326" s="113" t="s">
        <v>636</v>
      </c>
      <c r="B1326" s="116"/>
      <c r="C1326" s="115"/>
      <c r="D1326" s="115"/>
      <c r="E1326" s="115"/>
      <c r="F1326" s="219"/>
    </row>
    <row r="1327" spans="1:6" s="95" customFormat="1" x14ac:dyDescent="0.2">
      <c r="A1327" s="113" t="s">
        <v>801</v>
      </c>
      <c r="B1327" s="116"/>
      <c r="C1327" s="115"/>
      <c r="D1327" s="115"/>
      <c r="E1327" s="115"/>
      <c r="F1327" s="219"/>
    </row>
    <row r="1328" spans="1:6" s="95" customFormat="1" x14ac:dyDescent="0.2">
      <c r="A1328" s="113"/>
      <c r="B1328" s="144"/>
      <c r="C1328" s="132"/>
      <c r="D1328" s="132"/>
      <c r="E1328" s="132"/>
      <c r="F1328" s="241"/>
    </row>
    <row r="1329" spans="1:6" s="95" customFormat="1" x14ac:dyDescent="0.2">
      <c r="A1329" s="111">
        <v>410000</v>
      </c>
      <c r="B1329" s="112" t="s">
        <v>359</v>
      </c>
      <c r="C1329" s="110">
        <f>C1330+C1335+C1344</f>
        <v>1952400</v>
      </c>
      <c r="D1329" s="110">
        <f>D1330+D1335+D1344</f>
        <v>2030200</v>
      </c>
      <c r="E1329" s="110">
        <f>E1330+E1335+E1344</f>
        <v>0</v>
      </c>
      <c r="F1329" s="218">
        <f t="shared" si="494"/>
        <v>103.98483917230075</v>
      </c>
    </row>
    <row r="1330" spans="1:6" s="95" customFormat="1" x14ac:dyDescent="0.2">
      <c r="A1330" s="111">
        <v>411000</v>
      </c>
      <c r="B1330" s="112" t="s">
        <v>472</v>
      </c>
      <c r="C1330" s="110">
        <f t="shared" ref="C1330" si="497">SUM(C1331:C1334)</f>
        <v>414000</v>
      </c>
      <c r="D1330" s="110">
        <f t="shared" ref="D1330" si="498">SUM(D1331:D1334)</f>
        <v>425000</v>
      </c>
      <c r="E1330" s="110">
        <f t="shared" ref="E1330" si="499">SUM(E1331:E1334)</f>
        <v>0</v>
      </c>
      <c r="F1330" s="218">
        <f t="shared" si="494"/>
        <v>102.65700483091787</v>
      </c>
    </row>
    <row r="1331" spans="1:6" s="95" customFormat="1" x14ac:dyDescent="0.2">
      <c r="A1331" s="113">
        <v>411100</v>
      </c>
      <c r="B1331" s="114" t="s">
        <v>360</v>
      </c>
      <c r="C1331" s="123">
        <v>390000</v>
      </c>
      <c r="D1331" s="115">
        <v>402000</v>
      </c>
      <c r="E1331" s="123">
        <v>0</v>
      </c>
      <c r="F1331" s="217">
        <f t="shared" si="494"/>
        <v>103.07692307692307</v>
      </c>
    </row>
    <row r="1332" spans="1:6" s="95" customFormat="1" ht="40.5" x14ac:dyDescent="0.2">
      <c r="A1332" s="113">
        <v>411200</v>
      </c>
      <c r="B1332" s="114" t="s">
        <v>485</v>
      </c>
      <c r="C1332" s="123">
        <v>11000.000000000002</v>
      </c>
      <c r="D1332" s="115">
        <v>12000</v>
      </c>
      <c r="E1332" s="123">
        <v>0</v>
      </c>
      <c r="F1332" s="217">
        <f t="shared" si="494"/>
        <v>109.09090909090908</v>
      </c>
    </row>
    <row r="1333" spans="1:6" s="95" customFormat="1" ht="40.5" x14ac:dyDescent="0.2">
      <c r="A1333" s="113">
        <v>411300</v>
      </c>
      <c r="B1333" s="114" t="s">
        <v>361</v>
      </c>
      <c r="C1333" s="123">
        <v>8000.0000000000009</v>
      </c>
      <c r="D1333" s="115">
        <v>11000</v>
      </c>
      <c r="E1333" s="123">
        <v>0</v>
      </c>
      <c r="F1333" s="217">
        <f t="shared" si="494"/>
        <v>137.49999999999997</v>
      </c>
    </row>
    <row r="1334" spans="1:6" s="95" customFormat="1" x14ac:dyDescent="0.2">
      <c r="A1334" s="113">
        <v>411400</v>
      </c>
      <c r="B1334" s="114" t="s">
        <v>362</v>
      </c>
      <c r="C1334" s="123">
        <v>5000.0000000000009</v>
      </c>
      <c r="D1334" s="115">
        <v>0</v>
      </c>
      <c r="E1334" s="123">
        <v>0</v>
      </c>
      <c r="F1334" s="217">
        <f t="shared" si="494"/>
        <v>0</v>
      </c>
    </row>
    <row r="1335" spans="1:6" s="95" customFormat="1" x14ac:dyDescent="0.2">
      <c r="A1335" s="111">
        <v>412000</v>
      </c>
      <c r="B1335" s="116" t="s">
        <v>477</v>
      </c>
      <c r="C1335" s="110">
        <f>SUM(C1336:C1343)</f>
        <v>1522200</v>
      </c>
      <c r="D1335" s="110">
        <f>SUM(D1336:D1343)</f>
        <v>1589000</v>
      </c>
      <c r="E1335" s="110">
        <f>SUM(E1336:E1343)</f>
        <v>0</v>
      </c>
      <c r="F1335" s="218">
        <f t="shared" si="494"/>
        <v>104.3883852319012</v>
      </c>
    </row>
    <row r="1336" spans="1:6" s="95" customFormat="1" ht="40.5" x14ac:dyDescent="0.2">
      <c r="A1336" s="113">
        <v>412200</v>
      </c>
      <c r="B1336" s="114" t="s">
        <v>486</v>
      </c>
      <c r="C1336" s="123">
        <v>28000</v>
      </c>
      <c r="D1336" s="115">
        <v>28000</v>
      </c>
      <c r="E1336" s="123">
        <v>0</v>
      </c>
      <c r="F1336" s="217">
        <f t="shared" si="494"/>
        <v>100</v>
      </c>
    </row>
    <row r="1337" spans="1:6" s="95" customFormat="1" x14ac:dyDescent="0.2">
      <c r="A1337" s="113">
        <v>412300</v>
      </c>
      <c r="B1337" s="114" t="s">
        <v>364</v>
      </c>
      <c r="C1337" s="123">
        <v>20000</v>
      </c>
      <c r="D1337" s="115">
        <v>20000</v>
      </c>
      <c r="E1337" s="123">
        <v>0</v>
      </c>
      <c r="F1337" s="217">
        <f t="shared" si="494"/>
        <v>100</v>
      </c>
    </row>
    <row r="1338" spans="1:6" s="95" customFormat="1" x14ac:dyDescent="0.2">
      <c r="A1338" s="113">
        <v>412400</v>
      </c>
      <c r="B1338" s="114" t="s">
        <v>365</v>
      </c>
      <c r="C1338" s="123">
        <v>10000</v>
      </c>
      <c r="D1338" s="115">
        <v>10000</v>
      </c>
      <c r="E1338" s="123">
        <v>0</v>
      </c>
      <c r="F1338" s="217">
        <f t="shared" si="494"/>
        <v>100</v>
      </c>
    </row>
    <row r="1339" spans="1:6" s="95" customFormat="1" x14ac:dyDescent="0.2">
      <c r="A1339" s="113">
        <v>412500</v>
      </c>
      <c r="B1339" s="114" t="s">
        <v>366</v>
      </c>
      <c r="C1339" s="123">
        <v>5000</v>
      </c>
      <c r="D1339" s="115">
        <v>5000</v>
      </c>
      <c r="E1339" s="123">
        <v>0</v>
      </c>
      <c r="F1339" s="217">
        <f t="shared" si="494"/>
        <v>100</v>
      </c>
    </row>
    <row r="1340" spans="1:6" s="95" customFormat="1" x14ac:dyDescent="0.2">
      <c r="A1340" s="113">
        <v>412600</v>
      </c>
      <c r="B1340" s="114" t="s">
        <v>487</v>
      </c>
      <c r="C1340" s="123">
        <v>5000.0000000000009</v>
      </c>
      <c r="D1340" s="115">
        <v>5000</v>
      </c>
      <c r="E1340" s="123">
        <v>0</v>
      </c>
      <c r="F1340" s="217">
        <f t="shared" si="494"/>
        <v>99.999999999999972</v>
      </c>
    </row>
    <row r="1341" spans="1:6" s="95" customFormat="1" x14ac:dyDescent="0.2">
      <c r="A1341" s="113">
        <v>412700</v>
      </c>
      <c r="B1341" s="114" t="s">
        <v>474</v>
      </c>
      <c r="C1341" s="123">
        <v>20000</v>
      </c>
      <c r="D1341" s="115">
        <v>20000</v>
      </c>
      <c r="E1341" s="123">
        <v>0</v>
      </c>
      <c r="F1341" s="217">
        <f t="shared" si="494"/>
        <v>100</v>
      </c>
    </row>
    <row r="1342" spans="1:6" s="95" customFormat="1" x14ac:dyDescent="0.2">
      <c r="A1342" s="113">
        <v>412900</v>
      </c>
      <c r="B1342" s="118" t="s">
        <v>567</v>
      </c>
      <c r="C1342" s="123">
        <v>1433200</v>
      </c>
      <c r="D1342" s="115">
        <v>1500000</v>
      </c>
      <c r="E1342" s="123">
        <v>0</v>
      </c>
      <c r="F1342" s="217">
        <f t="shared" si="494"/>
        <v>104.66089868825006</v>
      </c>
    </row>
    <row r="1343" spans="1:6" s="95" customFormat="1" x14ac:dyDescent="0.2">
      <c r="A1343" s="113">
        <v>412900</v>
      </c>
      <c r="B1343" s="118" t="s">
        <v>587</v>
      </c>
      <c r="C1343" s="123">
        <v>1000</v>
      </c>
      <c r="D1343" s="115">
        <v>1000</v>
      </c>
      <c r="E1343" s="123">
        <v>0</v>
      </c>
      <c r="F1343" s="217">
        <f t="shared" si="494"/>
        <v>100</v>
      </c>
    </row>
    <row r="1344" spans="1:6" s="120" customFormat="1" ht="40.5" x14ac:dyDescent="0.2">
      <c r="A1344" s="111">
        <v>418000</v>
      </c>
      <c r="B1344" s="116" t="s">
        <v>481</v>
      </c>
      <c r="C1344" s="110">
        <f t="shared" ref="C1344" si="500">C1345</f>
        <v>16200</v>
      </c>
      <c r="D1344" s="110">
        <f t="shared" ref="D1344:E1344" si="501">D1345</f>
        <v>16200</v>
      </c>
      <c r="E1344" s="110">
        <f t="shared" si="501"/>
        <v>0</v>
      </c>
      <c r="F1344" s="218">
        <f t="shared" si="494"/>
        <v>100</v>
      </c>
    </row>
    <row r="1345" spans="1:6" s="95" customFormat="1" x14ac:dyDescent="0.2">
      <c r="A1345" s="113">
        <v>418200</v>
      </c>
      <c r="B1345" s="119" t="s">
        <v>417</v>
      </c>
      <c r="C1345" s="123">
        <v>16200</v>
      </c>
      <c r="D1345" s="115">
        <v>16200</v>
      </c>
      <c r="E1345" s="123">
        <v>0</v>
      </c>
      <c r="F1345" s="217">
        <f t="shared" si="494"/>
        <v>100</v>
      </c>
    </row>
    <row r="1346" spans="1:6" s="120" customFormat="1" x14ac:dyDescent="0.2">
      <c r="A1346" s="111">
        <v>480000</v>
      </c>
      <c r="B1346" s="116" t="s">
        <v>419</v>
      </c>
      <c r="C1346" s="110">
        <f t="shared" ref="C1346:E1347" si="502">C1347</f>
        <v>10000</v>
      </c>
      <c r="D1346" s="110">
        <f>D1347</f>
        <v>10000</v>
      </c>
      <c r="E1346" s="110">
        <f t="shared" si="502"/>
        <v>0</v>
      </c>
      <c r="F1346" s="218">
        <f t="shared" si="494"/>
        <v>100</v>
      </c>
    </row>
    <row r="1347" spans="1:6" s="120" customFormat="1" x14ac:dyDescent="0.2">
      <c r="A1347" s="111">
        <v>487000</v>
      </c>
      <c r="B1347" s="116" t="s">
        <v>471</v>
      </c>
      <c r="C1347" s="110">
        <f t="shared" si="502"/>
        <v>10000</v>
      </c>
      <c r="D1347" s="110">
        <f>D1348</f>
        <v>10000</v>
      </c>
      <c r="E1347" s="110">
        <f t="shared" si="502"/>
        <v>0</v>
      </c>
      <c r="F1347" s="218">
        <f t="shared" si="494"/>
        <v>100</v>
      </c>
    </row>
    <row r="1348" spans="1:6" s="95" customFormat="1" x14ac:dyDescent="0.2">
      <c r="A1348" s="121">
        <v>487300</v>
      </c>
      <c r="B1348" s="114" t="s">
        <v>420</v>
      </c>
      <c r="C1348" s="123">
        <v>10000</v>
      </c>
      <c r="D1348" s="115">
        <v>10000</v>
      </c>
      <c r="E1348" s="123">
        <v>0</v>
      </c>
      <c r="F1348" s="217">
        <f t="shared" si="494"/>
        <v>100</v>
      </c>
    </row>
    <row r="1349" spans="1:6" s="120" customFormat="1" x14ac:dyDescent="0.2">
      <c r="A1349" s="111">
        <v>510000</v>
      </c>
      <c r="B1349" s="116" t="s">
        <v>423</v>
      </c>
      <c r="C1349" s="110">
        <f t="shared" ref="C1349" si="503">C1350</f>
        <v>10000</v>
      </c>
      <c r="D1349" s="110">
        <f t="shared" ref="D1349:E1349" si="504">D1350</f>
        <v>0</v>
      </c>
      <c r="E1349" s="110">
        <f t="shared" si="504"/>
        <v>0</v>
      </c>
      <c r="F1349" s="218">
        <f t="shared" si="494"/>
        <v>0</v>
      </c>
    </row>
    <row r="1350" spans="1:6" s="120" customFormat="1" x14ac:dyDescent="0.2">
      <c r="A1350" s="111">
        <v>511000</v>
      </c>
      <c r="B1350" s="116" t="s">
        <v>424</v>
      </c>
      <c r="C1350" s="110">
        <f>C1351+0</f>
        <v>10000</v>
      </c>
      <c r="D1350" s="110">
        <f>D1351+0</f>
        <v>0</v>
      </c>
      <c r="E1350" s="110">
        <f>E1351+0</f>
        <v>0</v>
      </c>
      <c r="F1350" s="218">
        <f t="shared" si="494"/>
        <v>0</v>
      </c>
    </row>
    <row r="1351" spans="1:6" s="95" customFormat="1" x14ac:dyDescent="0.2">
      <c r="A1351" s="113">
        <v>511300</v>
      </c>
      <c r="B1351" s="114" t="s">
        <v>427</v>
      </c>
      <c r="C1351" s="123">
        <v>10000</v>
      </c>
      <c r="D1351" s="115">
        <v>0</v>
      </c>
      <c r="E1351" s="123">
        <v>0</v>
      </c>
      <c r="F1351" s="217">
        <f t="shared" si="494"/>
        <v>0</v>
      </c>
    </row>
    <row r="1352" spans="1:6" s="95" customFormat="1" x14ac:dyDescent="0.2">
      <c r="A1352" s="102"/>
      <c r="B1352" s="148" t="s">
        <v>501</v>
      </c>
      <c r="C1352" s="152">
        <f>C1329+C1349+0+C1346</f>
        <v>1972400</v>
      </c>
      <c r="D1352" s="152">
        <f>D1329+D1349+0+D1346</f>
        <v>2040200</v>
      </c>
      <c r="E1352" s="152">
        <f>E1329+E1349+0+E1346</f>
        <v>0</v>
      </c>
      <c r="F1352" s="245">
        <f t="shared" si="494"/>
        <v>103.43743662543095</v>
      </c>
    </row>
    <row r="1353" spans="1:6" s="95" customFormat="1" x14ac:dyDescent="0.2">
      <c r="A1353" s="105"/>
      <c r="B1353" s="109"/>
      <c r="C1353" s="132"/>
      <c r="D1353" s="132"/>
      <c r="E1353" s="132"/>
      <c r="F1353" s="241"/>
    </row>
    <row r="1354" spans="1:6" s="95" customFormat="1" x14ac:dyDescent="0.2">
      <c r="A1354" s="108"/>
      <c r="B1354" s="109"/>
      <c r="C1354" s="115"/>
      <c r="D1354" s="115"/>
      <c r="E1354" s="115"/>
      <c r="F1354" s="219"/>
    </row>
    <row r="1355" spans="1:6" s="95" customFormat="1" x14ac:dyDescent="0.2">
      <c r="A1355" s="113" t="s">
        <v>863</v>
      </c>
      <c r="B1355" s="116"/>
      <c r="C1355" s="115"/>
      <c r="D1355" s="115"/>
      <c r="E1355" s="115"/>
      <c r="F1355" s="219"/>
    </row>
    <row r="1356" spans="1:6" s="95" customFormat="1" x14ac:dyDescent="0.2">
      <c r="A1356" s="113" t="s">
        <v>513</v>
      </c>
      <c r="B1356" s="116"/>
      <c r="C1356" s="115"/>
      <c r="D1356" s="115"/>
      <c r="E1356" s="115"/>
      <c r="F1356" s="219"/>
    </row>
    <row r="1357" spans="1:6" s="95" customFormat="1" x14ac:dyDescent="0.2">
      <c r="A1357" s="113" t="s">
        <v>633</v>
      </c>
      <c r="B1357" s="116"/>
      <c r="C1357" s="115"/>
      <c r="D1357" s="115"/>
      <c r="E1357" s="115"/>
      <c r="F1357" s="219"/>
    </row>
    <row r="1358" spans="1:6" s="95" customFormat="1" x14ac:dyDescent="0.2">
      <c r="A1358" s="113" t="s">
        <v>801</v>
      </c>
      <c r="B1358" s="116"/>
      <c r="C1358" s="115"/>
      <c r="D1358" s="115"/>
      <c r="E1358" s="115"/>
      <c r="F1358" s="219"/>
    </row>
    <row r="1359" spans="1:6" s="95" customFormat="1" x14ac:dyDescent="0.2">
      <c r="A1359" s="113"/>
      <c r="B1359" s="144"/>
      <c r="C1359" s="132"/>
      <c r="D1359" s="132"/>
      <c r="E1359" s="132"/>
      <c r="F1359" s="241"/>
    </row>
    <row r="1360" spans="1:6" s="95" customFormat="1" x14ac:dyDescent="0.2">
      <c r="A1360" s="111">
        <v>410000</v>
      </c>
      <c r="B1360" s="112" t="s">
        <v>359</v>
      </c>
      <c r="C1360" s="110">
        <f>C1361+C1366+0+C1388+C1382+C1386</f>
        <v>9444500</v>
      </c>
      <c r="D1360" s="110">
        <f>D1361+D1366+0+D1388+D1382+D1386</f>
        <v>10764000</v>
      </c>
      <c r="E1360" s="110">
        <f>E1361+E1366+0+E1388+E1382+E1386</f>
        <v>0</v>
      </c>
      <c r="F1360" s="218">
        <f t="shared" si="494"/>
        <v>113.97109428768066</v>
      </c>
    </row>
    <row r="1361" spans="1:6" s="95" customFormat="1" x14ac:dyDescent="0.2">
      <c r="A1361" s="111">
        <v>411000</v>
      </c>
      <c r="B1361" s="112" t="s">
        <v>472</v>
      </c>
      <c r="C1361" s="110">
        <f t="shared" ref="C1361" si="505">SUM(C1362:C1365)</f>
        <v>6560000</v>
      </c>
      <c r="D1361" s="110">
        <f t="shared" ref="D1361" si="506">SUM(D1362:D1365)</f>
        <v>7046000</v>
      </c>
      <c r="E1361" s="110">
        <f t="shared" ref="E1361" si="507">SUM(E1362:E1365)</f>
        <v>0</v>
      </c>
      <c r="F1361" s="218">
        <f t="shared" si="494"/>
        <v>107.40853658536584</v>
      </c>
    </row>
    <row r="1362" spans="1:6" s="95" customFormat="1" x14ac:dyDescent="0.2">
      <c r="A1362" s="113">
        <v>411100</v>
      </c>
      <c r="B1362" s="114" t="s">
        <v>360</v>
      </c>
      <c r="C1362" s="123">
        <v>6065000</v>
      </c>
      <c r="D1362" s="115">
        <v>6550000</v>
      </c>
      <c r="E1362" s="123">
        <v>0</v>
      </c>
      <c r="F1362" s="217">
        <f t="shared" si="494"/>
        <v>107.99670239076669</v>
      </c>
    </row>
    <row r="1363" spans="1:6" s="95" customFormat="1" ht="40.5" x14ac:dyDescent="0.2">
      <c r="A1363" s="113">
        <v>411200</v>
      </c>
      <c r="B1363" s="114" t="s">
        <v>485</v>
      </c>
      <c r="C1363" s="123">
        <v>315000</v>
      </c>
      <c r="D1363" s="115">
        <v>281000</v>
      </c>
      <c r="E1363" s="123">
        <v>0</v>
      </c>
      <c r="F1363" s="217">
        <f t="shared" si="494"/>
        <v>89.206349206349216</v>
      </c>
    </row>
    <row r="1364" spans="1:6" s="95" customFormat="1" ht="40.5" x14ac:dyDescent="0.2">
      <c r="A1364" s="113">
        <v>411300</v>
      </c>
      <c r="B1364" s="114" t="s">
        <v>361</v>
      </c>
      <c r="C1364" s="123">
        <v>105000</v>
      </c>
      <c r="D1364" s="115">
        <v>110000</v>
      </c>
      <c r="E1364" s="123">
        <v>0</v>
      </c>
      <c r="F1364" s="217">
        <f t="shared" si="494"/>
        <v>104.76190476190477</v>
      </c>
    </row>
    <row r="1365" spans="1:6" s="95" customFormat="1" x14ac:dyDescent="0.2">
      <c r="A1365" s="113">
        <v>411400</v>
      </c>
      <c r="B1365" s="114" t="s">
        <v>362</v>
      </c>
      <c r="C1365" s="123">
        <v>75000</v>
      </c>
      <c r="D1365" s="115">
        <v>105000</v>
      </c>
      <c r="E1365" s="123">
        <v>0</v>
      </c>
      <c r="F1365" s="217">
        <f t="shared" si="494"/>
        <v>140</v>
      </c>
    </row>
    <row r="1366" spans="1:6" s="95" customFormat="1" x14ac:dyDescent="0.2">
      <c r="A1366" s="111">
        <v>412000</v>
      </c>
      <c r="B1366" s="116" t="s">
        <v>477</v>
      </c>
      <c r="C1366" s="110">
        <f t="shared" ref="C1366" si="508">SUM(C1367:C1381)</f>
        <v>2802500</v>
      </c>
      <c r="D1366" s="110">
        <f t="shared" ref="D1366" si="509">SUM(D1367:D1381)</f>
        <v>3675000</v>
      </c>
      <c r="E1366" s="110">
        <f t="shared" ref="E1366" si="510">SUM(E1367:E1381)</f>
        <v>0</v>
      </c>
      <c r="F1366" s="218">
        <f t="shared" si="494"/>
        <v>131.13291703835861</v>
      </c>
    </row>
    <row r="1367" spans="1:6" s="95" customFormat="1" x14ac:dyDescent="0.2">
      <c r="A1367" s="113">
        <v>412100</v>
      </c>
      <c r="B1367" s="114" t="s">
        <v>363</v>
      </c>
      <c r="C1367" s="123">
        <v>109000</v>
      </c>
      <c r="D1367" s="115">
        <v>115000</v>
      </c>
      <c r="E1367" s="123">
        <v>0</v>
      </c>
      <c r="F1367" s="217">
        <f t="shared" si="494"/>
        <v>105.50458715596329</v>
      </c>
    </row>
    <row r="1368" spans="1:6" s="95" customFormat="1" ht="40.5" x14ac:dyDescent="0.2">
      <c r="A1368" s="113">
        <v>412200</v>
      </c>
      <c r="B1368" s="114" t="s">
        <v>486</v>
      </c>
      <c r="C1368" s="123">
        <v>46500</v>
      </c>
      <c r="D1368" s="115">
        <v>54000</v>
      </c>
      <c r="E1368" s="123">
        <v>0</v>
      </c>
      <c r="F1368" s="217">
        <f t="shared" si="494"/>
        <v>116.12903225806453</v>
      </c>
    </row>
    <row r="1369" spans="1:6" s="95" customFormat="1" x14ac:dyDescent="0.2">
      <c r="A1369" s="113">
        <v>412300</v>
      </c>
      <c r="B1369" s="114" t="s">
        <v>364</v>
      </c>
      <c r="C1369" s="123">
        <v>108000</v>
      </c>
      <c r="D1369" s="115">
        <v>108000</v>
      </c>
      <c r="E1369" s="123">
        <v>0</v>
      </c>
      <c r="F1369" s="217">
        <f t="shared" si="494"/>
        <v>100</v>
      </c>
    </row>
    <row r="1370" spans="1:6" s="95" customFormat="1" x14ac:dyDescent="0.2">
      <c r="A1370" s="113">
        <v>412500</v>
      </c>
      <c r="B1370" s="114" t="s">
        <v>366</v>
      </c>
      <c r="C1370" s="123">
        <v>68000</v>
      </c>
      <c r="D1370" s="115">
        <v>60000</v>
      </c>
      <c r="E1370" s="123">
        <v>0</v>
      </c>
      <c r="F1370" s="217">
        <f t="shared" si="494"/>
        <v>88.235294117647058</v>
      </c>
    </row>
    <row r="1371" spans="1:6" s="95" customFormat="1" x14ac:dyDescent="0.2">
      <c r="A1371" s="113">
        <v>412600</v>
      </c>
      <c r="B1371" s="114" t="s">
        <v>487</v>
      </c>
      <c r="C1371" s="123">
        <v>187000</v>
      </c>
      <c r="D1371" s="115">
        <v>188000</v>
      </c>
      <c r="E1371" s="123">
        <v>0</v>
      </c>
      <c r="F1371" s="217">
        <f t="shared" si="494"/>
        <v>100.53475935828877</v>
      </c>
    </row>
    <row r="1372" spans="1:6" s="95" customFormat="1" x14ac:dyDescent="0.2">
      <c r="A1372" s="113">
        <v>412700</v>
      </c>
      <c r="B1372" s="114" t="s">
        <v>474</v>
      </c>
      <c r="C1372" s="123">
        <v>1700000</v>
      </c>
      <c r="D1372" s="115">
        <v>2526000</v>
      </c>
      <c r="E1372" s="123">
        <v>0</v>
      </c>
      <c r="F1372" s="217">
        <f t="shared" ref="F1372:F1422" si="511">D1372/C1372*100</f>
        <v>148.58823529411765</v>
      </c>
    </row>
    <row r="1373" spans="1:6" s="95" customFormat="1" x14ac:dyDescent="0.2">
      <c r="A1373" s="113">
        <v>412700</v>
      </c>
      <c r="B1373" s="114" t="s">
        <v>864</v>
      </c>
      <c r="C1373" s="123">
        <v>55000.000000000007</v>
      </c>
      <c r="D1373" s="115">
        <v>62000</v>
      </c>
      <c r="E1373" s="123">
        <v>0</v>
      </c>
      <c r="F1373" s="217">
        <f t="shared" si="511"/>
        <v>112.72727272727272</v>
      </c>
    </row>
    <row r="1374" spans="1:6" s="95" customFormat="1" x14ac:dyDescent="0.2">
      <c r="A1374" s="113">
        <v>412700</v>
      </c>
      <c r="B1374" s="114" t="s">
        <v>637</v>
      </c>
      <c r="C1374" s="123">
        <v>200000</v>
      </c>
      <c r="D1374" s="115">
        <v>210000</v>
      </c>
      <c r="E1374" s="123">
        <v>0</v>
      </c>
      <c r="F1374" s="217">
        <f t="shared" si="511"/>
        <v>105</v>
      </c>
    </row>
    <row r="1375" spans="1:6" s="95" customFormat="1" x14ac:dyDescent="0.2">
      <c r="A1375" s="113">
        <v>412700</v>
      </c>
      <c r="B1375" s="114" t="s">
        <v>865</v>
      </c>
      <c r="C1375" s="123">
        <v>90000</v>
      </c>
      <c r="D1375" s="115">
        <v>100000</v>
      </c>
      <c r="E1375" s="123">
        <v>0</v>
      </c>
      <c r="F1375" s="217">
        <f t="shared" si="511"/>
        <v>111.11111111111111</v>
      </c>
    </row>
    <row r="1376" spans="1:6" s="95" customFormat="1" x14ac:dyDescent="0.2">
      <c r="A1376" s="113">
        <v>412900</v>
      </c>
      <c r="B1376" s="118" t="s">
        <v>802</v>
      </c>
      <c r="C1376" s="123">
        <v>5000</v>
      </c>
      <c r="D1376" s="115">
        <v>5000</v>
      </c>
      <c r="E1376" s="123">
        <v>0</v>
      </c>
      <c r="F1376" s="217">
        <f t="shared" si="511"/>
        <v>100</v>
      </c>
    </row>
    <row r="1377" spans="1:6" s="95" customFormat="1" x14ac:dyDescent="0.2">
      <c r="A1377" s="113">
        <v>412900</v>
      </c>
      <c r="B1377" s="118" t="s">
        <v>567</v>
      </c>
      <c r="C1377" s="123">
        <v>191000</v>
      </c>
      <c r="D1377" s="115">
        <v>210000</v>
      </c>
      <c r="E1377" s="123">
        <v>0</v>
      </c>
      <c r="F1377" s="217">
        <f t="shared" si="511"/>
        <v>109.94764397905759</v>
      </c>
    </row>
    <row r="1378" spans="1:6" s="95" customFormat="1" x14ac:dyDescent="0.2">
      <c r="A1378" s="113">
        <v>412900</v>
      </c>
      <c r="B1378" s="118" t="s">
        <v>585</v>
      </c>
      <c r="C1378" s="123">
        <v>3999.9999999999995</v>
      </c>
      <c r="D1378" s="115">
        <v>4000</v>
      </c>
      <c r="E1378" s="123">
        <v>0</v>
      </c>
      <c r="F1378" s="217">
        <f t="shared" si="511"/>
        <v>100.00000000000003</v>
      </c>
    </row>
    <row r="1379" spans="1:6" s="95" customFormat="1" x14ac:dyDescent="0.2">
      <c r="A1379" s="113">
        <v>412900</v>
      </c>
      <c r="B1379" s="118" t="s">
        <v>586</v>
      </c>
      <c r="C1379" s="123">
        <v>3000</v>
      </c>
      <c r="D1379" s="115">
        <v>11000</v>
      </c>
      <c r="E1379" s="123">
        <v>0</v>
      </c>
      <c r="F1379" s="217"/>
    </row>
    <row r="1380" spans="1:6" s="95" customFormat="1" x14ac:dyDescent="0.2">
      <c r="A1380" s="113">
        <v>412900</v>
      </c>
      <c r="B1380" s="114" t="s">
        <v>587</v>
      </c>
      <c r="C1380" s="123">
        <v>14000</v>
      </c>
      <c r="D1380" s="115">
        <v>14000</v>
      </c>
      <c r="E1380" s="123">
        <v>0</v>
      </c>
      <c r="F1380" s="217">
        <f t="shared" si="511"/>
        <v>100</v>
      </c>
    </row>
    <row r="1381" spans="1:6" s="95" customFormat="1" x14ac:dyDescent="0.2">
      <c r="A1381" s="113">
        <v>412900</v>
      </c>
      <c r="B1381" s="114" t="s">
        <v>569</v>
      </c>
      <c r="C1381" s="123">
        <v>22000</v>
      </c>
      <c r="D1381" s="115">
        <v>8000</v>
      </c>
      <c r="E1381" s="123">
        <v>0</v>
      </c>
      <c r="F1381" s="217">
        <f t="shared" si="511"/>
        <v>36.363636363636367</v>
      </c>
    </row>
    <row r="1382" spans="1:6" s="120" customFormat="1" x14ac:dyDescent="0.2">
      <c r="A1382" s="111">
        <v>415000</v>
      </c>
      <c r="B1382" s="116" t="s">
        <v>321</v>
      </c>
      <c r="C1382" s="110">
        <f>SUM(C1383:C1385)</f>
        <v>50000</v>
      </c>
      <c r="D1382" s="110">
        <f>SUM(D1383:D1385)</f>
        <v>0</v>
      </c>
      <c r="E1382" s="110">
        <f>SUM(E1383:E1385)</f>
        <v>0</v>
      </c>
      <c r="F1382" s="218">
        <f t="shared" si="511"/>
        <v>0</v>
      </c>
    </row>
    <row r="1383" spans="1:6" s="95" customFormat="1" x14ac:dyDescent="0.2">
      <c r="A1383" s="113">
        <v>415200</v>
      </c>
      <c r="B1383" s="114" t="s">
        <v>556</v>
      </c>
      <c r="C1383" s="123">
        <v>23000</v>
      </c>
      <c r="D1383" s="115">
        <v>0</v>
      </c>
      <c r="E1383" s="123">
        <v>0</v>
      </c>
      <c r="F1383" s="217">
        <f t="shared" si="511"/>
        <v>0</v>
      </c>
    </row>
    <row r="1384" spans="1:6" s="95" customFormat="1" x14ac:dyDescent="0.2">
      <c r="A1384" s="113">
        <v>415200</v>
      </c>
      <c r="B1384" s="114" t="s">
        <v>532</v>
      </c>
      <c r="C1384" s="123">
        <v>18000</v>
      </c>
      <c r="D1384" s="115">
        <v>0</v>
      </c>
      <c r="E1384" s="123">
        <v>0</v>
      </c>
      <c r="F1384" s="217">
        <f t="shared" si="511"/>
        <v>0</v>
      </c>
    </row>
    <row r="1385" spans="1:6" s="95" customFormat="1" x14ac:dyDescent="0.2">
      <c r="A1385" s="113">
        <v>415200</v>
      </c>
      <c r="B1385" s="114" t="s">
        <v>557</v>
      </c>
      <c r="C1385" s="123">
        <v>9000</v>
      </c>
      <c r="D1385" s="115">
        <v>0</v>
      </c>
      <c r="E1385" s="123">
        <v>0</v>
      </c>
      <c r="F1385" s="217">
        <f t="shared" si="511"/>
        <v>0</v>
      </c>
    </row>
    <row r="1386" spans="1:6" s="120" customFormat="1" ht="40.5" x14ac:dyDescent="0.2">
      <c r="A1386" s="111">
        <v>418000</v>
      </c>
      <c r="B1386" s="116" t="s">
        <v>481</v>
      </c>
      <c r="C1386" s="110">
        <f t="shared" ref="C1386" si="512">C1387</f>
        <v>2000</v>
      </c>
      <c r="D1386" s="110">
        <f t="shared" ref="D1386" si="513">D1387</f>
        <v>3000</v>
      </c>
      <c r="E1386" s="110">
        <f t="shared" ref="E1386" si="514">E1387</f>
        <v>0</v>
      </c>
      <c r="F1386" s="218">
        <f t="shared" si="511"/>
        <v>150</v>
      </c>
    </row>
    <row r="1387" spans="1:6" s="95" customFormat="1" x14ac:dyDescent="0.2">
      <c r="A1387" s="113">
        <v>418400</v>
      </c>
      <c r="B1387" s="114" t="s">
        <v>418</v>
      </c>
      <c r="C1387" s="123">
        <v>2000</v>
      </c>
      <c r="D1387" s="115">
        <v>3000</v>
      </c>
      <c r="E1387" s="123">
        <v>0</v>
      </c>
      <c r="F1387" s="217">
        <f t="shared" si="511"/>
        <v>150</v>
      </c>
    </row>
    <row r="1388" spans="1:6" s="120" customFormat="1" x14ac:dyDescent="0.2">
      <c r="A1388" s="111">
        <v>419000</v>
      </c>
      <c r="B1388" s="116" t="s">
        <v>482</v>
      </c>
      <c r="C1388" s="110">
        <f t="shared" ref="C1388" si="515">C1389</f>
        <v>30000</v>
      </c>
      <c r="D1388" s="110">
        <f t="shared" ref="D1388" si="516">D1389</f>
        <v>40000</v>
      </c>
      <c r="E1388" s="110">
        <f t="shared" ref="E1388" si="517">E1389</f>
        <v>0</v>
      </c>
      <c r="F1388" s="218">
        <f t="shared" si="511"/>
        <v>133.33333333333331</v>
      </c>
    </row>
    <row r="1389" spans="1:6" s="95" customFormat="1" x14ac:dyDescent="0.2">
      <c r="A1389" s="113">
        <v>419100</v>
      </c>
      <c r="B1389" s="114" t="s">
        <v>482</v>
      </c>
      <c r="C1389" s="123">
        <v>30000</v>
      </c>
      <c r="D1389" s="115">
        <v>40000</v>
      </c>
      <c r="E1389" s="123">
        <v>0</v>
      </c>
      <c r="F1389" s="217">
        <f t="shared" si="511"/>
        <v>133.33333333333331</v>
      </c>
    </row>
    <row r="1390" spans="1:6" s="95" customFormat="1" x14ac:dyDescent="0.2">
      <c r="A1390" s="111">
        <v>510000</v>
      </c>
      <c r="B1390" s="116" t="s">
        <v>423</v>
      </c>
      <c r="C1390" s="110">
        <f>C1391+C1396+C1394</f>
        <v>3133400</v>
      </c>
      <c r="D1390" s="110">
        <f>D1391+D1396+D1394</f>
        <v>8697300</v>
      </c>
      <c r="E1390" s="110">
        <f>E1391+E1396+E1394</f>
        <v>0</v>
      </c>
      <c r="F1390" s="218">
        <f t="shared" si="511"/>
        <v>277.56749856386034</v>
      </c>
    </row>
    <row r="1391" spans="1:6" s="95" customFormat="1" x14ac:dyDescent="0.2">
      <c r="A1391" s="111">
        <v>511000</v>
      </c>
      <c r="B1391" s="116" t="s">
        <v>424</v>
      </c>
      <c r="C1391" s="110">
        <f>SUM(C1392:C1393)</f>
        <v>3007400</v>
      </c>
      <c r="D1391" s="110">
        <f>SUM(D1392:D1393)</f>
        <v>8682300</v>
      </c>
      <c r="E1391" s="110">
        <f>SUM(E1392:E1393)</f>
        <v>0</v>
      </c>
      <c r="F1391" s="218">
        <f t="shared" si="511"/>
        <v>288.69787856620337</v>
      </c>
    </row>
    <row r="1392" spans="1:6" s="95" customFormat="1" x14ac:dyDescent="0.2">
      <c r="A1392" s="113">
        <v>511300</v>
      </c>
      <c r="B1392" s="114" t="s">
        <v>427</v>
      </c>
      <c r="C1392" s="123">
        <v>1007400</v>
      </c>
      <c r="D1392" s="115">
        <v>662300</v>
      </c>
      <c r="E1392" s="123">
        <v>0</v>
      </c>
      <c r="F1392" s="217">
        <f t="shared" si="511"/>
        <v>65.743498113956718</v>
      </c>
    </row>
    <row r="1393" spans="1:6" s="95" customFormat="1" x14ac:dyDescent="0.2">
      <c r="A1393" s="113">
        <v>511700</v>
      </c>
      <c r="B1393" s="114" t="s">
        <v>430</v>
      </c>
      <c r="C1393" s="123">
        <v>2000000</v>
      </c>
      <c r="D1393" s="115">
        <v>8020000</v>
      </c>
      <c r="E1393" s="123">
        <v>0</v>
      </c>
      <c r="F1393" s="217"/>
    </row>
    <row r="1394" spans="1:6" s="120" customFormat="1" x14ac:dyDescent="0.2">
      <c r="A1394" s="111">
        <v>513000</v>
      </c>
      <c r="B1394" s="116" t="s">
        <v>432</v>
      </c>
      <c r="C1394" s="110">
        <f t="shared" ref="C1394" si="518">C1395</f>
        <v>112000</v>
      </c>
      <c r="D1394" s="110">
        <f t="shared" ref="D1394" si="519">D1395</f>
        <v>0</v>
      </c>
      <c r="E1394" s="110">
        <f t="shared" ref="E1394" si="520">E1395</f>
        <v>0</v>
      </c>
      <c r="F1394" s="218">
        <f t="shared" si="511"/>
        <v>0</v>
      </c>
    </row>
    <row r="1395" spans="1:6" s="95" customFormat="1" x14ac:dyDescent="0.2">
      <c r="A1395" s="113">
        <v>513700</v>
      </c>
      <c r="B1395" s="114" t="s">
        <v>609</v>
      </c>
      <c r="C1395" s="123">
        <v>112000</v>
      </c>
      <c r="D1395" s="115">
        <v>0</v>
      </c>
      <c r="E1395" s="123">
        <v>0</v>
      </c>
      <c r="F1395" s="217">
        <f t="shared" si="511"/>
        <v>0</v>
      </c>
    </row>
    <row r="1396" spans="1:6" s="120" customFormat="1" x14ac:dyDescent="0.2">
      <c r="A1396" s="111">
        <v>516000</v>
      </c>
      <c r="B1396" s="116" t="s">
        <v>434</v>
      </c>
      <c r="C1396" s="110">
        <f t="shared" ref="C1396" si="521">C1397</f>
        <v>14000</v>
      </c>
      <c r="D1396" s="110">
        <f t="shared" ref="D1396" si="522">D1397</f>
        <v>15000</v>
      </c>
      <c r="E1396" s="110">
        <f t="shared" ref="E1396" si="523">E1397</f>
        <v>0</v>
      </c>
      <c r="F1396" s="218">
        <f t="shared" si="511"/>
        <v>107.14285714285714</v>
      </c>
    </row>
    <row r="1397" spans="1:6" s="95" customFormat="1" x14ac:dyDescent="0.2">
      <c r="A1397" s="113">
        <v>516100</v>
      </c>
      <c r="B1397" s="114" t="s">
        <v>434</v>
      </c>
      <c r="C1397" s="123">
        <v>14000</v>
      </c>
      <c r="D1397" s="115">
        <v>15000</v>
      </c>
      <c r="E1397" s="123">
        <v>0</v>
      </c>
      <c r="F1397" s="217">
        <f t="shared" si="511"/>
        <v>107.14285714285714</v>
      </c>
    </row>
    <row r="1398" spans="1:6" s="120" customFormat="1" x14ac:dyDescent="0.2">
      <c r="A1398" s="111">
        <v>630000</v>
      </c>
      <c r="B1398" s="116" t="s">
        <v>462</v>
      </c>
      <c r="C1398" s="110">
        <f>C1399+C1401</f>
        <v>895000</v>
      </c>
      <c r="D1398" s="110">
        <f>D1399+D1401</f>
        <v>875000</v>
      </c>
      <c r="E1398" s="110">
        <f>E1399+E1401</f>
        <v>0</v>
      </c>
      <c r="F1398" s="218">
        <f t="shared" si="511"/>
        <v>97.765363128491629</v>
      </c>
    </row>
    <row r="1399" spans="1:6" s="120" customFormat="1" x14ac:dyDescent="0.2">
      <c r="A1399" s="111">
        <v>631000</v>
      </c>
      <c r="B1399" s="116" t="s">
        <v>397</v>
      </c>
      <c r="C1399" s="110">
        <f>0+0+C1400</f>
        <v>25000</v>
      </c>
      <c r="D1399" s="110">
        <f>0+0+D1400</f>
        <v>25000</v>
      </c>
      <c r="E1399" s="110">
        <f>SUM(E1400:E1400)</f>
        <v>0</v>
      </c>
      <c r="F1399" s="218">
        <f t="shared" si="511"/>
        <v>100</v>
      </c>
    </row>
    <row r="1400" spans="1:6" s="95" customFormat="1" x14ac:dyDescent="0.2">
      <c r="A1400" s="113">
        <v>631900</v>
      </c>
      <c r="B1400" s="114" t="s">
        <v>638</v>
      </c>
      <c r="C1400" s="123">
        <v>25000</v>
      </c>
      <c r="D1400" s="115">
        <v>25000</v>
      </c>
      <c r="E1400" s="123">
        <v>0</v>
      </c>
      <c r="F1400" s="217">
        <f t="shared" si="511"/>
        <v>100</v>
      </c>
    </row>
    <row r="1401" spans="1:6" s="120" customFormat="1" x14ac:dyDescent="0.2">
      <c r="A1401" s="111">
        <v>638000</v>
      </c>
      <c r="B1401" s="116" t="s">
        <v>398</v>
      </c>
      <c r="C1401" s="110">
        <f t="shared" ref="C1401" si="524">C1402+C1403</f>
        <v>870000</v>
      </c>
      <c r="D1401" s="110">
        <f t="shared" ref="D1401" si="525">D1402+D1403</f>
        <v>850000</v>
      </c>
      <c r="E1401" s="110">
        <f t="shared" ref="E1401" si="526">E1402+E1403</f>
        <v>0</v>
      </c>
      <c r="F1401" s="218">
        <f t="shared" si="511"/>
        <v>97.701149425287355</v>
      </c>
    </row>
    <row r="1402" spans="1:6" s="95" customFormat="1" x14ac:dyDescent="0.2">
      <c r="A1402" s="113">
        <v>638100</v>
      </c>
      <c r="B1402" s="114" t="s">
        <v>467</v>
      </c>
      <c r="C1402" s="123">
        <v>540000</v>
      </c>
      <c r="D1402" s="115">
        <v>520000</v>
      </c>
      <c r="E1402" s="123">
        <v>0</v>
      </c>
      <c r="F1402" s="217">
        <f t="shared" si="511"/>
        <v>96.296296296296291</v>
      </c>
    </row>
    <row r="1403" spans="1:6" s="95" customFormat="1" ht="40.5" x14ac:dyDescent="0.2">
      <c r="A1403" s="113">
        <v>638200</v>
      </c>
      <c r="B1403" s="114" t="s">
        <v>468</v>
      </c>
      <c r="C1403" s="123">
        <v>330000</v>
      </c>
      <c r="D1403" s="115">
        <v>330000</v>
      </c>
      <c r="E1403" s="123">
        <v>0</v>
      </c>
      <c r="F1403" s="217">
        <f t="shared" si="511"/>
        <v>100</v>
      </c>
    </row>
    <row r="1404" spans="1:6" s="95" customFormat="1" x14ac:dyDescent="0.2">
      <c r="A1404" s="154"/>
      <c r="B1404" s="148" t="s">
        <v>501</v>
      </c>
      <c r="C1404" s="152">
        <f>C1360+C1390+C1398+0</f>
        <v>13472900</v>
      </c>
      <c r="D1404" s="152">
        <f>D1360+D1390+D1398+0</f>
        <v>20336300</v>
      </c>
      <c r="E1404" s="152">
        <f>E1360+E1390+E1398+0</f>
        <v>0</v>
      </c>
      <c r="F1404" s="245">
        <f t="shared" si="511"/>
        <v>150.94226187383561</v>
      </c>
    </row>
    <row r="1405" spans="1:6" s="95" customFormat="1" x14ac:dyDescent="0.2">
      <c r="A1405" s="131"/>
      <c r="B1405" s="109"/>
      <c r="C1405" s="115"/>
      <c r="D1405" s="115"/>
      <c r="E1405" s="115"/>
      <c r="F1405" s="219"/>
    </row>
    <row r="1406" spans="1:6" s="95" customFormat="1" x14ac:dyDescent="0.2">
      <c r="A1406" s="108"/>
      <c r="B1406" s="109"/>
      <c r="C1406" s="115"/>
      <c r="D1406" s="115"/>
      <c r="E1406" s="115"/>
      <c r="F1406" s="219"/>
    </row>
    <row r="1407" spans="1:6" s="95" customFormat="1" x14ac:dyDescent="0.2">
      <c r="A1407" s="113" t="s">
        <v>866</v>
      </c>
      <c r="B1407" s="116"/>
      <c r="C1407" s="115"/>
      <c r="D1407" s="115"/>
      <c r="E1407" s="115"/>
      <c r="F1407" s="219"/>
    </row>
    <row r="1408" spans="1:6" s="95" customFormat="1" x14ac:dyDescent="0.2">
      <c r="A1408" s="113" t="s">
        <v>513</v>
      </c>
      <c r="B1408" s="116"/>
      <c r="C1408" s="115"/>
      <c r="D1408" s="115"/>
      <c r="E1408" s="115"/>
      <c r="F1408" s="219"/>
    </row>
    <row r="1409" spans="1:6" s="95" customFormat="1" x14ac:dyDescent="0.2">
      <c r="A1409" s="113" t="s">
        <v>608</v>
      </c>
      <c r="B1409" s="116"/>
      <c r="C1409" s="115"/>
      <c r="D1409" s="115"/>
      <c r="E1409" s="115"/>
      <c r="F1409" s="219"/>
    </row>
    <row r="1410" spans="1:6" s="95" customFormat="1" x14ac:dyDescent="0.2">
      <c r="A1410" s="113" t="s">
        <v>867</v>
      </c>
      <c r="B1410" s="116"/>
      <c r="C1410" s="115"/>
      <c r="D1410" s="115"/>
      <c r="E1410" s="115"/>
      <c r="F1410" s="219"/>
    </row>
    <row r="1411" spans="1:6" s="95" customFormat="1" x14ac:dyDescent="0.2">
      <c r="A1411" s="113"/>
      <c r="B1411" s="144"/>
      <c r="C1411" s="132"/>
      <c r="D1411" s="132"/>
      <c r="E1411" s="132"/>
      <c r="F1411" s="241"/>
    </row>
    <row r="1412" spans="1:6" s="95" customFormat="1" x14ac:dyDescent="0.2">
      <c r="A1412" s="111">
        <v>410000</v>
      </c>
      <c r="B1412" s="112" t="s">
        <v>359</v>
      </c>
      <c r="C1412" s="110">
        <f>C1413+C1418+C1431</f>
        <v>30391100</v>
      </c>
      <c r="D1412" s="110">
        <f t="shared" ref="D1412" si="527">D1413+D1418+D1431</f>
        <v>34489100</v>
      </c>
      <c r="E1412" s="110">
        <f t="shared" ref="E1412" si="528">E1413+E1418+E1431</f>
        <v>0</v>
      </c>
      <c r="F1412" s="218">
        <f t="shared" si="511"/>
        <v>113.48421083804141</v>
      </c>
    </row>
    <row r="1413" spans="1:6" s="95" customFormat="1" x14ac:dyDescent="0.2">
      <c r="A1413" s="111">
        <v>411000</v>
      </c>
      <c r="B1413" s="112" t="s">
        <v>472</v>
      </c>
      <c r="C1413" s="110">
        <f t="shared" ref="C1413" si="529">SUM(C1414:C1417)</f>
        <v>25860000</v>
      </c>
      <c r="D1413" s="110">
        <f t="shared" ref="D1413" si="530">SUM(D1414:D1417)</f>
        <v>29100000</v>
      </c>
      <c r="E1413" s="110">
        <f t="shared" ref="E1413" si="531">SUM(E1414:E1417)</f>
        <v>0</v>
      </c>
      <c r="F1413" s="218">
        <f t="shared" si="511"/>
        <v>112.52900232018561</v>
      </c>
    </row>
    <row r="1414" spans="1:6" s="95" customFormat="1" x14ac:dyDescent="0.2">
      <c r="A1414" s="113">
        <v>411100</v>
      </c>
      <c r="B1414" s="114" t="s">
        <v>360</v>
      </c>
      <c r="C1414" s="123">
        <v>23850000</v>
      </c>
      <c r="D1414" s="115">
        <v>27270000</v>
      </c>
      <c r="E1414" s="123">
        <v>0</v>
      </c>
      <c r="F1414" s="217">
        <f t="shared" si="511"/>
        <v>114.33962264150944</v>
      </c>
    </row>
    <row r="1415" spans="1:6" s="95" customFormat="1" ht="40.5" x14ac:dyDescent="0.2">
      <c r="A1415" s="113">
        <v>411200</v>
      </c>
      <c r="B1415" s="114" t="s">
        <v>485</v>
      </c>
      <c r="C1415" s="123">
        <v>620000</v>
      </c>
      <c r="D1415" s="115">
        <v>630000</v>
      </c>
      <c r="E1415" s="123">
        <v>0</v>
      </c>
      <c r="F1415" s="217">
        <f t="shared" si="511"/>
        <v>101.61290322580645</v>
      </c>
    </row>
    <row r="1416" spans="1:6" s="95" customFormat="1" ht="40.5" x14ac:dyDescent="0.2">
      <c r="A1416" s="113">
        <v>411300</v>
      </c>
      <c r="B1416" s="114" t="s">
        <v>361</v>
      </c>
      <c r="C1416" s="123">
        <v>1000000</v>
      </c>
      <c r="D1416" s="115">
        <v>800000</v>
      </c>
      <c r="E1416" s="123">
        <v>0</v>
      </c>
      <c r="F1416" s="217">
        <f t="shared" si="511"/>
        <v>80</v>
      </c>
    </row>
    <row r="1417" spans="1:6" s="95" customFormat="1" x14ac:dyDescent="0.2">
      <c r="A1417" s="113">
        <v>411400</v>
      </c>
      <c r="B1417" s="114" t="s">
        <v>362</v>
      </c>
      <c r="C1417" s="123">
        <v>390000</v>
      </c>
      <c r="D1417" s="115">
        <v>400000</v>
      </c>
      <c r="E1417" s="123">
        <v>0</v>
      </c>
      <c r="F1417" s="217">
        <f t="shared" si="511"/>
        <v>102.56410256410255</v>
      </c>
    </row>
    <row r="1418" spans="1:6" s="95" customFormat="1" x14ac:dyDescent="0.2">
      <c r="A1418" s="111">
        <v>412000</v>
      </c>
      <c r="B1418" s="116" t="s">
        <v>477</v>
      </c>
      <c r="C1418" s="110">
        <f t="shared" ref="C1418" si="532">SUM(C1419:C1430)</f>
        <v>4526100</v>
      </c>
      <c r="D1418" s="110">
        <f t="shared" ref="D1418" si="533">SUM(D1419:D1430)</f>
        <v>5389100</v>
      </c>
      <c r="E1418" s="110">
        <f t="shared" ref="E1418" si="534">SUM(E1419:E1430)</f>
        <v>0</v>
      </c>
      <c r="F1418" s="218">
        <f t="shared" si="511"/>
        <v>119.06718808687391</v>
      </c>
    </row>
    <row r="1419" spans="1:6" s="95" customFormat="1" x14ac:dyDescent="0.2">
      <c r="A1419" s="113">
        <v>412100</v>
      </c>
      <c r="B1419" s="114" t="s">
        <v>363</v>
      </c>
      <c r="C1419" s="123">
        <v>652899.99999999988</v>
      </c>
      <c r="D1419" s="115">
        <v>626000</v>
      </c>
      <c r="E1419" s="123">
        <v>0</v>
      </c>
      <c r="F1419" s="217">
        <f t="shared" si="511"/>
        <v>95.879920355337745</v>
      </c>
    </row>
    <row r="1420" spans="1:6" s="95" customFormat="1" ht="40.5" x14ac:dyDescent="0.2">
      <c r="A1420" s="113">
        <v>412200</v>
      </c>
      <c r="B1420" s="114" t="s">
        <v>486</v>
      </c>
      <c r="C1420" s="123">
        <v>2420000</v>
      </c>
      <c r="D1420" s="115">
        <v>2450000</v>
      </c>
      <c r="E1420" s="123">
        <v>0</v>
      </c>
      <c r="F1420" s="217">
        <f t="shared" si="511"/>
        <v>101.2396694214876</v>
      </c>
    </row>
    <row r="1421" spans="1:6" s="95" customFormat="1" x14ac:dyDescent="0.2">
      <c r="A1421" s="113">
        <v>412300</v>
      </c>
      <c r="B1421" s="114" t="s">
        <v>364</v>
      </c>
      <c r="C1421" s="123">
        <v>270000</v>
      </c>
      <c r="D1421" s="115">
        <v>230800</v>
      </c>
      <c r="E1421" s="123">
        <v>0</v>
      </c>
      <c r="F1421" s="217">
        <f t="shared" si="511"/>
        <v>85.481481481481481</v>
      </c>
    </row>
    <row r="1422" spans="1:6" s="95" customFormat="1" x14ac:dyDescent="0.2">
      <c r="A1422" s="113">
        <v>412500</v>
      </c>
      <c r="B1422" s="114" t="s">
        <v>366</v>
      </c>
      <c r="C1422" s="123">
        <v>320000</v>
      </c>
      <c r="D1422" s="115">
        <v>307500</v>
      </c>
      <c r="E1422" s="123">
        <v>0</v>
      </c>
      <c r="F1422" s="217">
        <f t="shared" si="511"/>
        <v>96.09375</v>
      </c>
    </row>
    <row r="1423" spans="1:6" s="95" customFormat="1" x14ac:dyDescent="0.2">
      <c r="A1423" s="113">
        <v>412600</v>
      </c>
      <c r="B1423" s="114" t="s">
        <v>487</v>
      </c>
      <c r="C1423" s="123">
        <v>137500</v>
      </c>
      <c r="D1423" s="115">
        <v>127000</v>
      </c>
      <c r="E1423" s="123">
        <v>0</v>
      </c>
      <c r="F1423" s="217">
        <f t="shared" ref="F1423:F1468" si="535">D1423/C1423*100</f>
        <v>92.36363636363636</v>
      </c>
    </row>
    <row r="1424" spans="1:6" s="95" customFormat="1" x14ac:dyDescent="0.2">
      <c r="A1424" s="113">
        <v>412700</v>
      </c>
      <c r="B1424" s="114" t="s">
        <v>474</v>
      </c>
      <c r="C1424" s="123">
        <v>629500</v>
      </c>
      <c r="D1424" s="115">
        <v>1545800</v>
      </c>
      <c r="E1424" s="123">
        <v>0</v>
      </c>
      <c r="F1424" s="217">
        <f t="shared" si="535"/>
        <v>245.55996822875298</v>
      </c>
    </row>
    <row r="1425" spans="1:6" s="95" customFormat="1" x14ac:dyDescent="0.2">
      <c r="A1425" s="113">
        <v>412900</v>
      </c>
      <c r="B1425" s="118" t="s">
        <v>802</v>
      </c>
      <c r="C1425" s="123">
        <v>700</v>
      </c>
      <c r="D1425" s="115">
        <v>0</v>
      </c>
      <c r="E1425" s="123">
        <v>0</v>
      </c>
      <c r="F1425" s="217">
        <f t="shared" si="535"/>
        <v>0</v>
      </c>
    </row>
    <row r="1426" spans="1:6" s="95" customFormat="1" x14ac:dyDescent="0.2">
      <c r="A1426" s="113">
        <v>412900</v>
      </c>
      <c r="B1426" s="118" t="s">
        <v>567</v>
      </c>
      <c r="C1426" s="123">
        <v>25000</v>
      </c>
      <c r="D1426" s="115">
        <v>23000</v>
      </c>
      <c r="E1426" s="123">
        <v>0</v>
      </c>
      <c r="F1426" s="217">
        <f t="shared" si="535"/>
        <v>92</v>
      </c>
    </row>
    <row r="1427" spans="1:6" s="95" customFormat="1" x14ac:dyDescent="0.2">
      <c r="A1427" s="113">
        <v>412900</v>
      </c>
      <c r="B1427" s="118" t="s">
        <v>585</v>
      </c>
      <c r="C1427" s="123">
        <v>4000</v>
      </c>
      <c r="D1427" s="115">
        <v>4000</v>
      </c>
      <c r="E1427" s="123">
        <v>0</v>
      </c>
      <c r="F1427" s="217">
        <f t="shared" si="535"/>
        <v>100</v>
      </c>
    </row>
    <row r="1428" spans="1:6" s="95" customFormat="1" x14ac:dyDescent="0.2">
      <c r="A1428" s="113">
        <v>412900</v>
      </c>
      <c r="B1428" s="118" t="s">
        <v>586</v>
      </c>
      <c r="C1428" s="123">
        <v>15000</v>
      </c>
      <c r="D1428" s="115">
        <v>20000</v>
      </c>
      <c r="E1428" s="123">
        <v>0</v>
      </c>
      <c r="F1428" s="217">
        <f t="shared" si="535"/>
        <v>133.33333333333331</v>
      </c>
    </row>
    <row r="1429" spans="1:6" s="95" customFormat="1" x14ac:dyDescent="0.2">
      <c r="A1429" s="113">
        <v>412900</v>
      </c>
      <c r="B1429" s="118" t="s">
        <v>587</v>
      </c>
      <c r="C1429" s="123">
        <v>48000</v>
      </c>
      <c r="D1429" s="115">
        <v>50000</v>
      </c>
      <c r="E1429" s="123">
        <v>0</v>
      </c>
      <c r="F1429" s="217">
        <f t="shared" si="535"/>
        <v>104.16666666666667</v>
      </c>
    </row>
    <row r="1430" spans="1:6" s="95" customFormat="1" x14ac:dyDescent="0.2">
      <c r="A1430" s="113">
        <v>412900</v>
      </c>
      <c r="B1430" s="114" t="s">
        <v>569</v>
      </c>
      <c r="C1430" s="123">
        <v>3500</v>
      </c>
      <c r="D1430" s="115">
        <v>5000</v>
      </c>
      <c r="E1430" s="123">
        <v>0</v>
      </c>
      <c r="F1430" s="217">
        <f t="shared" si="535"/>
        <v>142.85714285714286</v>
      </c>
    </row>
    <row r="1431" spans="1:6" s="120" customFormat="1" x14ac:dyDescent="0.2">
      <c r="A1431" s="111">
        <v>413000</v>
      </c>
      <c r="B1431" s="116" t="s">
        <v>478</v>
      </c>
      <c r="C1431" s="110">
        <f t="shared" ref="C1431" si="536">C1432</f>
        <v>5000</v>
      </c>
      <c r="D1431" s="110">
        <f t="shared" ref="D1431" si="537">D1432</f>
        <v>0</v>
      </c>
      <c r="E1431" s="110">
        <f t="shared" ref="E1431" si="538">E1432</f>
        <v>0</v>
      </c>
      <c r="F1431" s="218">
        <f t="shared" si="535"/>
        <v>0</v>
      </c>
    </row>
    <row r="1432" spans="1:6" s="95" customFormat="1" x14ac:dyDescent="0.2">
      <c r="A1432" s="113">
        <v>413900</v>
      </c>
      <c r="B1432" s="114" t="s">
        <v>371</v>
      </c>
      <c r="C1432" s="123">
        <v>5000</v>
      </c>
      <c r="D1432" s="115">
        <v>0</v>
      </c>
      <c r="E1432" s="123">
        <v>0</v>
      </c>
      <c r="F1432" s="217">
        <f t="shared" si="535"/>
        <v>0</v>
      </c>
    </row>
    <row r="1433" spans="1:6" s="120" customFormat="1" x14ac:dyDescent="0.2">
      <c r="A1433" s="111">
        <v>480000</v>
      </c>
      <c r="B1433" s="116" t="s">
        <v>419</v>
      </c>
      <c r="C1433" s="110">
        <f t="shared" ref="C1433:E1434" si="539">C1434</f>
        <v>0</v>
      </c>
      <c r="D1433" s="110">
        <f t="shared" si="539"/>
        <v>0</v>
      </c>
      <c r="E1433" s="110">
        <f>E1434</f>
        <v>10000</v>
      </c>
      <c r="F1433" s="218">
        <v>0</v>
      </c>
    </row>
    <row r="1434" spans="1:6" s="120" customFormat="1" x14ac:dyDescent="0.2">
      <c r="A1434" s="111">
        <v>488000</v>
      </c>
      <c r="B1434" s="116" t="s">
        <v>375</v>
      </c>
      <c r="C1434" s="110">
        <f t="shared" si="539"/>
        <v>0</v>
      </c>
      <c r="D1434" s="110">
        <f t="shared" si="539"/>
        <v>0</v>
      </c>
      <c r="E1434" s="110">
        <f t="shared" si="539"/>
        <v>10000</v>
      </c>
      <c r="F1434" s="218">
        <v>0</v>
      </c>
    </row>
    <row r="1435" spans="1:6" s="95" customFormat="1" x14ac:dyDescent="0.2">
      <c r="A1435" s="113">
        <v>488100</v>
      </c>
      <c r="B1435" s="114" t="s">
        <v>375</v>
      </c>
      <c r="C1435" s="123">
        <v>0</v>
      </c>
      <c r="D1435" s="115">
        <v>0</v>
      </c>
      <c r="E1435" s="115">
        <v>10000</v>
      </c>
      <c r="F1435" s="219">
        <v>0</v>
      </c>
    </row>
    <row r="1436" spans="1:6" s="120" customFormat="1" x14ac:dyDescent="0.2">
      <c r="A1436" s="111">
        <v>510000</v>
      </c>
      <c r="B1436" s="116" t="s">
        <v>423</v>
      </c>
      <c r="C1436" s="110">
        <f t="shared" ref="C1436" si="540">C1437</f>
        <v>44500</v>
      </c>
      <c r="D1436" s="110">
        <f>D1437+D1440</f>
        <v>0</v>
      </c>
      <c r="E1436" s="110">
        <f>E1437+E1440</f>
        <v>0</v>
      </c>
      <c r="F1436" s="218">
        <f t="shared" si="535"/>
        <v>0</v>
      </c>
    </row>
    <row r="1437" spans="1:6" s="120" customFormat="1" x14ac:dyDescent="0.2">
      <c r="A1437" s="111">
        <v>511000</v>
      </c>
      <c r="B1437" s="116" t="s">
        <v>424</v>
      </c>
      <c r="C1437" s="110">
        <f>C1439+0+0+C1438</f>
        <v>44500</v>
      </c>
      <c r="D1437" s="110">
        <f>D1439+0+0+D1438</f>
        <v>0</v>
      </c>
      <c r="E1437" s="110">
        <f>E1439+0+0+E1438</f>
        <v>0</v>
      </c>
      <c r="F1437" s="218">
        <f t="shared" si="535"/>
        <v>0</v>
      </c>
    </row>
    <row r="1438" spans="1:6" s="95" customFormat="1" ht="40.5" x14ac:dyDescent="0.2">
      <c r="A1438" s="121">
        <v>511200</v>
      </c>
      <c r="B1438" s="114" t="s">
        <v>426</v>
      </c>
      <c r="C1438" s="123">
        <v>42000</v>
      </c>
      <c r="D1438" s="115">
        <v>0</v>
      </c>
      <c r="E1438" s="123">
        <v>0</v>
      </c>
      <c r="F1438" s="217">
        <f t="shared" si="535"/>
        <v>0</v>
      </c>
    </row>
    <row r="1439" spans="1:6" s="95" customFormat="1" x14ac:dyDescent="0.2">
      <c r="A1439" s="113">
        <v>511300</v>
      </c>
      <c r="B1439" s="114" t="s">
        <v>427</v>
      </c>
      <c r="C1439" s="123">
        <v>2500</v>
      </c>
      <c r="D1439" s="115">
        <v>0</v>
      </c>
      <c r="E1439" s="123">
        <v>0</v>
      </c>
      <c r="F1439" s="217">
        <f t="shared" si="535"/>
        <v>0</v>
      </c>
    </row>
    <row r="1440" spans="1:6" s="120" customFormat="1" x14ac:dyDescent="0.2">
      <c r="A1440" s="111">
        <v>513000</v>
      </c>
      <c r="B1440" s="116" t="s">
        <v>432</v>
      </c>
      <c r="C1440" s="110"/>
      <c r="D1440" s="110">
        <f>0</f>
        <v>0</v>
      </c>
      <c r="E1440" s="110">
        <f>0</f>
        <v>0</v>
      </c>
      <c r="F1440" s="218">
        <v>0</v>
      </c>
    </row>
    <row r="1441" spans="1:6" s="120" customFormat="1" x14ac:dyDescent="0.2">
      <c r="A1441" s="111">
        <v>630000</v>
      </c>
      <c r="B1441" s="116" t="s">
        <v>462</v>
      </c>
      <c r="C1441" s="110">
        <f t="shared" ref="C1441" si="541">C1442+C1444</f>
        <v>812000</v>
      </c>
      <c r="D1441" s="110">
        <f t="shared" ref="D1441" si="542">D1442+D1444</f>
        <v>791100</v>
      </c>
      <c r="E1441" s="110">
        <f t="shared" ref="E1441" si="543">E1442+E1444</f>
        <v>0</v>
      </c>
      <c r="F1441" s="218">
        <f t="shared" si="535"/>
        <v>97.426108374384228</v>
      </c>
    </row>
    <row r="1442" spans="1:6" s="120" customFormat="1" x14ac:dyDescent="0.2">
      <c r="A1442" s="111">
        <v>631000</v>
      </c>
      <c r="B1442" s="116" t="s">
        <v>397</v>
      </c>
      <c r="C1442" s="110">
        <f t="shared" ref="C1442" si="544">C1443</f>
        <v>62000</v>
      </c>
      <c r="D1442" s="110">
        <f t="shared" ref="D1442:E1442" si="545">D1443</f>
        <v>61100</v>
      </c>
      <c r="E1442" s="110">
        <f t="shared" si="545"/>
        <v>0</v>
      </c>
      <c r="F1442" s="218">
        <f t="shared" si="535"/>
        <v>98.548387096774192</v>
      </c>
    </row>
    <row r="1443" spans="1:6" s="95" customFormat="1" x14ac:dyDescent="0.2">
      <c r="A1443" s="113">
        <v>631900</v>
      </c>
      <c r="B1443" s="114" t="s">
        <v>601</v>
      </c>
      <c r="C1443" s="123">
        <v>62000</v>
      </c>
      <c r="D1443" s="115">
        <v>61100</v>
      </c>
      <c r="E1443" s="123">
        <v>0</v>
      </c>
      <c r="F1443" s="217">
        <f t="shared" si="535"/>
        <v>98.548387096774192</v>
      </c>
    </row>
    <row r="1444" spans="1:6" s="120" customFormat="1" x14ac:dyDescent="0.2">
      <c r="A1444" s="111">
        <v>638000</v>
      </c>
      <c r="B1444" s="116" t="s">
        <v>398</v>
      </c>
      <c r="C1444" s="110">
        <f t="shared" ref="C1444" si="546">C1445</f>
        <v>750000</v>
      </c>
      <c r="D1444" s="110">
        <f t="shared" ref="D1444:E1444" si="547">D1445</f>
        <v>730000</v>
      </c>
      <c r="E1444" s="110">
        <f t="shared" si="547"/>
        <v>0</v>
      </c>
      <c r="F1444" s="218">
        <f t="shared" si="535"/>
        <v>97.333333333333343</v>
      </c>
    </row>
    <row r="1445" spans="1:6" s="95" customFormat="1" x14ac:dyDescent="0.2">
      <c r="A1445" s="113">
        <v>638100</v>
      </c>
      <c r="B1445" s="114" t="s">
        <v>467</v>
      </c>
      <c r="C1445" s="123">
        <v>750000</v>
      </c>
      <c r="D1445" s="115">
        <v>730000</v>
      </c>
      <c r="E1445" s="123">
        <v>0</v>
      </c>
      <c r="F1445" s="217">
        <f t="shared" si="535"/>
        <v>97.333333333333343</v>
      </c>
    </row>
    <row r="1446" spans="1:6" s="95" customFormat="1" x14ac:dyDescent="0.2">
      <c r="A1446" s="102"/>
      <c r="B1446" s="148" t="s">
        <v>501</v>
      </c>
      <c r="C1446" s="152">
        <f>C1412+C1441+C1436+C1433</f>
        <v>31247600</v>
      </c>
      <c r="D1446" s="152">
        <f>D1412+D1441+D1436+D1433</f>
        <v>35280200</v>
      </c>
      <c r="E1446" s="152">
        <f>E1412+E1441+E1436+E1433</f>
        <v>10000</v>
      </c>
      <c r="F1446" s="245">
        <f t="shared" si="535"/>
        <v>112.90531112789462</v>
      </c>
    </row>
    <row r="1447" spans="1:6" s="95" customFormat="1" x14ac:dyDescent="0.2">
      <c r="A1447" s="105"/>
      <c r="B1447" s="109"/>
      <c r="C1447" s="132"/>
      <c r="D1447" s="132"/>
      <c r="E1447" s="132"/>
      <c r="F1447" s="241"/>
    </row>
    <row r="1448" spans="1:6" s="95" customFormat="1" x14ac:dyDescent="0.2">
      <c r="A1448" s="108"/>
      <c r="B1448" s="109"/>
      <c r="C1448" s="115"/>
      <c r="D1448" s="115"/>
      <c r="E1448" s="115"/>
      <c r="F1448" s="219"/>
    </row>
    <row r="1449" spans="1:6" s="95" customFormat="1" x14ac:dyDescent="0.2">
      <c r="A1449" s="113" t="s">
        <v>868</v>
      </c>
      <c r="B1449" s="116"/>
      <c r="C1449" s="115"/>
      <c r="D1449" s="115"/>
      <c r="E1449" s="115"/>
      <c r="F1449" s="219"/>
    </row>
    <row r="1450" spans="1:6" s="95" customFormat="1" x14ac:dyDescent="0.2">
      <c r="A1450" s="113" t="s">
        <v>513</v>
      </c>
      <c r="B1450" s="116"/>
      <c r="C1450" s="115"/>
      <c r="D1450" s="115"/>
      <c r="E1450" s="115"/>
      <c r="F1450" s="219"/>
    </row>
    <row r="1451" spans="1:6" s="95" customFormat="1" x14ac:dyDescent="0.2">
      <c r="A1451" s="113" t="s">
        <v>611</v>
      </c>
      <c r="B1451" s="116"/>
      <c r="C1451" s="115"/>
      <c r="D1451" s="115"/>
      <c r="E1451" s="115"/>
      <c r="F1451" s="219"/>
    </row>
    <row r="1452" spans="1:6" s="95" customFormat="1" x14ac:dyDescent="0.2">
      <c r="A1452" s="113" t="s">
        <v>801</v>
      </c>
      <c r="B1452" s="116"/>
      <c r="C1452" s="115"/>
      <c r="D1452" s="115"/>
      <c r="E1452" s="115"/>
      <c r="F1452" s="219"/>
    </row>
    <row r="1453" spans="1:6" s="95" customFormat="1" x14ac:dyDescent="0.2">
      <c r="A1453" s="113"/>
      <c r="B1453" s="144"/>
      <c r="C1453" s="132"/>
      <c r="D1453" s="132"/>
      <c r="E1453" s="132"/>
      <c r="F1453" s="241"/>
    </row>
    <row r="1454" spans="1:6" s="95" customFormat="1" x14ac:dyDescent="0.2">
      <c r="A1454" s="111">
        <v>410000</v>
      </c>
      <c r="B1454" s="112" t="s">
        <v>359</v>
      </c>
      <c r="C1454" s="110">
        <f t="shared" ref="C1454" si="548">C1455+C1460</f>
        <v>211300</v>
      </c>
      <c r="D1454" s="110">
        <f t="shared" ref="D1454" si="549">D1455+D1460</f>
        <v>0</v>
      </c>
      <c r="E1454" s="110">
        <f t="shared" ref="E1454" si="550">E1455+E1460</f>
        <v>0</v>
      </c>
      <c r="F1454" s="218">
        <f t="shared" si="535"/>
        <v>0</v>
      </c>
    </row>
    <row r="1455" spans="1:6" s="95" customFormat="1" x14ac:dyDescent="0.2">
      <c r="A1455" s="111">
        <v>411000</v>
      </c>
      <c r="B1455" s="112" t="s">
        <v>472</v>
      </c>
      <c r="C1455" s="110">
        <f t="shared" ref="C1455" si="551">SUM(C1456:C1459)</f>
        <v>194700</v>
      </c>
      <c r="D1455" s="110">
        <f t="shared" ref="D1455" si="552">SUM(D1456:D1459)</f>
        <v>0</v>
      </c>
      <c r="E1455" s="110">
        <f t="shared" ref="E1455" si="553">SUM(E1456:E1459)</f>
        <v>0</v>
      </c>
      <c r="F1455" s="218">
        <f t="shared" si="535"/>
        <v>0</v>
      </c>
    </row>
    <row r="1456" spans="1:6" s="95" customFormat="1" x14ac:dyDescent="0.2">
      <c r="A1456" s="113">
        <v>411100</v>
      </c>
      <c r="B1456" s="114" t="s">
        <v>360</v>
      </c>
      <c r="C1456" s="123">
        <v>163900</v>
      </c>
      <c r="D1456" s="115">
        <v>0</v>
      </c>
      <c r="E1456" s="123">
        <v>0</v>
      </c>
      <c r="F1456" s="217">
        <f t="shared" si="535"/>
        <v>0</v>
      </c>
    </row>
    <row r="1457" spans="1:6" s="95" customFormat="1" ht="40.5" x14ac:dyDescent="0.2">
      <c r="A1457" s="113">
        <v>411200</v>
      </c>
      <c r="B1457" s="114" t="s">
        <v>485</v>
      </c>
      <c r="C1457" s="123">
        <v>7500</v>
      </c>
      <c r="D1457" s="115">
        <v>0</v>
      </c>
      <c r="E1457" s="123">
        <v>0</v>
      </c>
      <c r="F1457" s="217">
        <f t="shared" si="535"/>
        <v>0</v>
      </c>
    </row>
    <row r="1458" spans="1:6" s="95" customFormat="1" ht="40.5" x14ac:dyDescent="0.2">
      <c r="A1458" s="113">
        <v>411300</v>
      </c>
      <c r="B1458" s="114" t="s">
        <v>361</v>
      </c>
      <c r="C1458" s="123">
        <v>20200</v>
      </c>
      <c r="D1458" s="115">
        <v>0</v>
      </c>
      <c r="E1458" s="123">
        <v>0</v>
      </c>
      <c r="F1458" s="217">
        <f t="shared" si="535"/>
        <v>0</v>
      </c>
    </row>
    <row r="1459" spans="1:6" s="95" customFormat="1" x14ac:dyDescent="0.2">
      <c r="A1459" s="113">
        <v>411400</v>
      </c>
      <c r="B1459" s="114" t="s">
        <v>362</v>
      </c>
      <c r="C1459" s="123">
        <v>3100</v>
      </c>
      <c r="D1459" s="115">
        <v>0</v>
      </c>
      <c r="E1459" s="123">
        <v>0</v>
      </c>
      <c r="F1459" s="217">
        <f t="shared" si="535"/>
        <v>0</v>
      </c>
    </row>
    <row r="1460" spans="1:6" s="95" customFormat="1" x14ac:dyDescent="0.2">
      <c r="A1460" s="111">
        <v>412000</v>
      </c>
      <c r="B1460" s="116" t="s">
        <v>477</v>
      </c>
      <c r="C1460" s="110">
        <f>SUM(C1461:C1468)</f>
        <v>16600</v>
      </c>
      <c r="D1460" s="110">
        <f>SUM(D1461:D1468)</f>
        <v>0</v>
      </c>
      <c r="E1460" s="110">
        <f>SUM(E1461:E1468)</f>
        <v>0</v>
      </c>
      <c r="F1460" s="218">
        <f t="shared" si="535"/>
        <v>0</v>
      </c>
    </row>
    <row r="1461" spans="1:6" s="95" customFormat="1" x14ac:dyDescent="0.2">
      <c r="A1461" s="113">
        <v>412100</v>
      </c>
      <c r="B1461" s="114" t="s">
        <v>363</v>
      </c>
      <c r="C1461" s="123">
        <v>1600</v>
      </c>
      <c r="D1461" s="115">
        <v>0</v>
      </c>
      <c r="E1461" s="123">
        <v>0</v>
      </c>
      <c r="F1461" s="217">
        <f t="shared" si="535"/>
        <v>0</v>
      </c>
    </row>
    <row r="1462" spans="1:6" s="95" customFormat="1" ht="40.5" x14ac:dyDescent="0.2">
      <c r="A1462" s="113">
        <v>412200</v>
      </c>
      <c r="B1462" s="114" t="s">
        <v>486</v>
      </c>
      <c r="C1462" s="123">
        <v>5400</v>
      </c>
      <c r="D1462" s="115">
        <v>0</v>
      </c>
      <c r="E1462" s="123">
        <v>0</v>
      </c>
      <c r="F1462" s="217">
        <f t="shared" si="535"/>
        <v>0</v>
      </c>
    </row>
    <row r="1463" spans="1:6" s="95" customFormat="1" x14ac:dyDescent="0.2">
      <c r="A1463" s="113">
        <v>412300</v>
      </c>
      <c r="B1463" s="114" t="s">
        <v>364</v>
      </c>
      <c r="C1463" s="123">
        <v>600</v>
      </c>
      <c r="D1463" s="115">
        <v>0</v>
      </c>
      <c r="E1463" s="123">
        <v>0</v>
      </c>
      <c r="F1463" s="217">
        <f t="shared" si="535"/>
        <v>0</v>
      </c>
    </row>
    <row r="1464" spans="1:6" s="95" customFormat="1" x14ac:dyDescent="0.2">
      <c r="A1464" s="113">
        <v>412500</v>
      </c>
      <c r="B1464" s="114" t="s">
        <v>366</v>
      </c>
      <c r="C1464" s="123">
        <v>800</v>
      </c>
      <c r="D1464" s="115">
        <v>0</v>
      </c>
      <c r="E1464" s="123">
        <v>0</v>
      </c>
      <c r="F1464" s="217">
        <f t="shared" si="535"/>
        <v>0</v>
      </c>
    </row>
    <row r="1465" spans="1:6" s="95" customFormat="1" x14ac:dyDescent="0.2">
      <c r="A1465" s="113">
        <v>412600</v>
      </c>
      <c r="B1465" s="114" t="s">
        <v>487</v>
      </c>
      <c r="C1465" s="123">
        <v>4200</v>
      </c>
      <c r="D1465" s="115">
        <v>0</v>
      </c>
      <c r="E1465" s="123">
        <v>0</v>
      </c>
      <c r="F1465" s="217">
        <f t="shared" si="535"/>
        <v>0</v>
      </c>
    </row>
    <row r="1466" spans="1:6" s="95" customFormat="1" x14ac:dyDescent="0.2">
      <c r="A1466" s="113">
        <v>412700</v>
      </c>
      <c r="B1466" s="114" t="s">
        <v>474</v>
      </c>
      <c r="C1466" s="123">
        <v>3400</v>
      </c>
      <c r="D1466" s="115">
        <v>0</v>
      </c>
      <c r="E1466" s="123">
        <v>0</v>
      </c>
      <c r="F1466" s="217">
        <f t="shared" si="535"/>
        <v>0</v>
      </c>
    </row>
    <row r="1467" spans="1:6" s="95" customFormat="1" x14ac:dyDescent="0.2">
      <c r="A1467" s="113">
        <v>412900</v>
      </c>
      <c r="B1467" s="118" t="s">
        <v>585</v>
      </c>
      <c r="C1467" s="123">
        <v>100</v>
      </c>
      <c r="D1467" s="115">
        <v>0</v>
      </c>
      <c r="E1467" s="123">
        <v>0</v>
      </c>
      <c r="F1467" s="217">
        <f t="shared" si="535"/>
        <v>0</v>
      </c>
    </row>
    <row r="1468" spans="1:6" s="95" customFormat="1" x14ac:dyDescent="0.2">
      <c r="A1468" s="113">
        <v>412900</v>
      </c>
      <c r="B1468" s="114" t="s">
        <v>587</v>
      </c>
      <c r="C1468" s="123">
        <v>500</v>
      </c>
      <c r="D1468" s="115">
        <v>0</v>
      </c>
      <c r="E1468" s="123">
        <v>0</v>
      </c>
      <c r="F1468" s="217">
        <f t="shared" si="535"/>
        <v>0</v>
      </c>
    </row>
    <row r="1469" spans="1:6" s="120" customFormat="1" x14ac:dyDescent="0.2">
      <c r="A1469" s="111">
        <v>630000</v>
      </c>
      <c r="B1469" s="116" t="s">
        <v>462</v>
      </c>
      <c r="C1469" s="110">
        <f>0+C1470</f>
        <v>15200</v>
      </c>
      <c r="D1469" s="110">
        <f>0+D1470</f>
        <v>0</v>
      </c>
      <c r="E1469" s="110">
        <f>0+E1470</f>
        <v>0</v>
      </c>
      <c r="F1469" s="218">
        <f t="shared" ref="F1469:F1509" si="554">D1469/C1469*100</f>
        <v>0</v>
      </c>
    </row>
    <row r="1470" spans="1:6" s="120" customFormat="1" x14ac:dyDescent="0.2">
      <c r="A1470" s="111">
        <v>638000</v>
      </c>
      <c r="B1470" s="116" t="s">
        <v>398</v>
      </c>
      <c r="C1470" s="110">
        <f t="shared" ref="C1470" si="555">C1471</f>
        <v>15200</v>
      </c>
      <c r="D1470" s="110">
        <f t="shared" ref="D1470:E1470" si="556">D1471</f>
        <v>0</v>
      </c>
      <c r="E1470" s="110">
        <f t="shared" si="556"/>
        <v>0</v>
      </c>
      <c r="F1470" s="218">
        <f t="shared" si="554"/>
        <v>0</v>
      </c>
    </row>
    <row r="1471" spans="1:6" s="95" customFormat="1" x14ac:dyDescent="0.2">
      <c r="A1471" s="113">
        <v>638100</v>
      </c>
      <c r="B1471" s="114" t="s">
        <v>467</v>
      </c>
      <c r="C1471" s="123">
        <v>15200</v>
      </c>
      <c r="D1471" s="115">
        <v>0</v>
      </c>
      <c r="E1471" s="123">
        <v>0</v>
      </c>
      <c r="F1471" s="217">
        <f t="shared" si="554"/>
        <v>0</v>
      </c>
    </row>
    <row r="1472" spans="1:6" s="95" customFormat="1" x14ac:dyDescent="0.2">
      <c r="A1472" s="154"/>
      <c r="B1472" s="148" t="s">
        <v>501</v>
      </c>
      <c r="C1472" s="152">
        <f>C1454+0+C1469+0</f>
        <v>226500</v>
      </c>
      <c r="D1472" s="152">
        <f>D1454+0+D1469+0</f>
        <v>0</v>
      </c>
      <c r="E1472" s="152">
        <f>E1454+0+E1469+0</f>
        <v>0</v>
      </c>
      <c r="F1472" s="245">
        <f t="shared" si="554"/>
        <v>0</v>
      </c>
    </row>
    <row r="1473" spans="1:6" s="95" customFormat="1" x14ac:dyDescent="0.2">
      <c r="A1473" s="131"/>
      <c r="B1473" s="109"/>
      <c r="C1473" s="132"/>
      <c r="D1473" s="132"/>
      <c r="E1473" s="132"/>
      <c r="F1473" s="241"/>
    </row>
    <row r="1474" spans="1:6" s="95" customFormat="1" x14ac:dyDescent="0.2">
      <c r="A1474" s="108"/>
      <c r="B1474" s="109"/>
      <c r="C1474" s="115"/>
      <c r="D1474" s="115"/>
      <c r="E1474" s="115"/>
      <c r="F1474" s="219"/>
    </row>
    <row r="1475" spans="1:6" s="95" customFormat="1" x14ac:dyDescent="0.2">
      <c r="A1475" s="113" t="s">
        <v>869</v>
      </c>
      <c r="B1475" s="116"/>
      <c r="C1475" s="115"/>
      <c r="D1475" s="115"/>
      <c r="E1475" s="115"/>
      <c r="F1475" s="219"/>
    </row>
    <row r="1476" spans="1:6" s="95" customFormat="1" x14ac:dyDescent="0.2">
      <c r="A1476" s="113" t="s">
        <v>513</v>
      </c>
      <c r="B1476" s="116"/>
      <c r="C1476" s="115"/>
      <c r="D1476" s="115"/>
      <c r="E1476" s="115"/>
      <c r="F1476" s="219"/>
    </row>
    <row r="1477" spans="1:6" s="95" customFormat="1" x14ac:dyDescent="0.2">
      <c r="A1477" s="113" t="s">
        <v>612</v>
      </c>
      <c r="B1477" s="116"/>
      <c r="C1477" s="115"/>
      <c r="D1477" s="115"/>
      <c r="E1477" s="115"/>
      <c r="F1477" s="219"/>
    </row>
    <row r="1478" spans="1:6" s="95" customFormat="1" x14ac:dyDescent="0.2">
      <c r="A1478" s="113" t="s">
        <v>801</v>
      </c>
      <c r="B1478" s="116"/>
      <c r="C1478" s="115"/>
      <c r="D1478" s="115"/>
      <c r="E1478" s="115"/>
      <c r="F1478" s="219"/>
    </row>
    <row r="1479" spans="1:6" s="95" customFormat="1" x14ac:dyDescent="0.2">
      <c r="A1479" s="113"/>
      <c r="B1479" s="144"/>
      <c r="C1479" s="132"/>
      <c r="D1479" s="132"/>
      <c r="E1479" s="132"/>
      <c r="F1479" s="241"/>
    </row>
    <row r="1480" spans="1:6" s="95" customFormat="1" x14ac:dyDescent="0.2">
      <c r="A1480" s="111">
        <v>410000</v>
      </c>
      <c r="B1480" s="112" t="s">
        <v>359</v>
      </c>
      <c r="C1480" s="110">
        <f t="shared" ref="C1480" si="557">C1481+C1486+C1499</f>
        <v>5417800</v>
      </c>
      <c r="D1480" s="110">
        <f>D1481+D1486+D1499</f>
        <v>6014600</v>
      </c>
      <c r="E1480" s="110">
        <f t="shared" ref="E1480" si="558">E1481+E1486+E1499</f>
        <v>0</v>
      </c>
      <c r="F1480" s="218">
        <f t="shared" si="554"/>
        <v>111.01554136365314</v>
      </c>
    </row>
    <row r="1481" spans="1:6" s="95" customFormat="1" x14ac:dyDescent="0.2">
      <c r="A1481" s="111">
        <v>411000</v>
      </c>
      <c r="B1481" s="112" t="s">
        <v>472</v>
      </c>
      <c r="C1481" s="110">
        <f t="shared" ref="C1481" si="559">SUM(C1482:C1485)</f>
        <v>4240900</v>
      </c>
      <c r="D1481" s="110">
        <f t="shared" ref="D1481" si="560">SUM(D1482:D1485)</f>
        <v>4761200</v>
      </c>
      <c r="E1481" s="110">
        <f t="shared" ref="E1481" si="561">SUM(E1482:E1485)</f>
        <v>0</v>
      </c>
      <c r="F1481" s="218">
        <f t="shared" si="554"/>
        <v>112.26862222641421</v>
      </c>
    </row>
    <row r="1482" spans="1:6" s="95" customFormat="1" x14ac:dyDescent="0.2">
      <c r="A1482" s="113">
        <v>411100</v>
      </c>
      <c r="B1482" s="114" t="s">
        <v>360</v>
      </c>
      <c r="C1482" s="123">
        <v>3900000</v>
      </c>
      <c r="D1482" s="115">
        <v>4445000</v>
      </c>
      <c r="E1482" s="123">
        <v>0</v>
      </c>
      <c r="F1482" s="217">
        <f t="shared" si="554"/>
        <v>113.97435897435896</v>
      </c>
    </row>
    <row r="1483" spans="1:6" s="95" customFormat="1" ht="40.5" x14ac:dyDescent="0.2">
      <c r="A1483" s="113">
        <v>411200</v>
      </c>
      <c r="B1483" s="114" t="s">
        <v>485</v>
      </c>
      <c r="C1483" s="123">
        <v>152000</v>
      </c>
      <c r="D1483" s="115">
        <v>160000</v>
      </c>
      <c r="E1483" s="123">
        <v>0</v>
      </c>
      <c r="F1483" s="217">
        <f t="shared" si="554"/>
        <v>105.26315789473684</v>
      </c>
    </row>
    <row r="1484" spans="1:6" s="95" customFormat="1" ht="40.5" x14ac:dyDescent="0.2">
      <c r="A1484" s="113">
        <v>411300</v>
      </c>
      <c r="B1484" s="114" t="s">
        <v>361</v>
      </c>
      <c r="C1484" s="123">
        <v>150000</v>
      </c>
      <c r="D1484" s="115">
        <v>117200</v>
      </c>
      <c r="E1484" s="123">
        <v>0</v>
      </c>
      <c r="F1484" s="217">
        <f t="shared" si="554"/>
        <v>78.133333333333326</v>
      </c>
    </row>
    <row r="1485" spans="1:6" s="95" customFormat="1" x14ac:dyDescent="0.2">
      <c r="A1485" s="113">
        <v>411400</v>
      </c>
      <c r="B1485" s="114" t="s">
        <v>362</v>
      </c>
      <c r="C1485" s="123">
        <v>38900</v>
      </c>
      <c r="D1485" s="115">
        <v>39000</v>
      </c>
      <c r="E1485" s="123">
        <v>0</v>
      </c>
      <c r="F1485" s="217">
        <f t="shared" si="554"/>
        <v>100.25706940874035</v>
      </c>
    </row>
    <row r="1486" spans="1:6" s="95" customFormat="1" x14ac:dyDescent="0.2">
      <c r="A1486" s="111">
        <v>412000</v>
      </c>
      <c r="B1486" s="116" t="s">
        <v>477</v>
      </c>
      <c r="C1486" s="110">
        <f t="shared" ref="C1486" si="562">SUM(C1487:C1498)</f>
        <v>1176500</v>
      </c>
      <c r="D1486" s="110">
        <f t="shared" ref="D1486" si="563">SUM(D1487:D1498)</f>
        <v>1252900</v>
      </c>
      <c r="E1486" s="110">
        <f t="shared" ref="E1486" si="564">SUM(E1487:E1498)</f>
        <v>0</v>
      </c>
      <c r="F1486" s="218">
        <f t="shared" si="554"/>
        <v>106.49383765405864</v>
      </c>
    </row>
    <row r="1487" spans="1:6" s="95" customFormat="1" x14ac:dyDescent="0.2">
      <c r="A1487" s="113">
        <v>412100</v>
      </c>
      <c r="B1487" s="114" t="s">
        <v>363</v>
      </c>
      <c r="C1487" s="123">
        <v>30000</v>
      </c>
      <c r="D1487" s="115">
        <v>30000</v>
      </c>
      <c r="E1487" s="123">
        <v>0</v>
      </c>
      <c r="F1487" s="217">
        <f t="shared" si="554"/>
        <v>100</v>
      </c>
    </row>
    <row r="1488" spans="1:6" s="95" customFormat="1" ht="40.5" x14ac:dyDescent="0.2">
      <c r="A1488" s="113">
        <v>412200</v>
      </c>
      <c r="B1488" s="114" t="s">
        <v>486</v>
      </c>
      <c r="C1488" s="123">
        <v>239400</v>
      </c>
      <c r="D1488" s="115">
        <v>311800</v>
      </c>
      <c r="E1488" s="123">
        <v>0</v>
      </c>
      <c r="F1488" s="217">
        <f t="shared" si="554"/>
        <v>130.2422723475355</v>
      </c>
    </row>
    <row r="1489" spans="1:6" s="95" customFormat="1" x14ac:dyDescent="0.2">
      <c r="A1489" s="113">
        <v>412300</v>
      </c>
      <c r="B1489" s="114" t="s">
        <v>364</v>
      </c>
      <c r="C1489" s="123">
        <v>30000</v>
      </c>
      <c r="D1489" s="115">
        <v>30000</v>
      </c>
      <c r="E1489" s="123">
        <v>0</v>
      </c>
      <c r="F1489" s="217">
        <f t="shared" si="554"/>
        <v>100</v>
      </c>
    </row>
    <row r="1490" spans="1:6" s="95" customFormat="1" x14ac:dyDescent="0.2">
      <c r="A1490" s="113">
        <v>412500</v>
      </c>
      <c r="B1490" s="114" t="s">
        <v>366</v>
      </c>
      <c r="C1490" s="123">
        <v>30000</v>
      </c>
      <c r="D1490" s="115">
        <v>15000</v>
      </c>
      <c r="E1490" s="123">
        <v>0</v>
      </c>
      <c r="F1490" s="217">
        <f t="shared" si="554"/>
        <v>50</v>
      </c>
    </row>
    <row r="1491" spans="1:6" s="95" customFormat="1" x14ac:dyDescent="0.2">
      <c r="A1491" s="113">
        <v>412600</v>
      </c>
      <c r="B1491" s="114" t="s">
        <v>487</v>
      </c>
      <c r="C1491" s="123">
        <v>40000</v>
      </c>
      <c r="D1491" s="115">
        <v>50000</v>
      </c>
      <c r="E1491" s="123">
        <v>0</v>
      </c>
      <c r="F1491" s="217">
        <f t="shared" si="554"/>
        <v>125</v>
      </c>
    </row>
    <row r="1492" spans="1:6" s="95" customFormat="1" x14ac:dyDescent="0.2">
      <c r="A1492" s="113">
        <v>412700</v>
      </c>
      <c r="B1492" s="114" t="s">
        <v>474</v>
      </c>
      <c r="C1492" s="123">
        <v>150000</v>
      </c>
      <c r="D1492" s="115">
        <v>150000</v>
      </c>
      <c r="E1492" s="123">
        <v>0</v>
      </c>
      <c r="F1492" s="217">
        <f t="shared" si="554"/>
        <v>100</v>
      </c>
    </row>
    <row r="1493" spans="1:6" s="95" customFormat="1" x14ac:dyDescent="0.2">
      <c r="A1493" s="113">
        <v>412900</v>
      </c>
      <c r="B1493" s="118" t="s">
        <v>802</v>
      </c>
      <c r="C1493" s="123">
        <v>2000</v>
      </c>
      <c r="D1493" s="115">
        <v>1999.9999999999998</v>
      </c>
      <c r="E1493" s="123">
        <v>0</v>
      </c>
      <c r="F1493" s="217">
        <f t="shared" si="554"/>
        <v>99.999999999999986</v>
      </c>
    </row>
    <row r="1494" spans="1:6" s="95" customFormat="1" x14ac:dyDescent="0.2">
      <c r="A1494" s="113">
        <v>412900</v>
      </c>
      <c r="B1494" s="118" t="s">
        <v>567</v>
      </c>
      <c r="C1494" s="123">
        <v>641000</v>
      </c>
      <c r="D1494" s="115">
        <v>650000</v>
      </c>
      <c r="E1494" s="123">
        <v>0</v>
      </c>
      <c r="F1494" s="217">
        <f t="shared" si="554"/>
        <v>101.40405616224648</v>
      </c>
    </row>
    <row r="1495" spans="1:6" s="95" customFormat="1" x14ac:dyDescent="0.2">
      <c r="A1495" s="113">
        <v>412900</v>
      </c>
      <c r="B1495" s="118" t="s">
        <v>585</v>
      </c>
      <c r="C1495" s="123">
        <v>2100</v>
      </c>
      <c r="D1495" s="115">
        <v>2100</v>
      </c>
      <c r="E1495" s="123">
        <v>0</v>
      </c>
      <c r="F1495" s="217">
        <f t="shared" si="554"/>
        <v>100</v>
      </c>
    </row>
    <row r="1496" spans="1:6" s="95" customFormat="1" x14ac:dyDescent="0.2">
      <c r="A1496" s="113">
        <v>412900</v>
      </c>
      <c r="B1496" s="118" t="s">
        <v>586</v>
      </c>
      <c r="C1496" s="123">
        <v>2500</v>
      </c>
      <c r="D1496" s="115">
        <v>2500</v>
      </c>
      <c r="E1496" s="123">
        <v>0</v>
      </c>
      <c r="F1496" s="217">
        <f t="shared" si="554"/>
        <v>100</v>
      </c>
    </row>
    <row r="1497" spans="1:6" s="95" customFormat="1" x14ac:dyDescent="0.2">
      <c r="A1497" s="113">
        <v>412900</v>
      </c>
      <c r="B1497" s="114" t="s">
        <v>587</v>
      </c>
      <c r="C1497" s="123">
        <v>8500</v>
      </c>
      <c r="D1497" s="115">
        <v>8500</v>
      </c>
      <c r="E1497" s="123">
        <v>0</v>
      </c>
      <c r="F1497" s="217">
        <f t="shared" si="554"/>
        <v>100</v>
      </c>
    </row>
    <row r="1498" spans="1:6" s="95" customFormat="1" x14ac:dyDescent="0.2">
      <c r="A1498" s="113">
        <v>412900</v>
      </c>
      <c r="B1498" s="114" t="s">
        <v>569</v>
      </c>
      <c r="C1498" s="123">
        <v>1000</v>
      </c>
      <c r="D1498" s="115">
        <v>1000</v>
      </c>
      <c r="E1498" s="123">
        <v>0</v>
      </c>
      <c r="F1498" s="217">
        <f t="shared" si="554"/>
        <v>100</v>
      </c>
    </row>
    <row r="1499" spans="1:6" s="120" customFormat="1" x14ac:dyDescent="0.2">
      <c r="A1499" s="111">
        <v>413000</v>
      </c>
      <c r="B1499" s="116" t="s">
        <v>478</v>
      </c>
      <c r="C1499" s="110">
        <f t="shared" ref="C1499" si="565">C1500</f>
        <v>400</v>
      </c>
      <c r="D1499" s="110">
        <f>D1500</f>
        <v>500</v>
      </c>
      <c r="E1499" s="110">
        <f t="shared" ref="E1499" si="566">E1500</f>
        <v>0</v>
      </c>
      <c r="F1499" s="218">
        <f t="shared" si="554"/>
        <v>125</v>
      </c>
    </row>
    <row r="1500" spans="1:6" s="95" customFormat="1" x14ac:dyDescent="0.2">
      <c r="A1500" s="121">
        <v>413900</v>
      </c>
      <c r="B1500" s="114" t="s">
        <v>371</v>
      </c>
      <c r="C1500" s="123">
        <v>400</v>
      </c>
      <c r="D1500" s="115">
        <v>500</v>
      </c>
      <c r="E1500" s="123">
        <v>0</v>
      </c>
      <c r="F1500" s="217">
        <f t="shared" si="554"/>
        <v>125</v>
      </c>
    </row>
    <row r="1501" spans="1:6" s="120" customFormat="1" x14ac:dyDescent="0.2">
      <c r="A1501" s="111">
        <v>480000</v>
      </c>
      <c r="B1501" s="116" t="s">
        <v>419</v>
      </c>
      <c r="C1501" s="110">
        <f t="shared" ref="C1501:D1502" si="567">C1502</f>
        <v>1000</v>
      </c>
      <c r="D1501" s="110">
        <f t="shared" si="567"/>
        <v>1000</v>
      </c>
      <c r="E1501" s="110">
        <f t="shared" ref="E1501:E1502" si="568">E1502</f>
        <v>0</v>
      </c>
      <c r="F1501" s="218">
        <f t="shared" si="554"/>
        <v>100</v>
      </c>
    </row>
    <row r="1502" spans="1:6" s="120" customFormat="1" x14ac:dyDescent="0.2">
      <c r="A1502" s="111">
        <v>488000</v>
      </c>
      <c r="B1502" s="116" t="s">
        <v>375</v>
      </c>
      <c r="C1502" s="110">
        <f t="shared" si="567"/>
        <v>1000</v>
      </c>
      <c r="D1502" s="110">
        <f t="shared" si="567"/>
        <v>1000</v>
      </c>
      <c r="E1502" s="110">
        <f t="shared" si="568"/>
        <v>0</v>
      </c>
      <c r="F1502" s="218">
        <f t="shared" si="554"/>
        <v>100</v>
      </c>
    </row>
    <row r="1503" spans="1:6" s="95" customFormat="1" x14ac:dyDescent="0.2">
      <c r="A1503" s="113">
        <v>488100</v>
      </c>
      <c r="B1503" s="216" t="s">
        <v>375</v>
      </c>
      <c r="C1503" s="123">
        <v>1000</v>
      </c>
      <c r="D1503" s="115">
        <v>1000</v>
      </c>
      <c r="E1503" s="123">
        <v>0</v>
      </c>
      <c r="F1503" s="217">
        <f t="shared" si="554"/>
        <v>100</v>
      </c>
    </row>
    <row r="1504" spans="1:6" s="95" customFormat="1" x14ac:dyDescent="0.2">
      <c r="A1504" s="111">
        <v>510000</v>
      </c>
      <c r="B1504" s="116" t="s">
        <v>423</v>
      </c>
      <c r="C1504" s="110">
        <f t="shared" ref="C1504" si="569">C1505</f>
        <v>10000</v>
      </c>
      <c r="D1504" s="110">
        <f t="shared" ref="D1504:E1504" si="570">D1505</f>
        <v>0</v>
      </c>
      <c r="E1504" s="110">
        <f t="shared" si="570"/>
        <v>0</v>
      </c>
      <c r="F1504" s="218">
        <f t="shared" si="554"/>
        <v>0</v>
      </c>
    </row>
    <row r="1505" spans="1:6" s="95" customFormat="1" x14ac:dyDescent="0.2">
      <c r="A1505" s="111">
        <v>511000</v>
      </c>
      <c r="B1505" s="116" t="s">
        <v>424</v>
      </c>
      <c r="C1505" s="110">
        <f>SUM(C1506:C1506)</f>
        <v>10000</v>
      </c>
      <c r="D1505" s="110">
        <f>SUM(D1506:D1506)</f>
        <v>0</v>
      </c>
      <c r="E1505" s="110">
        <f>SUM(E1506:E1506)</f>
        <v>0</v>
      </c>
      <c r="F1505" s="218">
        <f t="shared" si="554"/>
        <v>0</v>
      </c>
    </row>
    <row r="1506" spans="1:6" s="95" customFormat="1" x14ac:dyDescent="0.2">
      <c r="A1506" s="113">
        <v>511300</v>
      </c>
      <c r="B1506" s="114" t="s">
        <v>427</v>
      </c>
      <c r="C1506" s="123">
        <v>10000</v>
      </c>
      <c r="D1506" s="115">
        <v>0</v>
      </c>
      <c r="E1506" s="123">
        <v>0</v>
      </c>
      <c r="F1506" s="217">
        <f t="shared" si="554"/>
        <v>0</v>
      </c>
    </row>
    <row r="1507" spans="1:6" s="120" customFormat="1" x14ac:dyDescent="0.2">
      <c r="A1507" s="111">
        <v>630000</v>
      </c>
      <c r="B1507" s="116" t="s">
        <v>462</v>
      </c>
      <c r="C1507" s="110">
        <f>0+C1508</f>
        <v>162000</v>
      </c>
      <c r="D1507" s="110">
        <f>0+D1508</f>
        <v>121000</v>
      </c>
      <c r="E1507" s="110">
        <f>0+E1508</f>
        <v>0</v>
      </c>
      <c r="F1507" s="218">
        <f t="shared" si="554"/>
        <v>74.691358024691354</v>
      </c>
    </row>
    <row r="1508" spans="1:6" s="120" customFormat="1" x14ac:dyDescent="0.2">
      <c r="A1508" s="111">
        <v>638000</v>
      </c>
      <c r="B1508" s="116" t="s">
        <v>398</v>
      </c>
      <c r="C1508" s="110">
        <f t="shared" ref="C1508" si="571">C1509</f>
        <v>162000</v>
      </c>
      <c r="D1508" s="110">
        <f t="shared" ref="D1508:E1508" si="572">D1509</f>
        <v>121000</v>
      </c>
      <c r="E1508" s="110">
        <f t="shared" si="572"/>
        <v>0</v>
      </c>
      <c r="F1508" s="218">
        <f t="shared" si="554"/>
        <v>74.691358024691354</v>
      </c>
    </row>
    <row r="1509" spans="1:6" s="95" customFormat="1" x14ac:dyDescent="0.2">
      <c r="A1509" s="113">
        <v>638100</v>
      </c>
      <c r="B1509" s="114" t="s">
        <v>467</v>
      </c>
      <c r="C1509" s="123">
        <v>162000</v>
      </c>
      <c r="D1509" s="115">
        <v>121000</v>
      </c>
      <c r="E1509" s="123">
        <v>0</v>
      </c>
      <c r="F1509" s="217">
        <f t="shared" si="554"/>
        <v>74.691358024691354</v>
      </c>
    </row>
    <row r="1510" spans="1:6" s="95" customFormat="1" x14ac:dyDescent="0.2">
      <c r="A1510" s="154"/>
      <c r="B1510" s="148" t="s">
        <v>501</v>
      </c>
      <c r="C1510" s="152">
        <f>C1480+C1501+C1504+C1507</f>
        <v>5590800</v>
      </c>
      <c r="D1510" s="152">
        <f>D1480+D1501+D1504+D1507</f>
        <v>6136600</v>
      </c>
      <c r="E1510" s="152">
        <f>E1480+E1501+E1504+E1507</f>
        <v>0</v>
      </c>
      <c r="F1510" s="245">
        <f t="shared" ref="F1510:F1560" si="573">D1510/C1510*100</f>
        <v>109.76246690992343</v>
      </c>
    </row>
    <row r="1511" spans="1:6" s="95" customFormat="1" x14ac:dyDescent="0.2">
      <c r="A1511" s="131"/>
      <c r="B1511" s="109"/>
      <c r="C1511" s="115"/>
      <c r="D1511" s="115"/>
      <c r="E1511" s="115"/>
      <c r="F1511" s="219"/>
    </row>
    <row r="1512" spans="1:6" s="95" customFormat="1" x14ac:dyDescent="0.2">
      <c r="A1512" s="108"/>
      <c r="B1512" s="109"/>
      <c r="C1512" s="115"/>
      <c r="D1512" s="115"/>
      <c r="E1512" s="115"/>
      <c r="F1512" s="219"/>
    </row>
    <row r="1513" spans="1:6" s="95" customFormat="1" x14ac:dyDescent="0.2">
      <c r="A1513" s="113" t="s">
        <v>870</v>
      </c>
      <c r="B1513" s="116"/>
      <c r="C1513" s="115"/>
      <c r="D1513" s="115"/>
      <c r="E1513" s="115"/>
      <c r="F1513" s="219"/>
    </row>
    <row r="1514" spans="1:6" s="95" customFormat="1" x14ac:dyDescent="0.2">
      <c r="A1514" s="113" t="s">
        <v>513</v>
      </c>
      <c r="B1514" s="116"/>
      <c r="C1514" s="115"/>
      <c r="D1514" s="115"/>
      <c r="E1514" s="115"/>
      <c r="F1514" s="219"/>
    </row>
    <row r="1515" spans="1:6" s="95" customFormat="1" x14ac:dyDescent="0.2">
      <c r="A1515" s="113" t="s">
        <v>624</v>
      </c>
      <c r="B1515" s="116"/>
      <c r="C1515" s="115"/>
      <c r="D1515" s="115"/>
      <c r="E1515" s="115"/>
      <c r="F1515" s="219"/>
    </row>
    <row r="1516" spans="1:6" s="95" customFormat="1" x14ac:dyDescent="0.2">
      <c r="A1516" s="113" t="s">
        <v>801</v>
      </c>
      <c r="B1516" s="116"/>
      <c r="C1516" s="115"/>
      <c r="D1516" s="115"/>
      <c r="E1516" s="115"/>
      <c r="F1516" s="219"/>
    </row>
    <row r="1517" spans="1:6" s="95" customFormat="1" x14ac:dyDescent="0.2">
      <c r="A1517" s="113"/>
      <c r="B1517" s="144"/>
      <c r="C1517" s="132"/>
      <c r="D1517" s="132"/>
      <c r="E1517" s="132"/>
      <c r="F1517" s="241"/>
    </row>
    <row r="1518" spans="1:6" s="95" customFormat="1" x14ac:dyDescent="0.2">
      <c r="A1518" s="111">
        <v>410000</v>
      </c>
      <c r="B1518" s="112" t="s">
        <v>359</v>
      </c>
      <c r="C1518" s="110">
        <f t="shared" ref="C1518" si="574">C1519+C1524</f>
        <v>1609600</v>
      </c>
      <c r="D1518" s="110">
        <f t="shared" ref="D1518" si="575">D1519+D1524</f>
        <v>1734400</v>
      </c>
      <c r="E1518" s="110">
        <f t="shared" ref="E1518" si="576">E1519+E1524</f>
        <v>0</v>
      </c>
      <c r="F1518" s="218">
        <f t="shared" si="573"/>
        <v>107.7534791252485</v>
      </c>
    </row>
    <row r="1519" spans="1:6" s="95" customFormat="1" x14ac:dyDescent="0.2">
      <c r="A1519" s="111">
        <v>411000</v>
      </c>
      <c r="B1519" s="112" t="s">
        <v>472</v>
      </c>
      <c r="C1519" s="110">
        <f t="shared" ref="C1519" si="577">SUM(C1520:C1523)</f>
        <v>891700</v>
      </c>
      <c r="D1519" s="110">
        <f t="shared" ref="D1519" si="578">SUM(D1520:D1523)</f>
        <v>965000</v>
      </c>
      <c r="E1519" s="110">
        <f t="shared" ref="E1519" si="579">SUM(E1520:E1523)</f>
        <v>0</v>
      </c>
      <c r="F1519" s="218">
        <f t="shared" si="573"/>
        <v>108.22025344846922</v>
      </c>
    </row>
    <row r="1520" spans="1:6" s="95" customFormat="1" x14ac:dyDescent="0.2">
      <c r="A1520" s="113">
        <v>411100</v>
      </c>
      <c r="B1520" s="114" t="s">
        <v>360</v>
      </c>
      <c r="C1520" s="123">
        <v>830100</v>
      </c>
      <c r="D1520" s="115">
        <v>910000</v>
      </c>
      <c r="E1520" s="123">
        <v>0</v>
      </c>
      <c r="F1520" s="217">
        <f t="shared" si="573"/>
        <v>109.625346343814</v>
      </c>
    </row>
    <row r="1521" spans="1:6" s="95" customFormat="1" ht="40.5" x14ac:dyDescent="0.2">
      <c r="A1521" s="113">
        <v>411200</v>
      </c>
      <c r="B1521" s="114" t="s">
        <v>485</v>
      </c>
      <c r="C1521" s="123">
        <v>39999.999999999993</v>
      </c>
      <c r="D1521" s="115">
        <v>40000</v>
      </c>
      <c r="E1521" s="123">
        <v>0</v>
      </c>
      <c r="F1521" s="217">
        <f t="shared" si="573"/>
        <v>100.00000000000003</v>
      </c>
    </row>
    <row r="1522" spans="1:6" s="95" customFormat="1" ht="40.5" x14ac:dyDescent="0.2">
      <c r="A1522" s="113">
        <v>411300</v>
      </c>
      <c r="B1522" s="114" t="s">
        <v>361</v>
      </c>
      <c r="C1522" s="123">
        <v>10599.999999999998</v>
      </c>
      <c r="D1522" s="115">
        <v>10000</v>
      </c>
      <c r="E1522" s="123">
        <v>0</v>
      </c>
      <c r="F1522" s="217">
        <f t="shared" si="573"/>
        <v>94.33962264150945</v>
      </c>
    </row>
    <row r="1523" spans="1:6" s="95" customFormat="1" x14ac:dyDescent="0.2">
      <c r="A1523" s="113">
        <v>411400</v>
      </c>
      <c r="B1523" s="114" t="s">
        <v>362</v>
      </c>
      <c r="C1523" s="123">
        <v>11000</v>
      </c>
      <c r="D1523" s="115">
        <v>5000</v>
      </c>
      <c r="E1523" s="123">
        <v>0</v>
      </c>
      <c r="F1523" s="217">
        <f t="shared" si="573"/>
        <v>45.454545454545453</v>
      </c>
    </row>
    <row r="1524" spans="1:6" s="95" customFormat="1" x14ac:dyDescent="0.2">
      <c r="A1524" s="111">
        <v>412000</v>
      </c>
      <c r="B1524" s="116" t="s">
        <v>477</v>
      </c>
      <c r="C1524" s="110">
        <f>SUM(C1525:C1534)</f>
        <v>717900</v>
      </c>
      <c r="D1524" s="110">
        <f>SUM(D1525:D1534)</f>
        <v>769400</v>
      </c>
      <c r="E1524" s="110">
        <f>SUM(E1525:E1534)</f>
        <v>0</v>
      </c>
      <c r="F1524" s="218">
        <f t="shared" si="573"/>
        <v>107.17370107257278</v>
      </c>
    </row>
    <row r="1525" spans="1:6" s="95" customFormat="1" x14ac:dyDescent="0.2">
      <c r="A1525" s="113">
        <v>412100</v>
      </c>
      <c r="B1525" s="114" t="s">
        <v>363</v>
      </c>
      <c r="C1525" s="123">
        <v>23800.000000000004</v>
      </c>
      <c r="D1525" s="115">
        <v>30000</v>
      </c>
      <c r="E1525" s="123">
        <v>0</v>
      </c>
      <c r="F1525" s="217">
        <f t="shared" si="573"/>
        <v>126.05042016806721</v>
      </c>
    </row>
    <row r="1526" spans="1:6" s="95" customFormat="1" ht="40.5" x14ac:dyDescent="0.2">
      <c r="A1526" s="113">
        <v>412200</v>
      </c>
      <c r="B1526" s="114" t="s">
        <v>486</v>
      </c>
      <c r="C1526" s="123">
        <v>37400</v>
      </c>
      <c r="D1526" s="115">
        <v>38000</v>
      </c>
      <c r="E1526" s="123">
        <v>0</v>
      </c>
      <c r="F1526" s="217">
        <f t="shared" si="573"/>
        <v>101.60427807486631</v>
      </c>
    </row>
    <row r="1527" spans="1:6" s="95" customFormat="1" x14ac:dyDescent="0.2">
      <c r="A1527" s="113">
        <v>412300</v>
      </c>
      <c r="B1527" s="114" t="s">
        <v>364</v>
      </c>
      <c r="C1527" s="123">
        <v>7000</v>
      </c>
      <c r="D1527" s="115">
        <v>7000</v>
      </c>
      <c r="E1527" s="123">
        <v>0</v>
      </c>
      <c r="F1527" s="217">
        <f t="shared" si="573"/>
        <v>100</v>
      </c>
    </row>
    <row r="1528" spans="1:6" s="95" customFormat="1" x14ac:dyDescent="0.2">
      <c r="A1528" s="113">
        <v>412500</v>
      </c>
      <c r="B1528" s="114" t="s">
        <v>366</v>
      </c>
      <c r="C1528" s="123">
        <v>7000</v>
      </c>
      <c r="D1528" s="115">
        <v>7000</v>
      </c>
      <c r="E1528" s="123">
        <v>0</v>
      </c>
      <c r="F1528" s="217">
        <f t="shared" si="573"/>
        <v>100</v>
      </c>
    </row>
    <row r="1529" spans="1:6" s="95" customFormat="1" x14ac:dyDescent="0.2">
      <c r="A1529" s="113">
        <v>412600</v>
      </c>
      <c r="B1529" s="114" t="s">
        <v>487</v>
      </c>
      <c r="C1529" s="123">
        <v>50000</v>
      </c>
      <c r="D1529" s="115">
        <v>54400</v>
      </c>
      <c r="E1529" s="123">
        <v>0</v>
      </c>
      <c r="F1529" s="217">
        <f t="shared" si="573"/>
        <v>108.80000000000001</v>
      </c>
    </row>
    <row r="1530" spans="1:6" s="95" customFormat="1" x14ac:dyDescent="0.2">
      <c r="A1530" s="113">
        <v>412700</v>
      </c>
      <c r="B1530" s="114" t="s">
        <v>474</v>
      </c>
      <c r="C1530" s="123">
        <v>30000</v>
      </c>
      <c r="D1530" s="115">
        <v>30000</v>
      </c>
      <c r="E1530" s="123">
        <v>0</v>
      </c>
      <c r="F1530" s="217">
        <f t="shared" si="573"/>
        <v>100</v>
      </c>
    </row>
    <row r="1531" spans="1:6" s="95" customFormat="1" x14ac:dyDescent="0.2">
      <c r="A1531" s="113">
        <v>412700</v>
      </c>
      <c r="B1531" s="114" t="s">
        <v>871</v>
      </c>
      <c r="C1531" s="123">
        <v>560000</v>
      </c>
      <c r="D1531" s="115">
        <v>600000</v>
      </c>
      <c r="E1531" s="123">
        <v>0</v>
      </c>
      <c r="F1531" s="217">
        <f t="shared" si="573"/>
        <v>107.14285714285714</v>
      </c>
    </row>
    <row r="1532" spans="1:6" s="95" customFormat="1" x14ac:dyDescent="0.2">
      <c r="A1532" s="113">
        <v>412900</v>
      </c>
      <c r="B1532" s="118" t="s">
        <v>802</v>
      </c>
      <c r="C1532" s="123">
        <v>500</v>
      </c>
      <c r="D1532" s="115">
        <v>499.99999999999994</v>
      </c>
      <c r="E1532" s="123">
        <v>0</v>
      </c>
      <c r="F1532" s="217">
        <f t="shared" si="573"/>
        <v>99.999999999999986</v>
      </c>
    </row>
    <row r="1533" spans="1:6" s="95" customFormat="1" x14ac:dyDescent="0.2">
      <c r="A1533" s="113">
        <v>412900</v>
      </c>
      <c r="B1533" s="118" t="s">
        <v>585</v>
      </c>
      <c r="C1533" s="123">
        <v>600</v>
      </c>
      <c r="D1533" s="115">
        <v>600</v>
      </c>
      <c r="E1533" s="123">
        <v>0</v>
      </c>
      <c r="F1533" s="217">
        <f t="shared" si="573"/>
        <v>100</v>
      </c>
    </row>
    <row r="1534" spans="1:6" s="95" customFormat="1" x14ac:dyDescent="0.2">
      <c r="A1534" s="113">
        <v>412900</v>
      </c>
      <c r="B1534" s="118" t="s">
        <v>587</v>
      </c>
      <c r="C1534" s="123">
        <v>1600</v>
      </c>
      <c r="D1534" s="115">
        <v>1900</v>
      </c>
      <c r="E1534" s="123">
        <v>0</v>
      </c>
      <c r="F1534" s="217">
        <f t="shared" si="573"/>
        <v>118.75</v>
      </c>
    </row>
    <row r="1535" spans="1:6" s="95" customFormat="1" x14ac:dyDescent="0.2">
      <c r="A1535" s="111">
        <v>510000</v>
      </c>
      <c r="B1535" s="116" t="s">
        <v>423</v>
      </c>
      <c r="C1535" s="110">
        <f>C1536+C1538</f>
        <v>4600</v>
      </c>
      <c r="D1535" s="110">
        <f>D1536+D1538</f>
        <v>11500</v>
      </c>
      <c r="E1535" s="110">
        <f>E1536+E1538</f>
        <v>0</v>
      </c>
      <c r="F1535" s="218">
        <f t="shared" si="573"/>
        <v>250</v>
      </c>
    </row>
    <row r="1536" spans="1:6" s="95" customFormat="1" x14ac:dyDescent="0.2">
      <c r="A1536" s="111">
        <v>511000</v>
      </c>
      <c r="B1536" s="116" t="s">
        <v>424</v>
      </c>
      <c r="C1536" s="110">
        <f>SUM(C1537:C1537)</f>
        <v>3600</v>
      </c>
      <c r="D1536" s="110">
        <f>SUM(D1537:D1537)</f>
        <v>10000</v>
      </c>
      <c r="E1536" s="110">
        <f>SUM(E1537:E1537)</f>
        <v>0</v>
      </c>
      <c r="F1536" s="218">
        <f t="shared" si="573"/>
        <v>277.77777777777777</v>
      </c>
    </row>
    <row r="1537" spans="1:6" s="95" customFormat="1" x14ac:dyDescent="0.2">
      <c r="A1537" s="113">
        <v>511300</v>
      </c>
      <c r="B1537" s="114" t="s">
        <v>427</v>
      </c>
      <c r="C1537" s="123">
        <v>3600</v>
      </c>
      <c r="D1537" s="115">
        <v>10000</v>
      </c>
      <c r="E1537" s="123">
        <v>0</v>
      </c>
      <c r="F1537" s="217">
        <f t="shared" si="573"/>
        <v>277.77777777777777</v>
      </c>
    </row>
    <row r="1538" spans="1:6" s="120" customFormat="1" x14ac:dyDescent="0.2">
      <c r="A1538" s="111">
        <v>516000</v>
      </c>
      <c r="B1538" s="116" t="s">
        <v>434</v>
      </c>
      <c r="C1538" s="110">
        <f t="shared" ref="C1538" si="580">C1539</f>
        <v>1000</v>
      </c>
      <c r="D1538" s="110">
        <f t="shared" ref="D1538:E1538" si="581">D1539</f>
        <v>1500</v>
      </c>
      <c r="E1538" s="110">
        <f t="shared" si="581"/>
        <v>0</v>
      </c>
      <c r="F1538" s="218">
        <f t="shared" si="573"/>
        <v>150</v>
      </c>
    </row>
    <row r="1539" spans="1:6" s="95" customFormat="1" x14ac:dyDescent="0.2">
      <c r="A1539" s="113">
        <v>516100</v>
      </c>
      <c r="B1539" s="114" t="s">
        <v>434</v>
      </c>
      <c r="C1539" s="123">
        <v>1000</v>
      </c>
      <c r="D1539" s="115">
        <v>1500</v>
      </c>
      <c r="E1539" s="123">
        <v>0</v>
      </c>
      <c r="F1539" s="217">
        <f t="shared" si="573"/>
        <v>150</v>
      </c>
    </row>
    <row r="1540" spans="1:6" s="120" customFormat="1" x14ac:dyDescent="0.2">
      <c r="A1540" s="111">
        <v>630000</v>
      </c>
      <c r="B1540" s="116" t="s">
        <v>462</v>
      </c>
      <c r="C1540" s="110">
        <f>0+C1541</f>
        <v>2700</v>
      </c>
      <c r="D1540" s="110">
        <f>0+D1541</f>
        <v>0</v>
      </c>
      <c r="E1540" s="110">
        <f>0+E1541</f>
        <v>0</v>
      </c>
      <c r="F1540" s="218">
        <f t="shared" si="573"/>
        <v>0</v>
      </c>
    </row>
    <row r="1541" spans="1:6" s="120" customFormat="1" x14ac:dyDescent="0.2">
      <c r="A1541" s="111">
        <v>638000</v>
      </c>
      <c r="B1541" s="116" t="s">
        <v>398</v>
      </c>
      <c r="C1541" s="110">
        <f>C1542</f>
        <v>2700</v>
      </c>
      <c r="D1541" s="110">
        <f t="shared" ref="D1541:E1541" si="582">D1542</f>
        <v>0</v>
      </c>
      <c r="E1541" s="110">
        <f t="shared" si="582"/>
        <v>0</v>
      </c>
      <c r="F1541" s="218">
        <f t="shared" si="573"/>
        <v>0</v>
      </c>
    </row>
    <row r="1542" spans="1:6" s="95" customFormat="1" x14ac:dyDescent="0.2">
      <c r="A1542" s="113">
        <v>638100</v>
      </c>
      <c r="B1542" s="114" t="s">
        <v>467</v>
      </c>
      <c r="C1542" s="123">
        <v>2700</v>
      </c>
      <c r="D1542" s="115">
        <v>0</v>
      </c>
      <c r="E1542" s="123">
        <v>0</v>
      </c>
      <c r="F1542" s="217">
        <f t="shared" si="573"/>
        <v>0</v>
      </c>
    </row>
    <row r="1543" spans="1:6" s="95" customFormat="1" x14ac:dyDescent="0.2">
      <c r="A1543" s="154"/>
      <c r="B1543" s="148" t="s">
        <v>501</v>
      </c>
      <c r="C1543" s="152">
        <f>C1518+C1535+C1540</f>
        <v>1616900</v>
      </c>
      <c r="D1543" s="152">
        <f>D1518+D1535+D1540</f>
        <v>1745900</v>
      </c>
      <c r="E1543" s="152">
        <f>E1518+E1535+E1540</f>
        <v>0</v>
      </c>
      <c r="F1543" s="245">
        <f t="shared" si="573"/>
        <v>107.97822994619332</v>
      </c>
    </row>
    <row r="1544" spans="1:6" s="95" customFormat="1" x14ac:dyDescent="0.2">
      <c r="A1544" s="131"/>
      <c r="B1544" s="109"/>
      <c r="C1544" s="115"/>
      <c r="D1544" s="115"/>
      <c r="E1544" s="115"/>
      <c r="F1544" s="219"/>
    </row>
    <row r="1545" spans="1:6" s="95" customFormat="1" x14ac:dyDescent="0.2">
      <c r="A1545" s="108"/>
      <c r="B1545" s="109"/>
      <c r="C1545" s="115"/>
      <c r="D1545" s="115"/>
      <c r="E1545" s="115"/>
      <c r="F1545" s="219"/>
    </row>
    <row r="1546" spans="1:6" s="95" customFormat="1" x14ac:dyDescent="0.2">
      <c r="A1546" s="113" t="s">
        <v>872</v>
      </c>
      <c r="B1546" s="116"/>
      <c r="C1546" s="115"/>
      <c r="D1546" s="115"/>
      <c r="E1546" s="115"/>
      <c r="F1546" s="219"/>
    </row>
    <row r="1547" spans="1:6" s="95" customFormat="1" x14ac:dyDescent="0.2">
      <c r="A1547" s="113" t="s">
        <v>514</v>
      </c>
      <c r="B1547" s="116"/>
      <c r="C1547" s="115"/>
      <c r="D1547" s="115"/>
      <c r="E1547" s="115"/>
      <c r="F1547" s="219"/>
    </row>
    <row r="1548" spans="1:6" s="95" customFormat="1" x14ac:dyDescent="0.2">
      <c r="A1548" s="113" t="s">
        <v>614</v>
      </c>
      <c r="B1548" s="116"/>
      <c r="C1548" s="115"/>
      <c r="D1548" s="115"/>
      <c r="E1548" s="115"/>
      <c r="F1548" s="219"/>
    </row>
    <row r="1549" spans="1:6" s="95" customFormat="1" x14ac:dyDescent="0.2">
      <c r="A1549" s="113" t="s">
        <v>801</v>
      </c>
      <c r="B1549" s="116"/>
      <c r="C1549" s="115"/>
      <c r="D1549" s="115"/>
      <c r="E1549" s="115"/>
      <c r="F1549" s="219"/>
    </row>
    <row r="1550" spans="1:6" s="95" customFormat="1" x14ac:dyDescent="0.2">
      <c r="A1550" s="113"/>
      <c r="B1550" s="124"/>
      <c r="C1550" s="132"/>
      <c r="D1550" s="132"/>
      <c r="E1550" s="132"/>
      <c r="F1550" s="241"/>
    </row>
    <row r="1551" spans="1:6" s="95" customFormat="1" x14ac:dyDescent="0.2">
      <c r="A1551" s="111">
        <v>410000</v>
      </c>
      <c r="B1551" s="112" t="s">
        <v>359</v>
      </c>
      <c r="C1551" s="110">
        <f>C1552+C1557+0</f>
        <v>1818000</v>
      </c>
      <c r="D1551" s="110">
        <f>D1552+D1557+0</f>
        <v>1978999.9966666666</v>
      </c>
      <c r="E1551" s="110">
        <f>E1552+E1557+0</f>
        <v>0</v>
      </c>
      <c r="F1551" s="218">
        <f t="shared" si="573"/>
        <v>108.85588540520719</v>
      </c>
    </row>
    <row r="1552" spans="1:6" s="95" customFormat="1" x14ac:dyDescent="0.2">
      <c r="A1552" s="111">
        <v>411000</v>
      </c>
      <c r="B1552" s="112" t="s">
        <v>472</v>
      </c>
      <c r="C1552" s="110">
        <f t="shared" ref="C1552" si="583">SUM(C1553:C1556)</f>
        <v>1342000</v>
      </c>
      <c r="D1552" s="110">
        <f t="shared" ref="D1552" si="584">SUM(D1553:D1556)</f>
        <v>1508999.9966666666</v>
      </c>
      <c r="E1552" s="110">
        <f t="shared" ref="E1552" si="585">SUM(E1553:E1556)</f>
        <v>0</v>
      </c>
      <c r="F1552" s="218">
        <f t="shared" si="573"/>
        <v>112.44411301539989</v>
      </c>
    </row>
    <row r="1553" spans="1:6" s="95" customFormat="1" x14ac:dyDescent="0.2">
      <c r="A1553" s="113">
        <v>411100</v>
      </c>
      <c r="B1553" s="114" t="s">
        <v>360</v>
      </c>
      <c r="C1553" s="123">
        <v>1245000</v>
      </c>
      <c r="D1553" s="115">
        <v>1414000</v>
      </c>
      <c r="E1553" s="123">
        <v>0</v>
      </c>
      <c r="F1553" s="217">
        <f t="shared" si="573"/>
        <v>113.57429718875503</v>
      </c>
    </row>
    <row r="1554" spans="1:6" s="95" customFormat="1" ht="40.5" x14ac:dyDescent="0.2">
      <c r="A1554" s="113">
        <v>411200</v>
      </c>
      <c r="B1554" s="114" t="s">
        <v>485</v>
      </c>
      <c r="C1554" s="123">
        <v>42000</v>
      </c>
      <c r="D1554" s="115">
        <v>45000</v>
      </c>
      <c r="E1554" s="123">
        <v>0</v>
      </c>
      <c r="F1554" s="217">
        <f t="shared" si="573"/>
        <v>107.14285714285714</v>
      </c>
    </row>
    <row r="1555" spans="1:6" s="95" customFormat="1" ht="40.5" x14ac:dyDescent="0.2">
      <c r="A1555" s="113">
        <v>411300</v>
      </c>
      <c r="B1555" s="114" t="s">
        <v>361</v>
      </c>
      <c r="C1555" s="123">
        <v>35000.000000000007</v>
      </c>
      <c r="D1555" s="115">
        <v>30000</v>
      </c>
      <c r="E1555" s="123">
        <v>0</v>
      </c>
      <c r="F1555" s="217">
        <f t="shared" si="573"/>
        <v>85.714285714285694</v>
      </c>
    </row>
    <row r="1556" spans="1:6" s="95" customFormat="1" x14ac:dyDescent="0.2">
      <c r="A1556" s="113">
        <v>411400</v>
      </c>
      <c r="B1556" s="114" t="s">
        <v>362</v>
      </c>
      <c r="C1556" s="123">
        <v>20000</v>
      </c>
      <c r="D1556" s="115">
        <v>19999.996666666666</v>
      </c>
      <c r="E1556" s="123">
        <v>0</v>
      </c>
      <c r="F1556" s="217">
        <f t="shared" si="573"/>
        <v>99.999983333333333</v>
      </c>
    </row>
    <row r="1557" spans="1:6" s="95" customFormat="1" x14ac:dyDescent="0.2">
      <c r="A1557" s="111">
        <v>412000</v>
      </c>
      <c r="B1557" s="116" t="s">
        <v>477</v>
      </c>
      <c r="C1557" s="110">
        <f>SUM(C1558:C1565)</f>
        <v>476000</v>
      </c>
      <c r="D1557" s="110">
        <f>SUM(D1558:D1565)</f>
        <v>470000</v>
      </c>
      <c r="E1557" s="110">
        <f>SUM(E1558:E1565)</f>
        <v>0</v>
      </c>
      <c r="F1557" s="218">
        <f t="shared" si="573"/>
        <v>98.739495798319325</v>
      </c>
    </row>
    <row r="1558" spans="1:6" s="95" customFormat="1" ht="40.5" x14ac:dyDescent="0.2">
      <c r="A1558" s="113">
        <v>412200</v>
      </c>
      <c r="B1558" s="114" t="s">
        <v>486</v>
      </c>
      <c r="C1558" s="123">
        <v>100000</v>
      </c>
      <c r="D1558" s="115">
        <v>90000</v>
      </c>
      <c r="E1558" s="123">
        <v>0</v>
      </c>
      <c r="F1558" s="217">
        <f t="shared" si="573"/>
        <v>90</v>
      </c>
    </row>
    <row r="1559" spans="1:6" s="95" customFormat="1" x14ac:dyDescent="0.2">
      <c r="A1559" s="113">
        <v>412300</v>
      </c>
      <c r="B1559" s="114" t="s">
        <v>364</v>
      </c>
      <c r="C1559" s="123">
        <v>20000</v>
      </c>
      <c r="D1559" s="115">
        <v>20000</v>
      </c>
      <c r="E1559" s="123">
        <v>0</v>
      </c>
      <c r="F1559" s="217">
        <f t="shared" si="573"/>
        <v>100</v>
      </c>
    </row>
    <row r="1560" spans="1:6" s="95" customFormat="1" x14ac:dyDescent="0.2">
      <c r="A1560" s="113">
        <v>412500</v>
      </c>
      <c r="B1560" s="114" t="s">
        <v>366</v>
      </c>
      <c r="C1560" s="123">
        <v>12000</v>
      </c>
      <c r="D1560" s="115">
        <v>10000</v>
      </c>
      <c r="E1560" s="123">
        <v>0</v>
      </c>
      <c r="F1560" s="217">
        <f t="shared" si="573"/>
        <v>83.333333333333343</v>
      </c>
    </row>
    <row r="1561" spans="1:6" s="95" customFormat="1" x14ac:dyDescent="0.2">
      <c r="A1561" s="113">
        <v>412600</v>
      </c>
      <c r="B1561" s="114" t="s">
        <v>487</v>
      </c>
      <c r="C1561" s="123">
        <v>60000</v>
      </c>
      <c r="D1561" s="115">
        <v>60000</v>
      </c>
      <c r="E1561" s="123">
        <v>0</v>
      </c>
      <c r="F1561" s="217">
        <f t="shared" ref="F1561:F1605" si="586">D1561/C1561*100</f>
        <v>100</v>
      </c>
    </row>
    <row r="1562" spans="1:6" s="95" customFormat="1" x14ac:dyDescent="0.2">
      <c r="A1562" s="113">
        <v>412700</v>
      </c>
      <c r="B1562" s="114" t="s">
        <v>474</v>
      </c>
      <c r="C1562" s="123">
        <v>42000.000000000015</v>
      </c>
      <c r="D1562" s="115">
        <v>42000</v>
      </c>
      <c r="E1562" s="123">
        <v>0</v>
      </c>
      <c r="F1562" s="217">
        <f t="shared" si="586"/>
        <v>99.999999999999972</v>
      </c>
    </row>
    <row r="1563" spans="1:6" s="95" customFormat="1" x14ac:dyDescent="0.2">
      <c r="A1563" s="113">
        <v>412900</v>
      </c>
      <c r="B1563" s="118" t="s">
        <v>567</v>
      </c>
      <c r="C1563" s="123">
        <v>230000</v>
      </c>
      <c r="D1563" s="115">
        <v>240000</v>
      </c>
      <c r="E1563" s="123">
        <v>0</v>
      </c>
      <c r="F1563" s="217">
        <f t="shared" si="586"/>
        <v>104.34782608695652</v>
      </c>
    </row>
    <row r="1564" spans="1:6" s="95" customFormat="1" x14ac:dyDescent="0.2">
      <c r="A1564" s="113">
        <v>412900</v>
      </c>
      <c r="B1564" s="118" t="s">
        <v>585</v>
      </c>
      <c r="C1564" s="123">
        <v>4000</v>
      </c>
      <c r="D1564" s="115">
        <v>3999.9999999999995</v>
      </c>
      <c r="E1564" s="123">
        <v>0</v>
      </c>
      <c r="F1564" s="217">
        <f t="shared" si="586"/>
        <v>99.999999999999986</v>
      </c>
    </row>
    <row r="1565" spans="1:6" s="95" customFormat="1" x14ac:dyDescent="0.2">
      <c r="A1565" s="113">
        <v>412900</v>
      </c>
      <c r="B1565" s="118" t="s">
        <v>587</v>
      </c>
      <c r="C1565" s="123">
        <v>8000</v>
      </c>
      <c r="D1565" s="115">
        <v>4000</v>
      </c>
      <c r="E1565" s="123">
        <v>0</v>
      </c>
      <c r="F1565" s="217">
        <f t="shared" si="586"/>
        <v>50</v>
      </c>
    </row>
    <row r="1566" spans="1:6" s="95" customFormat="1" x14ac:dyDescent="0.2">
      <c r="A1566" s="111">
        <v>510000</v>
      </c>
      <c r="B1566" s="116" t="s">
        <v>423</v>
      </c>
      <c r="C1566" s="110">
        <f>C1567+C1569</f>
        <v>17000</v>
      </c>
      <c r="D1566" s="110">
        <f>D1567+D1569</f>
        <v>17000</v>
      </c>
      <c r="E1566" s="110">
        <f>E1567+E1569</f>
        <v>0</v>
      </c>
      <c r="F1566" s="218">
        <f t="shared" si="586"/>
        <v>100</v>
      </c>
    </row>
    <row r="1567" spans="1:6" s="95" customFormat="1" x14ac:dyDescent="0.2">
      <c r="A1567" s="111">
        <v>511000</v>
      </c>
      <c r="B1567" s="112" t="s">
        <v>424</v>
      </c>
      <c r="C1567" s="110">
        <f>SUM(C1568:C1568)</f>
        <v>10000</v>
      </c>
      <c r="D1567" s="110">
        <f>SUM(D1568:D1568)</f>
        <v>10000</v>
      </c>
      <c r="E1567" s="110">
        <f>SUM(E1568:E1568)</f>
        <v>0</v>
      </c>
      <c r="F1567" s="218">
        <f t="shared" si="586"/>
        <v>100</v>
      </c>
    </row>
    <row r="1568" spans="1:6" s="95" customFormat="1" x14ac:dyDescent="0.2">
      <c r="A1568" s="113">
        <v>511300</v>
      </c>
      <c r="B1568" s="114" t="s">
        <v>427</v>
      </c>
      <c r="C1568" s="123">
        <v>10000</v>
      </c>
      <c r="D1568" s="115">
        <v>10000</v>
      </c>
      <c r="E1568" s="123">
        <v>0</v>
      </c>
      <c r="F1568" s="217">
        <f t="shared" si="586"/>
        <v>100</v>
      </c>
    </row>
    <row r="1569" spans="1:6" s="120" customFormat="1" x14ac:dyDescent="0.2">
      <c r="A1569" s="111">
        <v>516000</v>
      </c>
      <c r="B1569" s="116" t="s">
        <v>434</v>
      </c>
      <c r="C1569" s="110">
        <f t="shared" ref="C1569" si="587">C1570</f>
        <v>6999.9999999999991</v>
      </c>
      <c r="D1569" s="110">
        <f t="shared" ref="D1569:E1569" si="588">D1570</f>
        <v>7000</v>
      </c>
      <c r="E1569" s="110">
        <f t="shared" si="588"/>
        <v>0</v>
      </c>
      <c r="F1569" s="218">
        <f t="shared" si="586"/>
        <v>100.00000000000003</v>
      </c>
    </row>
    <row r="1570" spans="1:6" s="95" customFormat="1" x14ac:dyDescent="0.2">
      <c r="A1570" s="113">
        <v>516100</v>
      </c>
      <c r="B1570" s="114" t="s">
        <v>434</v>
      </c>
      <c r="C1570" s="123">
        <v>6999.9999999999991</v>
      </c>
      <c r="D1570" s="115">
        <v>7000</v>
      </c>
      <c r="E1570" s="123">
        <v>0</v>
      </c>
      <c r="F1570" s="217">
        <f t="shared" si="586"/>
        <v>100.00000000000003</v>
      </c>
    </row>
    <row r="1571" spans="1:6" s="120" customFormat="1" x14ac:dyDescent="0.2">
      <c r="A1571" s="111">
        <v>630000</v>
      </c>
      <c r="B1571" s="116" t="s">
        <v>462</v>
      </c>
      <c r="C1571" s="110">
        <f>0+C1572</f>
        <v>19999.999999999996</v>
      </c>
      <c r="D1571" s="110">
        <f>0+D1572</f>
        <v>10000</v>
      </c>
      <c r="E1571" s="110">
        <f>0+E1572</f>
        <v>0</v>
      </c>
      <c r="F1571" s="218">
        <f t="shared" si="586"/>
        <v>50.000000000000014</v>
      </c>
    </row>
    <row r="1572" spans="1:6" s="120" customFormat="1" x14ac:dyDescent="0.2">
      <c r="A1572" s="111">
        <v>638000</v>
      </c>
      <c r="B1572" s="116" t="s">
        <v>398</v>
      </c>
      <c r="C1572" s="110">
        <f t="shared" ref="C1572" si="589">C1573</f>
        <v>19999.999999999996</v>
      </c>
      <c r="D1572" s="110">
        <f t="shared" ref="D1572:E1572" si="590">D1573</f>
        <v>10000</v>
      </c>
      <c r="E1572" s="110">
        <f t="shared" si="590"/>
        <v>0</v>
      </c>
      <c r="F1572" s="218">
        <f t="shared" si="586"/>
        <v>50.000000000000014</v>
      </c>
    </row>
    <row r="1573" spans="1:6" s="95" customFormat="1" x14ac:dyDescent="0.2">
      <c r="A1573" s="113">
        <v>638100</v>
      </c>
      <c r="B1573" s="114" t="s">
        <v>467</v>
      </c>
      <c r="C1573" s="123">
        <v>19999.999999999996</v>
      </c>
      <c r="D1573" s="115">
        <v>10000</v>
      </c>
      <c r="E1573" s="123">
        <v>0</v>
      </c>
      <c r="F1573" s="217">
        <f t="shared" si="586"/>
        <v>50.000000000000014</v>
      </c>
    </row>
    <row r="1574" spans="1:6" s="95" customFormat="1" x14ac:dyDescent="0.2">
      <c r="A1574" s="154"/>
      <c r="B1574" s="148" t="s">
        <v>501</v>
      </c>
      <c r="C1574" s="152">
        <f>C1551+C1566+C1571</f>
        <v>1855000</v>
      </c>
      <c r="D1574" s="152">
        <f>D1551+D1566+D1571</f>
        <v>2005999.9966666666</v>
      </c>
      <c r="E1574" s="152">
        <f>E1551+E1566+E1571</f>
        <v>0</v>
      </c>
      <c r="F1574" s="245">
        <f t="shared" si="586"/>
        <v>108.14016154537288</v>
      </c>
    </row>
    <row r="1575" spans="1:6" s="95" customFormat="1" x14ac:dyDescent="0.2">
      <c r="A1575" s="131"/>
      <c r="B1575" s="109"/>
      <c r="C1575" s="132"/>
      <c r="D1575" s="132"/>
      <c r="E1575" s="132"/>
      <c r="F1575" s="241"/>
    </row>
    <row r="1576" spans="1:6" s="95" customFormat="1" x14ac:dyDescent="0.2">
      <c r="A1576" s="108"/>
      <c r="B1576" s="109"/>
      <c r="C1576" s="115"/>
      <c r="D1576" s="115"/>
      <c r="E1576" s="115"/>
      <c r="F1576" s="219"/>
    </row>
    <row r="1577" spans="1:6" s="95" customFormat="1" x14ac:dyDescent="0.2">
      <c r="A1577" s="113" t="s">
        <v>873</v>
      </c>
      <c r="B1577" s="114"/>
      <c r="C1577" s="115"/>
      <c r="D1577" s="115"/>
      <c r="E1577" s="115"/>
      <c r="F1577" s="219"/>
    </row>
    <row r="1578" spans="1:6" s="95" customFormat="1" x14ac:dyDescent="0.2">
      <c r="A1578" s="113" t="s">
        <v>514</v>
      </c>
      <c r="B1578" s="114"/>
      <c r="C1578" s="115"/>
      <c r="D1578" s="115"/>
      <c r="E1578" s="115"/>
      <c r="F1578" s="219"/>
    </row>
    <row r="1579" spans="1:6" s="95" customFormat="1" x14ac:dyDescent="0.2">
      <c r="A1579" s="113" t="s">
        <v>624</v>
      </c>
      <c r="B1579" s="116"/>
      <c r="C1579" s="115"/>
      <c r="D1579" s="115"/>
      <c r="E1579" s="115"/>
      <c r="F1579" s="219"/>
    </row>
    <row r="1580" spans="1:6" s="95" customFormat="1" x14ac:dyDescent="0.2">
      <c r="A1580" s="113" t="s">
        <v>801</v>
      </c>
      <c r="B1580" s="116"/>
      <c r="C1580" s="115"/>
      <c r="D1580" s="115"/>
      <c r="E1580" s="115"/>
      <c r="F1580" s="219"/>
    </row>
    <row r="1581" spans="1:6" s="95" customFormat="1" x14ac:dyDescent="0.2">
      <c r="A1581" s="113"/>
      <c r="B1581" s="144"/>
      <c r="C1581" s="132"/>
      <c r="D1581" s="132"/>
      <c r="E1581" s="132"/>
      <c r="F1581" s="241"/>
    </row>
    <row r="1582" spans="1:6" s="95" customFormat="1" x14ac:dyDescent="0.2">
      <c r="A1582" s="111">
        <v>410000</v>
      </c>
      <c r="B1582" s="112" t="s">
        <v>359</v>
      </c>
      <c r="C1582" s="110">
        <f t="shared" ref="C1582" si="591">C1583+C1588</f>
        <v>3331700</v>
      </c>
      <c r="D1582" s="110">
        <f t="shared" ref="D1582" si="592">D1583+D1588</f>
        <v>3657300</v>
      </c>
      <c r="E1582" s="110">
        <f t="shared" ref="E1582" si="593">E1583+E1588</f>
        <v>0</v>
      </c>
      <c r="F1582" s="218">
        <f t="shared" si="586"/>
        <v>109.77278866644656</v>
      </c>
    </row>
    <row r="1583" spans="1:6" s="95" customFormat="1" x14ac:dyDescent="0.2">
      <c r="A1583" s="111">
        <v>411000</v>
      </c>
      <c r="B1583" s="112" t="s">
        <v>472</v>
      </c>
      <c r="C1583" s="110">
        <f t="shared" ref="C1583" si="594">SUM(C1584:C1587)</f>
        <v>3085100</v>
      </c>
      <c r="D1583" s="110">
        <f t="shared" ref="D1583" si="595">SUM(D1584:D1587)</f>
        <v>3415700</v>
      </c>
      <c r="E1583" s="110">
        <f t="shared" ref="E1583" si="596">SUM(E1584:E1587)</f>
        <v>0</v>
      </c>
      <c r="F1583" s="218">
        <f t="shared" si="586"/>
        <v>110.71602217108037</v>
      </c>
    </row>
    <row r="1584" spans="1:6" s="95" customFormat="1" x14ac:dyDescent="0.2">
      <c r="A1584" s="113">
        <v>411100</v>
      </c>
      <c r="B1584" s="114" t="s">
        <v>360</v>
      </c>
      <c r="C1584" s="123">
        <v>2850000</v>
      </c>
      <c r="D1584" s="115">
        <v>3190000</v>
      </c>
      <c r="E1584" s="123">
        <v>0</v>
      </c>
      <c r="F1584" s="217">
        <f t="shared" si="586"/>
        <v>111.92982456140351</v>
      </c>
    </row>
    <row r="1585" spans="1:6" s="95" customFormat="1" ht="40.5" x14ac:dyDescent="0.2">
      <c r="A1585" s="113">
        <v>411200</v>
      </c>
      <c r="B1585" s="114" t="s">
        <v>485</v>
      </c>
      <c r="C1585" s="123">
        <v>133100</v>
      </c>
      <c r="D1585" s="115">
        <v>135000</v>
      </c>
      <c r="E1585" s="123">
        <v>0</v>
      </c>
      <c r="F1585" s="217">
        <f t="shared" si="586"/>
        <v>101.42749812171299</v>
      </c>
    </row>
    <row r="1586" spans="1:6" s="95" customFormat="1" ht="40.5" x14ac:dyDescent="0.2">
      <c r="A1586" s="113">
        <v>411300</v>
      </c>
      <c r="B1586" s="114" t="s">
        <v>361</v>
      </c>
      <c r="C1586" s="123">
        <v>80000</v>
      </c>
      <c r="D1586" s="115">
        <v>65700</v>
      </c>
      <c r="E1586" s="123">
        <v>0</v>
      </c>
      <c r="F1586" s="217">
        <f t="shared" si="586"/>
        <v>82.125</v>
      </c>
    </row>
    <row r="1587" spans="1:6" s="95" customFormat="1" x14ac:dyDescent="0.2">
      <c r="A1587" s="113">
        <v>411400</v>
      </c>
      <c r="B1587" s="114" t="s">
        <v>362</v>
      </c>
      <c r="C1587" s="123">
        <v>22000</v>
      </c>
      <c r="D1587" s="115">
        <v>25000</v>
      </c>
      <c r="E1587" s="123">
        <v>0</v>
      </c>
      <c r="F1587" s="217">
        <f t="shared" si="586"/>
        <v>113.63636363636364</v>
      </c>
    </row>
    <row r="1588" spans="1:6" s="95" customFormat="1" x14ac:dyDescent="0.2">
      <c r="A1588" s="111">
        <v>412000</v>
      </c>
      <c r="B1588" s="116" t="s">
        <v>477</v>
      </c>
      <c r="C1588" s="110">
        <f>SUM(C1589:C1597)</f>
        <v>246600</v>
      </c>
      <c r="D1588" s="110">
        <f>SUM(D1589:D1597)</f>
        <v>241600</v>
      </c>
      <c r="E1588" s="110">
        <f>SUM(E1589:E1597)</f>
        <v>0</v>
      </c>
      <c r="F1588" s="218">
        <f t="shared" si="586"/>
        <v>97.972424979724252</v>
      </c>
    </row>
    <row r="1589" spans="1:6" s="95" customFormat="1" x14ac:dyDescent="0.2">
      <c r="A1589" s="121">
        <v>412100</v>
      </c>
      <c r="B1589" s="114" t="s">
        <v>363</v>
      </c>
      <c r="C1589" s="123">
        <v>1000</v>
      </c>
      <c r="D1589" s="115">
        <v>1200</v>
      </c>
      <c r="E1589" s="123">
        <v>0</v>
      </c>
      <c r="F1589" s="217">
        <f t="shared" si="586"/>
        <v>120</v>
      </c>
    </row>
    <row r="1590" spans="1:6" s="95" customFormat="1" ht="40.5" x14ac:dyDescent="0.2">
      <c r="A1590" s="113">
        <v>412200</v>
      </c>
      <c r="B1590" s="114" t="s">
        <v>486</v>
      </c>
      <c r="C1590" s="123">
        <v>100000</v>
      </c>
      <c r="D1590" s="115">
        <v>100000</v>
      </c>
      <c r="E1590" s="123">
        <v>0</v>
      </c>
      <c r="F1590" s="217">
        <f t="shared" si="586"/>
        <v>100</v>
      </c>
    </row>
    <row r="1591" spans="1:6" s="95" customFormat="1" x14ac:dyDescent="0.2">
      <c r="A1591" s="113">
        <v>412300</v>
      </c>
      <c r="B1591" s="114" t="s">
        <v>364</v>
      </c>
      <c r="C1591" s="123">
        <v>86000</v>
      </c>
      <c r="D1591" s="115">
        <v>88000</v>
      </c>
      <c r="E1591" s="123">
        <v>0</v>
      </c>
      <c r="F1591" s="217">
        <f t="shared" si="586"/>
        <v>102.32558139534885</v>
      </c>
    </row>
    <row r="1592" spans="1:6" s="95" customFormat="1" x14ac:dyDescent="0.2">
      <c r="A1592" s="113">
        <v>412500</v>
      </c>
      <c r="B1592" s="114" t="s">
        <v>366</v>
      </c>
      <c r="C1592" s="123">
        <v>11000</v>
      </c>
      <c r="D1592" s="115">
        <v>12000</v>
      </c>
      <c r="E1592" s="123">
        <v>0</v>
      </c>
      <c r="F1592" s="217">
        <f t="shared" si="586"/>
        <v>109.09090909090908</v>
      </c>
    </row>
    <row r="1593" spans="1:6" s="95" customFormat="1" x14ac:dyDescent="0.2">
      <c r="A1593" s="113">
        <v>412600</v>
      </c>
      <c r="B1593" s="114" t="s">
        <v>487</v>
      </c>
      <c r="C1593" s="123">
        <v>10000</v>
      </c>
      <c r="D1593" s="115">
        <v>10000</v>
      </c>
      <c r="E1593" s="123">
        <v>0</v>
      </c>
      <c r="F1593" s="217">
        <f t="shared" si="586"/>
        <v>100</v>
      </c>
    </row>
    <row r="1594" spans="1:6" s="95" customFormat="1" x14ac:dyDescent="0.2">
      <c r="A1594" s="113">
        <v>412700</v>
      </c>
      <c r="B1594" s="114" t="s">
        <v>474</v>
      </c>
      <c r="C1594" s="123">
        <v>25000</v>
      </c>
      <c r="D1594" s="115">
        <v>25000</v>
      </c>
      <c r="E1594" s="123">
        <v>0</v>
      </c>
      <c r="F1594" s="217">
        <f t="shared" si="586"/>
        <v>100</v>
      </c>
    </row>
    <row r="1595" spans="1:6" s="95" customFormat="1" x14ac:dyDescent="0.2">
      <c r="A1595" s="113">
        <v>412900</v>
      </c>
      <c r="B1595" s="118" t="s">
        <v>585</v>
      </c>
      <c r="C1595" s="123">
        <v>1100</v>
      </c>
      <c r="D1595" s="115">
        <v>1100</v>
      </c>
      <c r="E1595" s="123">
        <v>0</v>
      </c>
      <c r="F1595" s="217">
        <f t="shared" si="586"/>
        <v>100</v>
      </c>
    </row>
    <row r="1596" spans="1:6" s="95" customFormat="1" x14ac:dyDescent="0.2">
      <c r="A1596" s="113">
        <v>412900</v>
      </c>
      <c r="B1596" s="118" t="s">
        <v>586</v>
      </c>
      <c r="C1596" s="123">
        <v>2200</v>
      </c>
      <c r="D1596" s="115">
        <v>1300</v>
      </c>
      <c r="E1596" s="123">
        <v>0</v>
      </c>
      <c r="F1596" s="217">
        <f t="shared" si="586"/>
        <v>59.090909090909093</v>
      </c>
    </row>
    <row r="1597" spans="1:6" s="95" customFormat="1" x14ac:dyDescent="0.2">
      <c r="A1597" s="113">
        <v>412900</v>
      </c>
      <c r="B1597" s="114" t="s">
        <v>569</v>
      </c>
      <c r="C1597" s="123">
        <v>10300</v>
      </c>
      <c r="D1597" s="115">
        <v>3000</v>
      </c>
      <c r="E1597" s="123">
        <v>0</v>
      </c>
      <c r="F1597" s="217">
        <f t="shared" si="586"/>
        <v>29.126213592233007</v>
      </c>
    </row>
    <row r="1598" spans="1:6" s="95" customFormat="1" x14ac:dyDescent="0.2">
      <c r="A1598" s="111">
        <v>510000</v>
      </c>
      <c r="B1598" s="116" t="s">
        <v>423</v>
      </c>
      <c r="C1598" s="110">
        <f>C1599+C1601</f>
        <v>22500</v>
      </c>
      <c r="D1598" s="110">
        <f>D1599+D1601</f>
        <v>22500</v>
      </c>
      <c r="E1598" s="110">
        <f>E1599+E1601</f>
        <v>0</v>
      </c>
      <c r="F1598" s="218">
        <f t="shared" si="586"/>
        <v>100</v>
      </c>
    </row>
    <row r="1599" spans="1:6" s="95" customFormat="1" x14ac:dyDescent="0.2">
      <c r="A1599" s="111">
        <v>511000</v>
      </c>
      <c r="B1599" s="116" t="s">
        <v>424</v>
      </c>
      <c r="C1599" s="110">
        <f>SUM(C1600:C1600)</f>
        <v>20000</v>
      </c>
      <c r="D1599" s="110">
        <f>SUM(D1600:D1600)</f>
        <v>20000</v>
      </c>
      <c r="E1599" s="110">
        <f>SUM(E1600:E1600)</f>
        <v>0</v>
      </c>
      <c r="F1599" s="218">
        <f t="shared" si="586"/>
        <v>100</v>
      </c>
    </row>
    <row r="1600" spans="1:6" s="95" customFormat="1" x14ac:dyDescent="0.2">
      <c r="A1600" s="113">
        <v>511300</v>
      </c>
      <c r="B1600" s="114" t="s">
        <v>427</v>
      </c>
      <c r="C1600" s="123">
        <v>20000</v>
      </c>
      <c r="D1600" s="115">
        <v>20000</v>
      </c>
      <c r="E1600" s="123">
        <v>0</v>
      </c>
      <c r="F1600" s="217">
        <f t="shared" si="586"/>
        <v>100</v>
      </c>
    </row>
    <row r="1601" spans="1:6" s="120" customFormat="1" x14ac:dyDescent="0.2">
      <c r="A1601" s="111">
        <v>516000</v>
      </c>
      <c r="B1601" s="116" t="s">
        <v>434</v>
      </c>
      <c r="C1601" s="110">
        <f t="shared" ref="C1601" si="597">C1602</f>
        <v>2500</v>
      </c>
      <c r="D1601" s="110">
        <f t="shared" ref="D1601:E1601" si="598">D1602</f>
        <v>2500</v>
      </c>
      <c r="E1601" s="110">
        <f t="shared" si="598"/>
        <v>0</v>
      </c>
      <c r="F1601" s="218">
        <f t="shared" si="586"/>
        <v>100</v>
      </c>
    </row>
    <row r="1602" spans="1:6" s="95" customFormat="1" x14ac:dyDescent="0.2">
      <c r="A1602" s="113">
        <v>516100</v>
      </c>
      <c r="B1602" s="114" t="s">
        <v>434</v>
      </c>
      <c r="C1602" s="123">
        <v>2500</v>
      </c>
      <c r="D1602" s="115">
        <v>2500</v>
      </c>
      <c r="E1602" s="123">
        <v>0</v>
      </c>
      <c r="F1602" s="217">
        <f t="shared" si="586"/>
        <v>100</v>
      </c>
    </row>
    <row r="1603" spans="1:6" s="120" customFormat="1" x14ac:dyDescent="0.2">
      <c r="A1603" s="111">
        <v>630000</v>
      </c>
      <c r="B1603" s="116" t="s">
        <v>462</v>
      </c>
      <c r="C1603" s="110">
        <f>0+C1604</f>
        <v>40000</v>
      </c>
      <c r="D1603" s="110">
        <f>0+D1604</f>
        <v>40000</v>
      </c>
      <c r="E1603" s="110">
        <f>0+E1604</f>
        <v>0</v>
      </c>
      <c r="F1603" s="218">
        <f t="shared" si="586"/>
        <v>100</v>
      </c>
    </row>
    <row r="1604" spans="1:6" s="120" customFormat="1" x14ac:dyDescent="0.2">
      <c r="A1604" s="111">
        <v>638000</v>
      </c>
      <c r="B1604" s="116" t="s">
        <v>398</v>
      </c>
      <c r="C1604" s="110">
        <f t="shared" ref="C1604" si="599">C1605</f>
        <v>40000</v>
      </c>
      <c r="D1604" s="110">
        <f t="shared" ref="D1604:E1604" si="600">D1605</f>
        <v>40000</v>
      </c>
      <c r="E1604" s="110">
        <f t="shared" si="600"/>
        <v>0</v>
      </c>
      <c r="F1604" s="218">
        <f t="shared" si="586"/>
        <v>100</v>
      </c>
    </row>
    <row r="1605" spans="1:6" s="95" customFormat="1" x14ac:dyDescent="0.2">
      <c r="A1605" s="113">
        <v>638100</v>
      </c>
      <c r="B1605" s="114" t="s">
        <v>467</v>
      </c>
      <c r="C1605" s="123">
        <v>40000</v>
      </c>
      <c r="D1605" s="115">
        <v>40000</v>
      </c>
      <c r="E1605" s="123">
        <v>0</v>
      </c>
      <c r="F1605" s="217">
        <f t="shared" si="586"/>
        <v>100</v>
      </c>
    </row>
    <row r="1606" spans="1:6" s="95" customFormat="1" x14ac:dyDescent="0.2">
      <c r="A1606" s="154"/>
      <c r="B1606" s="148" t="s">
        <v>501</v>
      </c>
      <c r="C1606" s="152">
        <f>C1582+C1598+C1603</f>
        <v>3394200</v>
      </c>
      <c r="D1606" s="152">
        <f>D1582+D1598+D1603</f>
        <v>3719800</v>
      </c>
      <c r="E1606" s="152">
        <f>E1582+E1598+E1603</f>
        <v>0</v>
      </c>
      <c r="F1606" s="245">
        <f t="shared" ref="F1606:F1658" si="601">D1606/C1606*100</f>
        <v>109.59283483589653</v>
      </c>
    </row>
    <row r="1607" spans="1:6" s="95" customFormat="1" x14ac:dyDescent="0.2">
      <c r="A1607" s="131"/>
      <c r="B1607" s="109"/>
      <c r="C1607" s="132"/>
      <c r="D1607" s="132"/>
      <c r="E1607" s="132"/>
      <c r="F1607" s="241"/>
    </row>
    <row r="1608" spans="1:6" s="95" customFormat="1" x14ac:dyDescent="0.2">
      <c r="A1608" s="108"/>
      <c r="B1608" s="109"/>
      <c r="C1608" s="115"/>
      <c r="D1608" s="115"/>
      <c r="E1608" s="115"/>
      <c r="F1608" s="219"/>
    </row>
    <row r="1609" spans="1:6" s="95" customFormat="1" x14ac:dyDescent="0.2">
      <c r="A1609" s="113" t="s">
        <v>874</v>
      </c>
      <c r="B1609" s="116"/>
      <c r="C1609" s="115"/>
      <c r="D1609" s="115"/>
      <c r="E1609" s="115"/>
      <c r="F1609" s="219"/>
    </row>
    <row r="1610" spans="1:6" s="95" customFormat="1" x14ac:dyDescent="0.2">
      <c r="A1610" s="113" t="s">
        <v>514</v>
      </c>
      <c r="B1610" s="116"/>
      <c r="C1610" s="115"/>
      <c r="D1610" s="115"/>
      <c r="E1610" s="115"/>
      <c r="F1610" s="219"/>
    </row>
    <row r="1611" spans="1:6" s="95" customFormat="1" x14ac:dyDescent="0.2">
      <c r="A1611" s="113" t="s">
        <v>639</v>
      </c>
      <c r="B1611" s="116"/>
      <c r="C1611" s="115"/>
      <c r="D1611" s="115"/>
      <c r="E1611" s="115"/>
      <c r="F1611" s="219"/>
    </row>
    <row r="1612" spans="1:6" s="95" customFormat="1" x14ac:dyDescent="0.2">
      <c r="A1612" s="113" t="s">
        <v>801</v>
      </c>
      <c r="B1612" s="116"/>
      <c r="C1612" s="115"/>
      <c r="D1612" s="115"/>
      <c r="E1612" s="115"/>
      <c r="F1612" s="219"/>
    </row>
    <row r="1613" spans="1:6" s="95" customFormat="1" x14ac:dyDescent="0.2">
      <c r="A1613" s="113"/>
      <c r="B1613" s="144"/>
      <c r="C1613" s="132"/>
      <c r="D1613" s="132"/>
      <c r="E1613" s="132"/>
      <c r="F1613" s="241"/>
    </row>
    <row r="1614" spans="1:6" s="95" customFormat="1" x14ac:dyDescent="0.2">
      <c r="A1614" s="111">
        <v>410000</v>
      </c>
      <c r="B1614" s="112" t="s">
        <v>359</v>
      </c>
      <c r="C1614" s="110">
        <f t="shared" ref="C1614" si="602">C1615+C1620</f>
        <v>796800</v>
      </c>
      <c r="D1614" s="110">
        <f t="shared" ref="D1614" si="603">D1615+D1620</f>
        <v>1078300</v>
      </c>
      <c r="E1614" s="110">
        <f t="shared" ref="E1614" si="604">E1615+E1620</f>
        <v>0</v>
      </c>
      <c r="F1614" s="218">
        <f t="shared" si="601"/>
        <v>135.32881526104416</v>
      </c>
    </row>
    <row r="1615" spans="1:6" s="95" customFormat="1" x14ac:dyDescent="0.2">
      <c r="A1615" s="111">
        <v>411000</v>
      </c>
      <c r="B1615" s="112" t="s">
        <v>472</v>
      </c>
      <c r="C1615" s="110">
        <f t="shared" ref="C1615" si="605">SUM(C1616:C1619)</f>
        <v>741800</v>
      </c>
      <c r="D1615" s="110">
        <f t="shared" ref="D1615" si="606">SUM(D1616:D1619)</f>
        <v>1009300</v>
      </c>
      <c r="E1615" s="110">
        <f t="shared" ref="E1615" si="607">SUM(E1616:E1619)</f>
        <v>0</v>
      </c>
      <c r="F1615" s="218">
        <f t="shared" si="601"/>
        <v>136.06093286600162</v>
      </c>
    </row>
    <row r="1616" spans="1:6" s="95" customFormat="1" x14ac:dyDescent="0.2">
      <c r="A1616" s="113">
        <v>411100</v>
      </c>
      <c r="B1616" s="114" t="s">
        <v>360</v>
      </c>
      <c r="C1616" s="123">
        <v>688000</v>
      </c>
      <c r="D1616" s="115">
        <v>943800</v>
      </c>
      <c r="E1616" s="123">
        <v>0</v>
      </c>
      <c r="F1616" s="217">
        <f t="shared" si="601"/>
        <v>137.18023255813955</v>
      </c>
    </row>
    <row r="1617" spans="1:6" s="95" customFormat="1" ht="40.5" x14ac:dyDescent="0.2">
      <c r="A1617" s="113">
        <v>411200</v>
      </c>
      <c r="B1617" s="114" t="s">
        <v>485</v>
      </c>
      <c r="C1617" s="123">
        <v>37000</v>
      </c>
      <c r="D1617" s="115">
        <v>54700</v>
      </c>
      <c r="E1617" s="123">
        <v>0</v>
      </c>
      <c r="F1617" s="217">
        <f t="shared" si="601"/>
        <v>147.83783783783784</v>
      </c>
    </row>
    <row r="1618" spans="1:6" s="95" customFormat="1" ht="40.5" x14ac:dyDescent="0.2">
      <c r="A1618" s="113">
        <v>411300</v>
      </c>
      <c r="B1618" s="114" t="s">
        <v>361</v>
      </c>
      <c r="C1618" s="123">
        <v>8000</v>
      </c>
      <c r="D1618" s="115">
        <v>8000</v>
      </c>
      <c r="E1618" s="123">
        <v>0</v>
      </c>
      <c r="F1618" s="217">
        <f t="shared" si="601"/>
        <v>100</v>
      </c>
    </row>
    <row r="1619" spans="1:6" s="95" customFormat="1" x14ac:dyDescent="0.2">
      <c r="A1619" s="113">
        <v>411400</v>
      </c>
      <c r="B1619" s="114" t="s">
        <v>362</v>
      </c>
      <c r="C1619" s="123">
        <v>8800</v>
      </c>
      <c r="D1619" s="115">
        <v>2800</v>
      </c>
      <c r="E1619" s="123">
        <v>0</v>
      </c>
      <c r="F1619" s="217">
        <f t="shared" si="601"/>
        <v>31.818181818181817</v>
      </c>
    </row>
    <row r="1620" spans="1:6" s="95" customFormat="1" x14ac:dyDescent="0.2">
      <c r="A1620" s="111">
        <v>412000</v>
      </c>
      <c r="B1620" s="116" t="s">
        <v>477</v>
      </c>
      <c r="C1620" s="110">
        <f>SUM(C1621:C1629)</f>
        <v>55000</v>
      </c>
      <c r="D1620" s="110">
        <f>SUM(D1621:D1629)</f>
        <v>69000</v>
      </c>
      <c r="E1620" s="110">
        <f>SUM(E1621:E1629)</f>
        <v>0</v>
      </c>
      <c r="F1620" s="218">
        <f t="shared" si="601"/>
        <v>125.45454545454547</v>
      </c>
    </row>
    <row r="1621" spans="1:6" s="95" customFormat="1" ht="40.5" x14ac:dyDescent="0.2">
      <c r="A1621" s="113">
        <v>412200</v>
      </c>
      <c r="B1621" s="114" t="s">
        <v>486</v>
      </c>
      <c r="C1621" s="123">
        <v>27000</v>
      </c>
      <c r="D1621" s="115">
        <v>31000</v>
      </c>
      <c r="E1621" s="123">
        <v>0</v>
      </c>
      <c r="F1621" s="217">
        <f t="shared" si="601"/>
        <v>114.81481481481481</v>
      </c>
    </row>
    <row r="1622" spans="1:6" s="95" customFormat="1" x14ac:dyDescent="0.2">
      <c r="A1622" s="113">
        <v>412300</v>
      </c>
      <c r="B1622" s="114" t="s">
        <v>364</v>
      </c>
      <c r="C1622" s="123">
        <v>4500</v>
      </c>
      <c r="D1622" s="115">
        <v>5700</v>
      </c>
      <c r="E1622" s="123">
        <v>0</v>
      </c>
      <c r="F1622" s="217">
        <f t="shared" si="601"/>
        <v>126.66666666666666</v>
      </c>
    </row>
    <row r="1623" spans="1:6" s="95" customFormat="1" x14ac:dyDescent="0.2">
      <c r="A1623" s="113">
        <v>412500</v>
      </c>
      <c r="B1623" s="114" t="s">
        <v>366</v>
      </c>
      <c r="C1623" s="123">
        <v>4000</v>
      </c>
      <c r="D1623" s="115">
        <v>5900</v>
      </c>
      <c r="E1623" s="123">
        <v>0</v>
      </c>
      <c r="F1623" s="217">
        <f t="shared" si="601"/>
        <v>147.5</v>
      </c>
    </row>
    <row r="1624" spans="1:6" s="95" customFormat="1" x14ac:dyDescent="0.2">
      <c r="A1624" s="113">
        <v>412600</v>
      </c>
      <c r="B1624" s="114" t="s">
        <v>487</v>
      </c>
      <c r="C1624" s="123">
        <v>7000</v>
      </c>
      <c r="D1624" s="115">
        <v>15000</v>
      </c>
      <c r="E1624" s="123">
        <v>0</v>
      </c>
      <c r="F1624" s="217">
        <f t="shared" si="601"/>
        <v>214.28571428571428</v>
      </c>
    </row>
    <row r="1625" spans="1:6" s="95" customFormat="1" x14ac:dyDescent="0.2">
      <c r="A1625" s="113">
        <v>412700</v>
      </c>
      <c r="B1625" s="114" t="s">
        <v>474</v>
      </c>
      <c r="C1625" s="123">
        <v>8000</v>
      </c>
      <c r="D1625" s="115">
        <v>6300</v>
      </c>
      <c r="E1625" s="123">
        <v>0</v>
      </c>
      <c r="F1625" s="217">
        <f t="shared" si="601"/>
        <v>78.75</v>
      </c>
    </row>
    <row r="1626" spans="1:6" s="95" customFormat="1" x14ac:dyDescent="0.2">
      <c r="A1626" s="113">
        <v>412900</v>
      </c>
      <c r="B1626" s="118" t="s">
        <v>585</v>
      </c>
      <c r="C1626" s="123">
        <v>800</v>
      </c>
      <c r="D1626" s="115">
        <v>1400</v>
      </c>
      <c r="E1626" s="123">
        <v>0</v>
      </c>
      <c r="F1626" s="217">
        <f t="shared" si="601"/>
        <v>175</v>
      </c>
    </row>
    <row r="1627" spans="1:6" s="95" customFormat="1" x14ac:dyDescent="0.2">
      <c r="A1627" s="113">
        <v>412900</v>
      </c>
      <c r="B1627" s="118" t="s">
        <v>586</v>
      </c>
      <c r="C1627" s="123">
        <v>1400</v>
      </c>
      <c r="D1627" s="115">
        <v>1400</v>
      </c>
      <c r="E1627" s="123">
        <v>0</v>
      </c>
      <c r="F1627" s="217">
        <f t="shared" si="601"/>
        <v>100</v>
      </c>
    </row>
    <row r="1628" spans="1:6" s="95" customFormat="1" x14ac:dyDescent="0.2">
      <c r="A1628" s="113">
        <v>412900</v>
      </c>
      <c r="B1628" s="118" t="s">
        <v>587</v>
      </c>
      <c r="C1628" s="123">
        <v>2000</v>
      </c>
      <c r="D1628" s="115">
        <v>1999.9999999999998</v>
      </c>
      <c r="E1628" s="123">
        <v>0</v>
      </c>
      <c r="F1628" s="217">
        <f t="shared" si="601"/>
        <v>99.999999999999986</v>
      </c>
    </row>
    <row r="1629" spans="1:6" s="95" customFormat="1" x14ac:dyDescent="0.2">
      <c r="A1629" s="113">
        <v>412900</v>
      </c>
      <c r="B1629" s="114" t="s">
        <v>569</v>
      </c>
      <c r="C1629" s="123">
        <v>300</v>
      </c>
      <c r="D1629" s="115">
        <v>300</v>
      </c>
      <c r="E1629" s="123">
        <v>0</v>
      </c>
      <c r="F1629" s="217">
        <f t="shared" si="601"/>
        <v>100</v>
      </c>
    </row>
    <row r="1630" spans="1:6" s="95" customFormat="1" x14ac:dyDescent="0.2">
      <c r="A1630" s="111">
        <v>510000</v>
      </c>
      <c r="B1630" s="116" t="s">
        <v>423</v>
      </c>
      <c r="C1630" s="110">
        <f>C1631+0</f>
        <v>25000</v>
      </c>
      <c r="D1630" s="110">
        <f>D1631+0</f>
        <v>5000</v>
      </c>
      <c r="E1630" s="110">
        <f>E1631+0</f>
        <v>0</v>
      </c>
      <c r="F1630" s="218">
        <f t="shared" si="601"/>
        <v>20</v>
      </c>
    </row>
    <row r="1631" spans="1:6" s="95" customFormat="1" x14ac:dyDescent="0.2">
      <c r="A1631" s="111">
        <v>511000</v>
      </c>
      <c r="B1631" s="116" t="s">
        <v>424</v>
      </c>
      <c r="C1631" s="110">
        <f t="shared" ref="C1631" si="608">SUM(C1632:C1632)</f>
        <v>25000</v>
      </c>
      <c r="D1631" s="110">
        <f t="shared" ref="D1631" si="609">SUM(D1632:D1632)</f>
        <v>5000</v>
      </c>
      <c r="E1631" s="110">
        <f t="shared" ref="E1631" si="610">SUM(E1632:E1632)</f>
        <v>0</v>
      </c>
      <c r="F1631" s="218">
        <f t="shared" si="601"/>
        <v>20</v>
      </c>
    </row>
    <row r="1632" spans="1:6" s="95" customFormat="1" x14ac:dyDescent="0.2">
      <c r="A1632" s="113">
        <v>511300</v>
      </c>
      <c r="B1632" s="114" t="s">
        <v>427</v>
      </c>
      <c r="C1632" s="123">
        <v>25000</v>
      </c>
      <c r="D1632" s="115">
        <v>5000</v>
      </c>
      <c r="E1632" s="123">
        <v>0</v>
      </c>
      <c r="F1632" s="217">
        <f t="shared" si="601"/>
        <v>20</v>
      </c>
    </row>
    <row r="1633" spans="1:6" s="120" customFormat="1" x14ac:dyDescent="0.2">
      <c r="A1633" s="111">
        <v>630000</v>
      </c>
      <c r="B1633" s="116" t="s">
        <v>462</v>
      </c>
      <c r="C1633" s="110">
        <f>0+C1634</f>
        <v>1000.0000000000032</v>
      </c>
      <c r="D1633" s="110">
        <f>0+D1634</f>
        <v>2000</v>
      </c>
      <c r="E1633" s="110">
        <f>0+E1634</f>
        <v>0</v>
      </c>
      <c r="F1633" s="218">
        <f t="shared" si="601"/>
        <v>199.99999999999935</v>
      </c>
    </row>
    <row r="1634" spans="1:6" s="120" customFormat="1" x14ac:dyDescent="0.2">
      <c r="A1634" s="111">
        <v>638000</v>
      </c>
      <c r="B1634" s="116" t="s">
        <v>398</v>
      </c>
      <c r="C1634" s="110">
        <f t="shared" ref="C1634" si="611">C1635</f>
        <v>1000.0000000000032</v>
      </c>
      <c r="D1634" s="110">
        <f t="shared" ref="D1634:E1634" si="612">D1635</f>
        <v>2000</v>
      </c>
      <c r="E1634" s="110">
        <f t="shared" si="612"/>
        <v>0</v>
      </c>
      <c r="F1634" s="218">
        <f t="shared" si="601"/>
        <v>199.99999999999935</v>
      </c>
    </row>
    <row r="1635" spans="1:6" s="95" customFormat="1" x14ac:dyDescent="0.2">
      <c r="A1635" s="113">
        <v>638100</v>
      </c>
      <c r="B1635" s="114" t="s">
        <v>467</v>
      </c>
      <c r="C1635" s="123">
        <v>1000.0000000000032</v>
      </c>
      <c r="D1635" s="115">
        <v>2000</v>
      </c>
      <c r="E1635" s="123">
        <v>0</v>
      </c>
      <c r="F1635" s="217">
        <f t="shared" si="601"/>
        <v>199.99999999999935</v>
      </c>
    </row>
    <row r="1636" spans="1:6" s="120" customFormat="1" x14ac:dyDescent="0.2">
      <c r="A1636" s="157"/>
      <c r="B1636" s="116" t="s">
        <v>875</v>
      </c>
      <c r="C1636" s="110">
        <f>C1614+C1630+C1633</f>
        <v>822800</v>
      </c>
      <c r="D1636" s="110">
        <f>D1614+D1630+D1633</f>
        <v>1085300</v>
      </c>
      <c r="E1636" s="110">
        <f>E1614+E1630+E1633</f>
        <v>0</v>
      </c>
      <c r="F1636" s="218">
        <f t="shared" si="601"/>
        <v>131.90325717063683</v>
      </c>
    </row>
    <row r="1637" spans="1:6" s="95" customFormat="1" x14ac:dyDescent="0.2">
      <c r="A1637" s="113"/>
      <c r="B1637" s="114"/>
      <c r="C1637" s="115"/>
      <c r="D1637" s="115"/>
      <c r="E1637" s="115"/>
      <c r="F1637" s="219"/>
    </row>
    <row r="1638" spans="1:6" s="95" customFormat="1" ht="48" customHeight="1" x14ac:dyDescent="0.2">
      <c r="A1638" s="264" t="s">
        <v>876</v>
      </c>
      <c r="B1638" s="264"/>
      <c r="C1638" s="264"/>
      <c r="D1638" s="264"/>
      <c r="E1638" s="264"/>
      <c r="F1638" s="264"/>
    </row>
    <row r="1639" spans="1:6" s="95" customFormat="1" x14ac:dyDescent="0.2">
      <c r="A1639" s="113" t="s">
        <v>514</v>
      </c>
      <c r="B1639" s="114"/>
      <c r="C1639" s="115"/>
      <c r="D1639" s="115"/>
      <c r="E1639" s="115"/>
      <c r="F1639" s="219"/>
    </row>
    <row r="1640" spans="1:6" s="95" customFormat="1" x14ac:dyDescent="0.2">
      <c r="A1640" s="113" t="s">
        <v>639</v>
      </c>
      <c r="B1640" s="114"/>
      <c r="C1640" s="115"/>
      <c r="D1640" s="115"/>
      <c r="E1640" s="115"/>
      <c r="F1640" s="219"/>
    </row>
    <row r="1641" spans="1:6" s="95" customFormat="1" x14ac:dyDescent="0.2">
      <c r="A1641" s="113" t="s">
        <v>877</v>
      </c>
      <c r="B1641" s="114"/>
      <c r="C1641" s="115"/>
      <c r="D1641" s="115"/>
      <c r="E1641" s="115"/>
      <c r="F1641" s="219"/>
    </row>
    <row r="1642" spans="1:6" s="95" customFormat="1" x14ac:dyDescent="0.2">
      <c r="A1642" s="113"/>
      <c r="B1642" s="114"/>
      <c r="C1642" s="115"/>
      <c r="D1642" s="115"/>
      <c r="E1642" s="115"/>
      <c r="F1642" s="219"/>
    </row>
    <row r="1643" spans="1:6" s="95" customFormat="1" x14ac:dyDescent="0.2">
      <c r="A1643" s="111">
        <v>410000</v>
      </c>
      <c r="B1643" s="112" t="s">
        <v>359</v>
      </c>
      <c r="C1643" s="110">
        <f t="shared" ref="C1643" si="613">C1644+C1649</f>
        <v>1648800</v>
      </c>
      <c r="D1643" s="110">
        <f t="shared" ref="D1643" si="614">D1644+D1649</f>
        <v>1982900</v>
      </c>
      <c r="E1643" s="110">
        <f t="shared" ref="E1643" si="615">E1644+E1649</f>
        <v>0</v>
      </c>
      <c r="F1643" s="218">
        <f t="shared" si="601"/>
        <v>120.26322173702087</v>
      </c>
    </row>
    <row r="1644" spans="1:6" s="95" customFormat="1" x14ac:dyDescent="0.2">
      <c r="A1644" s="111">
        <v>411000</v>
      </c>
      <c r="B1644" s="112" t="s">
        <v>472</v>
      </c>
      <c r="C1644" s="110">
        <f t="shared" ref="C1644" si="616">SUM(C1645:C1648)</f>
        <v>1453600</v>
      </c>
      <c r="D1644" s="110">
        <f t="shared" ref="D1644" si="617">SUM(D1645:D1648)</f>
        <v>1682900</v>
      </c>
      <c r="E1644" s="110">
        <f t="shared" ref="E1644" si="618">SUM(E1645:E1648)</f>
        <v>0</v>
      </c>
      <c r="F1644" s="218">
        <f t="shared" si="601"/>
        <v>115.77462850853055</v>
      </c>
    </row>
    <row r="1645" spans="1:6" s="95" customFormat="1" x14ac:dyDescent="0.2">
      <c r="A1645" s="113">
        <v>411100</v>
      </c>
      <c r="B1645" s="114" t="s">
        <v>360</v>
      </c>
      <c r="C1645" s="123">
        <v>1340000</v>
      </c>
      <c r="D1645" s="115">
        <v>1577000</v>
      </c>
      <c r="E1645" s="123">
        <v>0</v>
      </c>
      <c r="F1645" s="217">
        <f t="shared" si="601"/>
        <v>117.68656716417911</v>
      </c>
    </row>
    <row r="1646" spans="1:6" s="95" customFormat="1" ht="40.5" x14ac:dyDescent="0.2">
      <c r="A1646" s="113">
        <v>411200</v>
      </c>
      <c r="B1646" s="114" t="s">
        <v>485</v>
      </c>
      <c r="C1646" s="123">
        <v>56800</v>
      </c>
      <c r="D1646" s="115">
        <v>70000</v>
      </c>
      <c r="E1646" s="123">
        <v>0</v>
      </c>
      <c r="F1646" s="217">
        <f t="shared" si="601"/>
        <v>123.2394366197183</v>
      </c>
    </row>
    <row r="1647" spans="1:6" s="95" customFormat="1" ht="40.5" x14ac:dyDescent="0.2">
      <c r="A1647" s="113">
        <v>411300</v>
      </c>
      <c r="B1647" s="114" t="s">
        <v>361</v>
      </c>
      <c r="C1647" s="123">
        <v>48800</v>
      </c>
      <c r="D1647" s="115">
        <v>16000</v>
      </c>
      <c r="E1647" s="123">
        <v>0</v>
      </c>
      <c r="F1647" s="217">
        <f t="shared" si="601"/>
        <v>32.786885245901637</v>
      </c>
    </row>
    <row r="1648" spans="1:6" s="95" customFormat="1" x14ac:dyDescent="0.2">
      <c r="A1648" s="113">
        <v>411400</v>
      </c>
      <c r="B1648" s="114" t="s">
        <v>362</v>
      </c>
      <c r="C1648" s="123">
        <v>8000</v>
      </c>
      <c r="D1648" s="115">
        <v>19900</v>
      </c>
      <c r="E1648" s="123">
        <v>0</v>
      </c>
      <c r="F1648" s="217">
        <f t="shared" si="601"/>
        <v>248.74999999999997</v>
      </c>
    </row>
    <row r="1649" spans="1:6" s="95" customFormat="1" x14ac:dyDescent="0.2">
      <c r="A1649" s="111">
        <v>412000</v>
      </c>
      <c r="B1649" s="116" t="s">
        <v>477</v>
      </c>
      <c r="C1649" s="110">
        <f>SUM(C1650:C1658)</f>
        <v>195200</v>
      </c>
      <c r="D1649" s="110">
        <f>SUM(D1650:D1658)</f>
        <v>300000</v>
      </c>
      <c r="E1649" s="110">
        <f>SUM(E1650:E1658)</f>
        <v>0</v>
      </c>
      <c r="F1649" s="218">
        <f t="shared" si="601"/>
        <v>153.68852459016392</v>
      </c>
    </row>
    <row r="1650" spans="1:6" s="95" customFormat="1" ht="40.5" x14ac:dyDescent="0.2">
      <c r="A1650" s="113">
        <v>412200</v>
      </c>
      <c r="B1650" s="114" t="s">
        <v>486</v>
      </c>
      <c r="C1650" s="123">
        <v>60000</v>
      </c>
      <c r="D1650" s="115">
        <v>70000</v>
      </c>
      <c r="E1650" s="123">
        <v>0</v>
      </c>
      <c r="F1650" s="217">
        <f t="shared" si="601"/>
        <v>116.66666666666667</v>
      </c>
    </row>
    <row r="1651" spans="1:6" s="95" customFormat="1" x14ac:dyDescent="0.2">
      <c r="A1651" s="113">
        <v>412300</v>
      </c>
      <c r="B1651" s="114" t="s">
        <v>364</v>
      </c>
      <c r="C1651" s="123">
        <v>9000</v>
      </c>
      <c r="D1651" s="115">
        <v>12000</v>
      </c>
      <c r="E1651" s="123">
        <v>0</v>
      </c>
      <c r="F1651" s="217">
        <f t="shared" si="601"/>
        <v>133.33333333333331</v>
      </c>
    </row>
    <row r="1652" spans="1:6" s="95" customFormat="1" x14ac:dyDescent="0.2">
      <c r="A1652" s="113">
        <v>412500</v>
      </c>
      <c r="B1652" s="114" t="s">
        <v>366</v>
      </c>
      <c r="C1652" s="123">
        <v>15000</v>
      </c>
      <c r="D1652" s="115">
        <v>20000</v>
      </c>
      <c r="E1652" s="123">
        <v>0</v>
      </c>
      <c r="F1652" s="217">
        <f t="shared" si="601"/>
        <v>133.33333333333331</v>
      </c>
    </row>
    <row r="1653" spans="1:6" s="95" customFormat="1" x14ac:dyDescent="0.2">
      <c r="A1653" s="113">
        <v>412600</v>
      </c>
      <c r="B1653" s="114" t="s">
        <v>487</v>
      </c>
      <c r="C1653" s="123">
        <v>40000</v>
      </c>
      <c r="D1653" s="115">
        <v>55000</v>
      </c>
      <c r="E1653" s="123">
        <v>0</v>
      </c>
      <c r="F1653" s="217">
        <f t="shared" si="601"/>
        <v>137.5</v>
      </c>
    </row>
    <row r="1654" spans="1:6" s="95" customFormat="1" x14ac:dyDescent="0.2">
      <c r="A1654" s="113">
        <v>412700</v>
      </c>
      <c r="B1654" s="114" t="s">
        <v>474</v>
      </c>
      <c r="C1654" s="123">
        <v>60000</v>
      </c>
      <c r="D1654" s="115">
        <v>128000</v>
      </c>
      <c r="E1654" s="123">
        <v>0</v>
      </c>
      <c r="F1654" s="217">
        <f t="shared" si="601"/>
        <v>213.33333333333334</v>
      </c>
    </row>
    <row r="1655" spans="1:6" s="95" customFormat="1" x14ac:dyDescent="0.2">
      <c r="A1655" s="113">
        <v>412900</v>
      </c>
      <c r="B1655" s="118" t="s">
        <v>567</v>
      </c>
      <c r="C1655" s="123">
        <v>7800</v>
      </c>
      <c r="D1655" s="115">
        <v>7800</v>
      </c>
      <c r="E1655" s="123">
        <v>0</v>
      </c>
      <c r="F1655" s="217">
        <f t="shared" si="601"/>
        <v>100</v>
      </c>
    </row>
    <row r="1656" spans="1:6" s="95" customFormat="1" x14ac:dyDescent="0.2">
      <c r="A1656" s="113">
        <v>412900</v>
      </c>
      <c r="B1656" s="118" t="s">
        <v>585</v>
      </c>
      <c r="C1656" s="123">
        <v>400</v>
      </c>
      <c r="D1656" s="115">
        <v>1700</v>
      </c>
      <c r="E1656" s="123">
        <v>0</v>
      </c>
      <c r="F1656" s="217"/>
    </row>
    <row r="1657" spans="1:6" s="95" customFormat="1" x14ac:dyDescent="0.2">
      <c r="A1657" s="113">
        <v>412900</v>
      </c>
      <c r="B1657" s="118" t="s">
        <v>586</v>
      </c>
      <c r="C1657" s="123">
        <v>200</v>
      </c>
      <c r="D1657" s="115">
        <v>1500</v>
      </c>
      <c r="E1657" s="123">
        <v>0</v>
      </c>
      <c r="F1657" s="217"/>
    </row>
    <row r="1658" spans="1:6" s="95" customFormat="1" x14ac:dyDescent="0.2">
      <c r="A1658" s="113">
        <v>412900</v>
      </c>
      <c r="B1658" s="118" t="s">
        <v>587</v>
      </c>
      <c r="C1658" s="123">
        <v>2800</v>
      </c>
      <c r="D1658" s="115">
        <v>4000</v>
      </c>
      <c r="E1658" s="123">
        <v>0</v>
      </c>
      <c r="F1658" s="217">
        <f t="shared" si="601"/>
        <v>142.85714285714286</v>
      </c>
    </row>
    <row r="1659" spans="1:6" s="95" customFormat="1" x14ac:dyDescent="0.2">
      <c r="A1659" s="111">
        <v>510000</v>
      </c>
      <c r="B1659" s="116" t="s">
        <v>423</v>
      </c>
      <c r="C1659" s="110">
        <f t="shared" ref="C1659" si="619">C1660+C1663</f>
        <v>7400</v>
      </c>
      <c r="D1659" s="110">
        <f t="shared" ref="D1659" si="620">D1660+D1663</f>
        <v>103000</v>
      </c>
      <c r="E1659" s="110">
        <f t="shared" ref="E1659" si="621">E1660+E1663</f>
        <v>0</v>
      </c>
      <c r="F1659" s="218"/>
    </row>
    <row r="1660" spans="1:6" s="95" customFormat="1" x14ac:dyDescent="0.2">
      <c r="A1660" s="111">
        <v>511000</v>
      </c>
      <c r="B1660" s="116" t="s">
        <v>424</v>
      </c>
      <c r="C1660" s="110">
        <f>SUM(C1661:C1662)</f>
        <v>5400</v>
      </c>
      <c r="D1660" s="110">
        <f>SUM(D1661:D1662)</f>
        <v>100000</v>
      </c>
      <c r="E1660" s="110">
        <f t="shared" ref="E1660" si="622">SUM(E1661:E1662)</f>
        <v>0</v>
      </c>
      <c r="F1660" s="218"/>
    </row>
    <row r="1661" spans="1:6" s="95" customFormat="1" x14ac:dyDescent="0.2">
      <c r="A1661" s="113">
        <v>511300</v>
      </c>
      <c r="B1661" s="114" t="s">
        <v>427</v>
      </c>
      <c r="C1661" s="123">
        <v>5000</v>
      </c>
      <c r="D1661" s="115">
        <v>100000</v>
      </c>
      <c r="E1661" s="123">
        <v>0</v>
      </c>
      <c r="F1661" s="217"/>
    </row>
    <row r="1662" spans="1:6" s="95" customFormat="1" x14ac:dyDescent="0.2">
      <c r="A1662" s="113">
        <v>511700</v>
      </c>
      <c r="B1662" s="114" t="s">
        <v>430</v>
      </c>
      <c r="C1662" s="123">
        <v>400</v>
      </c>
      <c r="D1662" s="115">
        <v>0</v>
      </c>
      <c r="E1662" s="123">
        <v>0</v>
      </c>
      <c r="F1662" s="217">
        <f t="shared" ref="F1662:F1712" si="623">D1662/C1662*100</f>
        <v>0</v>
      </c>
    </row>
    <row r="1663" spans="1:6" s="120" customFormat="1" x14ac:dyDescent="0.2">
      <c r="A1663" s="111">
        <v>516000</v>
      </c>
      <c r="B1663" s="116" t="s">
        <v>434</v>
      </c>
      <c r="C1663" s="110">
        <f t="shared" ref="C1663" si="624">C1664</f>
        <v>2000</v>
      </c>
      <c r="D1663" s="110">
        <f t="shared" ref="D1663:E1663" si="625">D1664</f>
        <v>3000</v>
      </c>
      <c r="E1663" s="110">
        <f t="shared" si="625"/>
        <v>0</v>
      </c>
      <c r="F1663" s="218">
        <f t="shared" si="623"/>
        <v>150</v>
      </c>
    </row>
    <row r="1664" spans="1:6" s="95" customFormat="1" x14ac:dyDescent="0.2">
      <c r="A1664" s="113">
        <v>516100</v>
      </c>
      <c r="B1664" s="114" t="s">
        <v>434</v>
      </c>
      <c r="C1664" s="123">
        <v>2000</v>
      </c>
      <c r="D1664" s="115">
        <v>3000</v>
      </c>
      <c r="E1664" s="123">
        <v>0</v>
      </c>
      <c r="F1664" s="217">
        <f t="shared" si="623"/>
        <v>150</v>
      </c>
    </row>
    <row r="1665" spans="1:6" s="120" customFormat="1" x14ac:dyDescent="0.2">
      <c r="A1665" s="111">
        <v>630000</v>
      </c>
      <c r="B1665" s="116" t="s">
        <v>462</v>
      </c>
      <c r="C1665" s="110">
        <f>0+C1666</f>
        <v>10000</v>
      </c>
      <c r="D1665" s="110">
        <f>0+D1666</f>
        <v>15000</v>
      </c>
      <c r="E1665" s="110">
        <f>0+E1666</f>
        <v>0</v>
      </c>
      <c r="F1665" s="218">
        <f t="shared" si="623"/>
        <v>150</v>
      </c>
    </row>
    <row r="1666" spans="1:6" s="120" customFormat="1" x14ac:dyDescent="0.2">
      <c r="A1666" s="111">
        <v>638000</v>
      </c>
      <c r="B1666" s="116" t="s">
        <v>398</v>
      </c>
      <c r="C1666" s="110">
        <f t="shared" ref="C1666" si="626">C1667</f>
        <v>10000</v>
      </c>
      <c r="D1666" s="110">
        <f t="shared" ref="D1666:E1666" si="627">D1667</f>
        <v>15000</v>
      </c>
      <c r="E1666" s="110">
        <f t="shared" si="627"/>
        <v>0</v>
      </c>
      <c r="F1666" s="218">
        <f t="shared" si="623"/>
        <v>150</v>
      </c>
    </row>
    <row r="1667" spans="1:6" s="95" customFormat="1" x14ac:dyDescent="0.2">
      <c r="A1667" s="113">
        <v>638100</v>
      </c>
      <c r="B1667" s="114" t="s">
        <v>467</v>
      </c>
      <c r="C1667" s="123">
        <v>10000</v>
      </c>
      <c r="D1667" s="115">
        <v>15000</v>
      </c>
      <c r="E1667" s="123">
        <v>0</v>
      </c>
      <c r="F1667" s="217">
        <f t="shared" si="623"/>
        <v>150</v>
      </c>
    </row>
    <row r="1668" spans="1:6" s="95" customFormat="1" ht="40.5" x14ac:dyDescent="0.2">
      <c r="A1668" s="157"/>
      <c r="B1668" s="116" t="s">
        <v>878</v>
      </c>
      <c r="C1668" s="110">
        <f>C1643+C1659+C1665</f>
        <v>1666200</v>
      </c>
      <c r="D1668" s="110">
        <f>D1643+D1659+D1665</f>
        <v>2100900</v>
      </c>
      <c r="E1668" s="110">
        <f>E1643+E1659+E1665</f>
        <v>0</v>
      </c>
      <c r="F1668" s="218">
        <f t="shared" si="623"/>
        <v>126.08930500540151</v>
      </c>
    </row>
    <row r="1669" spans="1:6" s="95" customFormat="1" x14ac:dyDescent="0.2">
      <c r="A1669" s="154"/>
      <c r="B1669" s="148" t="s">
        <v>501</v>
      </c>
      <c r="C1669" s="152">
        <f>C1636+C1668</f>
        <v>2489000</v>
      </c>
      <c r="D1669" s="152">
        <f>D1636+D1668</f>
        <v>3186200</v>
      </c>
      <c r="E1669" s="152">
        <f>E1636+E1668</f>
        <v>0</v>
      </c>
      <c r="F1669" s="245">
        <f t="shared" si="623"/>
        <v>128.01124949779029</v>
      </c>
    </row>
    <row r="1670" spans="1:6" s="95" customFormat="1" x14ac:dyDescent="0.2">
      <c r="A1670" s="131"/>
      <c r="B1670" s="109"/>
      <c r="C1670" s="132"/>
      <c r="D1670" s="132"/>
      <c r="E1670" s="132"/>
      <c r="F1670" s="241"/>
    </row>
    <row r="1671" spans="1:6" s="95" customFormat="1" x14ac:dyDescent="0.2">
      <c r="A1671" s="108"/>
      <c r="B1671" s="109"/>
      <c r="C1671" s="115"/>
      <c r="D1671" s="115"/>
      <c r="E1671" s="115"/>
      <c r="F1671" s="219"/>
    </row>
    <row r="1672" spans="1:6" s="95" customFormat="1" x14ac:dyDescent="0.2">
      <c r="A1672" s="113" t="s">
        <v>879</v>
      </c>
      <c r="B1672" s="116"/>
      <c r="C1672" s="115"/>
      <c r="D1672" s="115"/>
      <c r="E1672" s="115"/>
      <c r="F1672" s="219"/>
    </row>
    <row r="1673" spans="1:6" s="95" customFormat="1" x14ac:dyDescent="0.2">
      <c r="A1673" s="113" t="s">
        <v>514</v>
      </c>
      <c r="B1673" s="116"/>
      <c r="C1673" s="115"/>
      <c r="D1673" s="115"/>
      <c r="E1673" s="115"/>
      <c r="F1673" s="219"/>
    </row>
    <row r="1674" spans="1:6" s="95" customFormat="1" x14ac:dyDescent="0.2">
      <c r="A1674" s="113" t="s">
        <v>640</v>
      </c>
      <c r="B1674" s="116"/>
      <c r="C1674" s="115"/>
      <c r="D1674" s="115"/>
      <c r="E1674" s="115"/>
      <c r="F1674" s="219"/>
    </row>
    <row r="1675" spans="1:6" s="95" customFormat="1" x14ac:dyDescent="0.2">
      <c r="A1675" s="113" t="s">
        <v>801</v>
      </c>
      <c r="B1675" s="116"/>
      <c r="C1675" s="115"/>
      <c r="D1675" s="115"/>
      <c r="E1675" s="115"/>
      <c r="F1675" s="219"/>
    </row>
    <row r="1676" spans="1:6" s="95" customFormat="1" x14ac:dyDescent="0.2">
      <c r="A1676" s="113"/>
      <c r="B1676" s="144"/>
      <c r="C1676" s="132"/>
      <c r="D1676" s="132"/>
      <c r="E1676" s="132"/>
      <c r="F1676" s="241"/>
    </row>
    <row r="1677" spans="1:6" s="95" customFormat="1" x14ac:dyDescent="0.2">
      <c r="A1677" s="111">
        <v>410000</v>
      </c>
      <c r="B1677" s="112" t="s">
        <v>359</v>
      </c>
      <c r="C1677" s="110">
        <f>C1678+C1683+C1694</f>
        <v>5285800</v>
      </c>
      <c r="D1677" s="110">
        <f>D1678+D1683+D1694</f>
        <v>5832200</v>
      </c>
      <c r="E1677" s="110">
        <f>E1678+E1683+E1694</f>
        <v>0</v>
      </c>
      <c r="F1677" s="218">
        <f t="shared" si="623"/>
        <v>110.33712966816753</v>
      </c>
    </row>
    <row r="1678" spans="1:6" s="95" customFormat="1" x14ac:dyDescent="0.2">
      <c r="A1678" s="111">
        <v>411000</v>
      </c>
      <c r="B1678" s="112" t="s">
        <v>472</v>
      </c>
      <c r="C1678" s="110">
        <f t="shared" ref="C1678" si="628">SUM(C1679:C1682)</f>
        <v>4767000</v>
      </c>
      <c r="D1678" s="110">
        <f t="shared" ref="D1678" si="629">SUM(D1679:D1682)</f>
        <v>5356000</v>
      </c>
      <c r="E1678" s="110">
        <f t="shared" ref="E1678" si="630">SUM(E1679:E1682)</f>
        <v>0</v>
      </c>
      <c r="F1678" s="218">
        <f t="shared" si="623"/>
        <v>112.35577931613174</v>
      </c>
    </row>
    <row r="1679" spans="1:6" s="95" customFormat="1" x14ac:dyDescent="0.2">
      <c r="A1679" s="113">
        <v>411100</v>
      </c>
      <c r="B1679" s="114" t="s">
        <v>360</v>
      </c>
      <c r="C1679" s="123">
        <v>4410000</v>
      </c>
      <c r="D1679" s="115">
        <v>4990000</v>
      </c>
      <c r="E1679" s="123">
        <v>0</v>
      </c>
      <c r="F1679" s="217">
        <f t="shared" si="623"/>
        <v>113.15192743764173</v>
      </c>
    </row>
    <row r="1680" spans="1:6" s="95" customFormat="1" ht="40.5" x14ac:dyDescent="0.2">
      <c r="A1680" s="113">
        <v>411200</v>
      </c>
      <c r="B1680" s="114" t="s">
        <v>485</v>
      </c>
      <c r="C1680" s="123">
        <v>120000</v>
      </c>
      <c r="D1680" s="115">
        <v>120000</v>
      </c>
      <c r="E1680" s="123">
        <v>0</v>
      </c>
      <c r="F1680" s="217">
        <f t="shared" si="623"/>
        <v>100</v>
      </c>
    </row>
    <row r="1681" spans="1:6" s="95" customFormat="1" ht="40.5" x14ac:dyDescent="0.2">
      <c r="A1681" s="113">
        <v>411300</v>
      </c>
      <c r="B1681" s="114" t="s">
        <v>361</v>
      </c>
      <c r="C1681" s="123">
        <v>167000</v>
      </c>
      <c r="D1681" s="115">
        <v>176000</v>
      </c>
      <c r="E1681" s="123">
        <v>0</v>
      </c>
      <c r="F1681" s="217">
        <f t="shared" si="623"/>
        <v>105.38922155688624</v>
      </c>
    </row>
    <row r="1682" spans="1:6" s="95" customFormat="1" x14ac:dyDescent="0.2">
      <c r="A1682" s="113">
        <v>411400</v>
      </c>
      <c r="B1682" s="114" t="s">
        <v>362</v>
      </c>
      <c r="C1682" s="123">
        <v>70000</v>
      </c>
      <c r="D1682" s="115">
        <v>70000</v>
      </c>
      <c r="E1682" s="123">
        <v>0</v>
      </c>
      <c r="F1682" s="217">
        <f t="shared" si="623"/>
        <v>100</v>
      </c>
    </row>
    <row r="1683" spans="1:6" s="95" customFormat="1" x14ac:dyDescent="0.2">
      <c r="A1683" s="111">
        <v>412000</v>
      </c>
      <c r="B1683" s="116" t="s">
        <v>477</v>
      </c>
      <c r="C1683" s="110">
        <f>SUM(C1684:C1693)</f>
        <v>515800</v>
      </c>
      <c r="D1683" s="110">
        <f>SUM(D1684:D1693)</f>
        <v>473200</v>
      </c>
      <c r="E1683" s="110">
        <f>SUM(E1684:E1693)</f>
        <v>0</v>
      </c>
      <c r="F1683" s="218">
        <f t="shared" si="623"/>
        <v>91.740984877859631</v>
      </c>
    </row>
    <row r="1684" spans="1:6" s="95" customFormat="1" x14ac:dyDescent="0.2">
      <c r="A1684" s="113">
        <v>412100</v>
      </c>
      <c r="B1684" s="114" t="s">
        <v>363</v>
      </c>
      <c r="C1684" s="123">
        <v>96600</v>
      </c>
      <c r="D1684" s="115">
        <v>50000</v>
      </c>
      <c r="E1684" s="123">
        <v>0</v>
      </c>
      <c r="F1684" s="217">
        <f t="shared" si="623"/>
        <v>51.759834368530022</v>
      </c>
    </row>
    <row r="1685" spans="1:6" s="95" customFormat="1" ht="40.5" x14ac:dyDescent="0.2">
      <c r="A1685" s="113">
        <v>412200</v>
      </c>
      <c r="B1685" s="114" t="s">
        <v>486</v>
      </c>
      <c r="C1685" s="123">
        <v>205000</v>
      </c>
      <c r="D1685" s="115">
        <v>206000</v>
      </c>
      <c r="E1685" s="123">
        <v>0</v>
      </c>
      <c r="F1685" s="217">
        <f t="shared" si="623"/>
        <v>100.48780487804878</v>
      </c>
    </row>
    <row r="1686" spans="1:6" s="95" customFormat="1" x14ac:dyDescent="0.2">
      <c r="A1686" s="113">
        <v>412300</v>
      </c>
      <c r="B1686" s="114" t="s">
        <v>364</v>
      </c>
      <c r="C1686" s="123">
        <v>65000.000000000029</v>
      </c>
      <c r="D1686" s="115">
        <v>65000</v>
      </c>
      <c r="E1686" s="123">
        <v>0</v>
      </c>
      <c r="F1686" s="217">
        <f t="shared" si="623"/>
        <v>99.999999999999957</v>
      </c>
    </row>
    <row r="1687" spans="1:6" s="95" customFormat="1" x14ac:dyDescent="0.2">
      <c r="A1687" s="113">
        <v>412500</v>
      </c>
      <c r="B1687" s="114" t="s">
        <v>366</v>
      </c>
      <c r="C1687" s="123">
        <v>29999.999999999993</v>
      </c>
      <c r="D1687" s="115">
        <v>30000</v>
      </c>
      <c r="E1687" s="123">
        <v>0</v>
      </c>
      <c r="F1687" s="217">
        <f t="shared" si="623"/>
        <v>100.00000000000003</v>
      </c>
    </row>
    <row r="1688" spans="1:6" s="95" customFormat="1" x14ac:dyDescent="0.2">
      <c r="A1688" s="113">
        <v>412600</v>
      </c>
      <c r="B1688" s="114" t="s">
        <v>487</v>
      </c>
      <c r="C1688" s="123">
        <v>60000</v>
      </c>
      <c r="D1688" s="115">
        <v>60000</v>
      </c>
      <c r="E1688" s="123">
        <v>0</v>
      </c>
      <c r="F1688" s="217">
        <f t="shared" si="623"/>
        <v>100</v>
      </c>
    </row>
    <row r="1689" spans="1:6" s="95" customFormat="1" x14ac:dyDescent="0.2">
      <c r="A1689" s="113">
        <v>412700</v>
      </c>
      <c r="B1689" s="114" t="s">
        <v>474</v>
      </c>
      <c r="C1689" s="123">
        <v>30000</v>
      </c>
      <c r="D1689" s="115">
        <v>30000</v>
      </c>
      <c r="E1689" s="123">
        <v>0</v>
      </c>
      <c r="F1689" s="217">
        <f t="shared" si="623"/>
        <v>100</v>
      </c>
    </row>
    <row r="1690" spans="1:6" s="95" customFormat="1" x14ac:dyDescent="0.2">
      <c r="A1690" s="113">
        <v>412900</v>
      </c>
      <c r="B1690" s="118" t="s">
        <v>567</v>
      </c>
      <c r="C1690" s="123">
        <v>12000</v>
      </c>
      <c r="D1690" s="115">
        <v>13000</v>
      </c>
      <c r="E1690" s="123">
        <v>0</v>
      </c>
      <c r="F1690" s="217">
        <f t="shared" si="623"/>
        <v>108.33333333333333</v>
      </c>
    </row>
    <row r="1691" spans="1:6" s="95" customFormat="1" x14ac:dyDescent="0.2">
      <c r="A1691" s="113">
        <v>412900</v>
      </c>
      <c r="B1691" s="118" t="s">
        <v>585</v>
      </c>
      <c r="C1691" s="123">
        <v>1200</v>
      </c>
      <c r="D1691" s="115">
        <v>1200</v>
      </c>
      <c r="E1691" s="123">
        <v>0</v>
      </c>
      <c r="F1691" s="217">
        <f t="shared" si="623"/>
        <v>100</v>
      </c>
    </row>
    <row r="1692" spans="1:6" s="95" customFormat="1" x14ac:dyDescent="0.2">
      <c r="A1692" s="113">
        <v>412900</v>
      </c>
      <c r="B1692" s="118" t="s">
        <v>586</v>
      </c>
      <c r="C1692" s="123">
        <v>7000</v>
      </c>
      <c r="D1692" s="115">
        <v>8000</v>
      </c>
      <c r="E1692" s="123">
        <v>0</v>
      </c>
      <c r="F1692" s="217">
        <f t="shared" si="623"/>
        <v>114.28571428571428</v>
      </c>
    </row>
    <row r="1693" spans="1:6" s="95" customFormat="1" x14ac:dyDescent="0.2">
      <c r="A1693" s="113">
        <v>412900</v>
      </c>
      <c r="B1693" s="118" t="s">
        <v>587</v>
      </c>
      <c r="C1693" s="123">
        <v>9000</v>
      </c>
      <c r="D1693" s="115">
        <v>10000</v>
      </c>
      <c r="E1693" s="123">
        <v>0</v>
      </c>
      <c r="F1693" s="217">
        <f t="shared" si="623"/>
        <v>111.11111111111111</v>
      </c>
    </row>
    <row r="1694" spans="1:6" s="120" customFormat="1" ht="40.5" x14ac:dyDescent="0.2">
      <c r="A1694" s="111">
        <v>418000</v>
      </c>
      <c r="B1694" s="116" t="s">
        <v>481</v>
      </c>
      <c r="C1694" s="110">
        <f t="shared" ref="C1694" si="631">C1695</f>
        <v>3000</v>
      </c>
      <c r="D1694" s="110">
        <f t="shared" ref="D1694:E1694" si="632">D1695</f>
        <v>3000</v>
      </c>
      <c r="E1694" s="110">
        <f t="shared" si="632"/>
        <v>0</v>
      </c>
      <c r="F1694" s="218">
        <f t="shared" si="623"/>
        <v>100</v>
      </c>
    </row>
    <row r="1695" spans="1:6" s="95" customFormat="1" x14ac:dyDescent="0.2">
      <c r="A1695" s="113">
        <v>418400</v>
      </c>
      <c r="B1695" s="114" t="s">
        <v>418</v>
      </c>
      <c r="C1695" s="123">
        <v>3000</v>
      </c>
      <c r="D1695" s="115">
        <v>3000</v>
      </c>
      <c r="E1695" s="123">
        <v>0</v>
      </c>
      <c r="F1695" s="217">
        <f t="shared" si="623"/>
        <v>100</v>
      </c>
    </row>
    <row r="1696" spans="1:6" s="95" customFormat="1" x14ac:dyDescent="0.2">
      <c r="A1696" s="111">
        <v>510000</v>
      </c>
      <c r="B1696" s="116" t="s">
        <v>423</v>
      </c>
      <c r="C1696" s="110">
        <f>C1697+C1699</f>
        <v>16000</v>
      </c>
      <c r="D1696" s="110">
        <f>D1697+D1699</f>
        <v>16500</v>
      </c>
      <c r="E1696" s="110">
        <f>E1697+E1699</f>
        <v>0</v>
      </c>
      <c r="F1696" s="218">
        <f t="shared" si="623"/>
        <v>103.125</v>
      </c>
    </row>
    <row r="1697" spans="1:6" s="95" customFormat="1" x14ac:dyDescent="0.2">
      <c r="A1697" s="111">
        <v>511000</v>
      </c>
      <c r="B1697" s="116" t="s">
        <v>424</v>
      </c>
      <c r="C1697" s="110">
        <f>SUM(C1698:C1698)</f>
        <v>10000</v>
      </c>
      <c r="D1697" s="110">
        <f>SUM(D1698:D1698)</f>
        <v>10000</v>
      </c>
      <c r="E1697" s="110">
        <f>SUM(E1698:E1698)</f>
        <v>0</v>
      </c>
      <c r="F1697" s="218">
        <f t="shared" si="623"/>
        <v>100</v>
      </c>
    </row>
    <row r="1698" spans="1:6" s="95" customFormat="1" x14ac:dyDescent="0.2">
      <c r="A1698" s="113">
        <v>511300</v>
      </c>
      <c r="B1698" s="114" t="s">
        <v>427</v>
      </c>
      <c r="C1698" s="123">
        <v>10000</v>
      </c>
      <c r="D1698" s="115">
        <v>10000</v>
      </c>
      <c r="E1698" s="123">
        <v>0</v>
      </c>
      <c r="F1698" s="217">
        <f t="shared" si="623"/>
        <v>100</v>
      </c>
    </row>
    <row r="1699" spans="1:6" s="95" customFormat="1" x14ac:dyDescent="0.2">
      <c r="A1699" s="111">
        <v>516000</v>
      </c>
      <c r="B1699" s="116" t="s">
        <v>434</v>
      </c>
      <c r="C1699" s="162">
        <f t="shared" ref="C1699" si="633">C1700</f>
        <v>6000</v>
      </c>
      <c r="D1699" s="162">
        <f t="shared" ref="D1699:E1699" si="634">D1700</f>
        <v>6500</v>
      </c>
      <c r="E1699" s="162">
        <f t="shared" si="634"/>
        <v>0</v>
      </c>
      <c r="F1699" s="243">
        <f t="shared" si="623"/>
        <v>108.33333333333333</v>
      </c>
    </row>
    <row r="1700" spans="1:6" s="95" customFormat="1" x14ac:dyDescent="0.2">
      <c r="A1700" s="113">
        <v>516100</v>
      </c>
      <c r="B1700" s="114" t="s">
        <v>434</v>
      </c>
      <c r="C1700" s="123">
        <v>6000</v>
      </c>
      <c r="D1700" s="115">
        <v>6500</v>
      </c>
      <c r="E1700" s="123">
        <v>0</v>
      </c>
      <c r="F1700" s="217">
        <f t="shared" si="623"/>
        <v>108.33333333333333</v>
      </c>
    </row>
    <row r="1701" spans="1:6" s="120" customFormat="1" x14ac:dyDescent="0.2">
      <c r="A1701" s="111">
        <v>630000</v>
      </c>
      <c r="B1701" s="116" t="s">
        <v>462</v>
      </c>
      <c r="C1701" s="110">
        <f>0+C1702</f>
        <v>215000</v>
      </c>
      <c r="D1701" s="110">
        <f>0+D1702</f>
        <v>226000</v>
      </c>
      <c r="E1701" s="110">
        <f>0+E1702</f>
        <v>0</v>
      </c>
      <c r="F1701" s="218">
        <f t="shared" si="623"/>
        <v>105.11627906976744</v>
      </c>
    </row>
    <row r="1702" spans="1:6" s="120" customFormat="1" x14ac:dyDescent="0.2">
      <c r="A1702" s="111">
        <v>638000</v>
      </c>
      <c r="B1702" s="116" t="s">
        <v>398</v>
      </c>
      <c r="C1702" s="110">
        <f t="shared" ref="C1702" si="635">C1703</f>
        <v>215000</v>
      </c>
      <c r="D1702" s="110">
        <f t="shared" ref="D1702:E1702" si="636">D1703</f>
        <v>226000</v>
      </c>
      <c r="E1702" s="110">
        <f t="shared" si="636"/>
        <v>0</v>
      </c>
      <c r="F1702" s="218">
        <f t="shared" si="623"/>
        <v>105.11627906976744</v>
      </c>
    </row>
    <row r="1703" spans="1:6" s="95" customFormat="1" x14ac:dyDescent="0.2">
      <c r="A1703" s="113">
        <v>638100</v>
      </c>
      <c r="B1703" s="114" t="s">
        <v>467</v>
      </c>
      <c r="C1703" s="123">
        <v>215000</v>
      </c>
      <c r="D1703" s="115">
        <v>226000</v>
      </c>
      <c r="E1703" s="123">
        <v>0</v>
      </c>
      <c r="F1703" s="217">
        <f t="shared" si="623"/>
        <v>105.11627906976744</v>
      </c>
    </row>
    <row r="1704" spans="1:6" s="95" customFormat="1" x14ac:dyDescent="0.2">
      <c r="A1704" s="154"/>
      <c r="B1704" s="148" t="s">
        <v>501</v>
      </c>
      <c r="C1704" s="152">
        <f>C1677+C1696+C1701+0</f>
        <v>5516800</v>
      </c>
      <c r="D1704" s="152">
        <f>D1677+D1696+D1701+0</f>
        <v>6074700</v>
      </c>
      <c r="E1704" s="152">
        <f>E1677+E1696+E1701+0</f>
        <v>0</v>
      </c>
      <c r="F1704" s="245">
        <f t="shared" si="623"/>
        <v>110.11274651972158</v>
      </c>
    </row>
    <row r="1705" spans="1:6" s="95" customFormat="1" x14ac:dyDescent="0.2">
      <c r="A1705" s="105"/>
      <c r="B1705" s="116"/>
      <c r="C1705" s="115"/>
      <c r="D1705" s="115"/>
      <c r="E1705" s="115"/>
      <c r="F1705" s="219"/>
    </row>
    <row r="1706" spans="1:6" s="95" customFormat="1" x14ac:dyDescent="0.2">
      <c r="A1706" s="108"/>
      <c r="B1706" s="109"/>
      <c r="C1706" s="115"/>
      <c r="D1706" s="115"/>
      <c r="E1706" s="115"/>
      <c r="F1706" s="219"/>
    </row>
    <row r="1707" spans="1:6" s="95" customFormat="1" x14ac:dyDescent="0.2">
      <c r="A1707" s="113" t="s">
        <v>880</v>
      </c>
      <c r="B1707" s="116"/>
      <c r="C1707" s="115"/>
      <c r="D1707" s="115"/>
      <c r="E1707" s="115"/>
      <c r="F1707" s="219"/>
    </row>
    <row r="1708" spans="1:6" s="95" customFormat="1" x14ac:dyDescent="0.2">
      <c r="A1708" s="113" t="s">
        <v>514</v>
      </c>
      <c r="B1708" s="116"/>
      <c r="C1708" s="115"/>
      <c r="D1708" s="115"/>
      <c r="E1708" s="115"/>
      <c r="F1708" s="219"/>
    </row>
    <row r="1709" spans="1:6" s="95" customFormat="1" x14ac:dyDescent="0.2">
      <c r="A1709" s="113" t="s">
        <v>636</v>
      </c>
      <c r="B1709" s="116"/>
      <c r="C1709" s="115"/>
      <c r="D1709" s="115"/>
      <c r="E1709" s="115"/>
      <c r="F1709" s="219"/>
    </row>
    <row r="1710" spans="1:6" s="95" customFormat="1" x14ac:dyDescent="0.2">
      <c r="A1710" s="113" t="s">
        <v>801</v>
      </c>
      <c r="B1710" s="116"/>
      <c r="C1710" s="115"/>
      <c r="D1710" s="115"/>
      <c r="E1710" s="115"/>
      <c r="F1710" s="219"/>
    </row>
    <row r="1711" spans="1:6" s="95" customFormat="1" x14ac:dyDescent="0.2">
      <c r="A1711" s="113"/>
      <c r="B1711" s="144"/>
      <c r="C1711" s="132"/>
      <c r="D1711" s="132"/>
      <c r="E1711" s="132"/>
      <c r="F1711" s="241"/>
    </row>
    <row r="1712" spans="1:6" s="95" customFormat="1" x14ac:dyDescent="0.2">
      <c r="A1712" s="111">
        <v>410000</v>
      </c>
      <c r="B1712" s="112" t="s">
        <v>359</v>
      </c>
      <c r="C1712" s="110">
        <f t="shared" ref="C1712" si="637">C1713+C1718</f>
        <v>530100</v>
      </c>
      <c r="D1712" s="110">
        <f t="shared" ref="D1712" si="638">D1713+D1718</f>
        <v>601000</v>
      </c>
      <c r="E1712" s="110">
        <f t="shared" ref="E1712" si="639">E1713+E1718</f>
        <v>0</v>
      </c>
      <c r="F1712" s="218">
        <f t="shared" si="623"/>
        <v>113.37483493680438</v>
      </c>
    </row>
    <row r="1713" spans="1:6" s="95" customFormat="1" x14ac:dyDescent="0.2">
      <c r="A1713" s="111">
        <v>411000</v>
      </c>
      <c r="B1713" s="112" t="s">
        <v>472</v>
      </c>
      <c r="C1713" s="110">
        <f t="shared" ref="C1713" si="640">SUM(C1714:C1717)</f>
        <v>425800</v>
      </c>
      <c r="D1713" s="110">
        <f t="shared" ref="D1713" si="641">SUM(D1714:D1717)</f>
        <v>493700</v>
      </c>
      <c r="E1713" s="110">
        <f t="shared" ref="E1713" si="642">SUM(E1714:E1717)</f>
        <v>0</v>
      </c>
      <c r="F1713" s="218">
        <f t="shared" ref="F1713:F1769" si="643">D1713/C1713*100</f>
        <v>115.9464537341475</v>
      </c>
    </row>
    <row r="1714" spans="1:6" s="95" customFormat="1" x14ac:dyDescent="0.2">
      <c r="A1714" s="113">
        <v>411100</v>
      </c>
      <c r="B1714" s="114" t="s">
        <v>360</v>
      </c>
      <c r="C1714" s="123">
        <v>393000</v>
      </c>
      <c r="D1714" s="115">
        <v>464000</v>
      </c>
      <c r="E1714" s="123">
        <v>0</v>
      </c>
      <c r="F1714" s="217">
        <f t="shared" si="643"/>
        <v>118.06615776081424</v>
      </c>
    </row>
    <row r="1715" spans="1:6" s="95" customFormat="1" ht="40.5" x14ac:dyDescent="0.2">
      <c r="A1715" s="113">
        <v>411200</v>
      </c>
      <c r="B1715" s="114" t="s">
        <v>485</v>
      </c>
      <c r="C1715" s="123">
        <v>12500</v>
      </c>
      <c r="D1715" s="115">
        <v>13000</v>
      </c>
      <c r="E1715" s="123">
        <v>0</v>
      </c>
      <c r="F1715" s="217">
        <f t="shared" si="643"/>
        <v>104</v>
      </c>
    </row>
    <row r="1716" spans="1:6" s="95" customFormat="1" ht="40.5" x14ac:dyDescent="0.2">
      <c r="A1716" s="113">
        <v>411300</v>
      </c>
      <c r="B1716" s="114" t="s">
        <v>361</v>
      </c>
      <c r="C1716" s="123">
        <v>13500</v>
      </c>
      <c r="D1716" s="115">
        <v>8700</v>
      </c>
      <c r="E1716" s="123">
        <v>0</v>
      </c>
      <c r="F1716" s="217">
        <f t="shared" si="643"/>
        <v>64.444444444444443</v>
      </c>
    </row>
    <row r="1717" spans="1:6" s="95" customFormat="1" x14ac:dyDescent="0.2">
      <c r="A1717" s="113">
        <v>411400</v>
      </c>
      <c r="B1717" s="114" t="s">
        <v>362</v>
      </c>
      <c r="C1717" s="123">
        <v>6800</v>
      </c>
      <c r="D1717" s="115">
        <v>8000</v>
      </c>
      <c r="E1717" s="123">
        <v>0</v>
      </c>
      <c r="F1717" s="217">
        <f t="shared" si="643"/>
        <v>117.64705882352942</v>
      </c>
    </row>
    <row r="1718" spans="1:6" s="95" customFormat="1" x14ac:dyDescent="0.2">
      <c r="A1718" s="111">
        <v>412000</v>
      </c>
      <c r="B1718" s="116" t="s">
        <v>477</v>
      </c>
      <c r="C1718" s="110">
        <f>SUM(C1719:C1729)</f>
        <v>104300</v>
      </c>
      <c r="D1718" s="110">
        <f>SUM(D1719:D1729)</f>
        <v>107300</v>
      </c>
      <c r="E1718" s="110">
        <f>SUM(E1719:E1729)</f>
        <v>0</v>
      </c>
      <c r="F1718" s="218">
        <f t="shared" si="643"/>
        <v>102.87631831255992</v>
      </c>
    </row>
    <row r="1719" spans="1:6" s="95" customFormat="1" x14ac:dyDescent="0.2">
      <c r="A1719" s="113">
        <v>412100</v>
      </c>
      <c r="B1719" s="114" t="s">
        <v>363</v>
      </c>
      <c r="C1719" s="123">
        <v>999.99999999999977</v>
      </c>
      <c r="D1719" s="115">
        <v>999.99999999999977</v>
      </c>
      <c r="E1719" s="123">
        <v>0</v>
      </c>
      <c r="F1719" s="217">
        <f t="shared" si="643"/>
        <v>100</v>
      </c>
    </row>
    <row r="1720" spans="1:6" s="95" customFormat="1" ht="40.5" x14ac:dyDescent="0.2">
      <c r="A1720" s="113">
        <v>412200</v>
      </c>
      <c r="B1720" s="114" t="s">
        <v>486</v>
      </c>
      <c r="C1720" s="123">
        <v>32000</v>
      </c>
      <c r="D1720" s="115">
        <v>33000</v>
      </c>
      <c r="E1720" s="123">
        <v>0</v>
      </c>
      <c r="F1720" s="217">
        <f t="shared" si="643"/>
        <v>103.125</v>
      </c>
    </row>
    <row r="1721" spans="1:6" s="95" customFormat="1" x14ac:dyDescent="0.2">
      <c r="A1721" s="113">
        <v>412300</v>
      </c>
      <c r="B1721" s="114" t="s">
        <v>364</v>
      </c>
      <c r="C1721" s="123">
        <v>5500</v>
      </c>
      <c r="D1721" s="115">
        <v>5500</v>
      </c>
      <c r="E1721" s="123">
        <v>0</v>
      </c>
      <c r="F1721" s="217">
        <f t="shared" si="643"/>
        <v>100</v>
      </c>
    </row>
    <row r="1722" spans="1:6" s="95" customFormat="1" x14ac:dyDescent="0.2">
      <c r="A1722" s="113">
        <v>412500</v>
      </c>
      <c r="B1722" s="114" t="s">
        <v>366</v>
      </c>
      <c r="C1722" s="123">
        <v>4000</v>
      </c>
      <c r="D1722" s="115">
        <v>4000</v>
      </c>
      <c r="E1722" s="123">
        <v>0</v>
      </c>
      <c r="F1722" s="217">
        <f t="shared" si="643"/>
        <v>100</v>
      </c>
    </row>
    <row r="1723" spans="1:6" s="95" customFormat="1" x14ac:dyDescent="0.2">
      <c r="A1723" s="113">
        <v>412600</v>
      </c>
      <c r="B1723" s="114" t="s">
        <v>487</v>
      </c>
      <c r="C1723" s="123">
        <v>7500</v>
      </c>
      <c r="D1723" s="115">
        <v>7500</v>
      </c>
      <c r="E1723" s="123">
        <v>0</v>
      </c>
      <c r="F1723" s="217">
        <f t="shared" si="643"/>
        <v>100</v>
      </c>
    </row>
    <row r="1724" spans="1:6" s="95" customFormat="1" x14ac:dyDescent="0.2">
      <c r="A1724" s="113">
        <v>412700</v>
      </c>
      <c r="B1724" s="114" t="s">
        <v>474</v>
      </c>
      <c r="C1724" s="123">
        <v>10500</v>
      </c>
      <c r="D1724" s="115">
        <v>10500</v>
      </c>
      <c r="E1724" s="123">
        <v>0</v>
      </c>
      <c r="F1724" s="217">
        <f t="shared" si="643"/>
        <v>100</v>
      </c>
    </row>
    <row r="1725" spans="1:6" s="95" customFormat="1" x14ac:dyDescent="0.2">
      <c r="A1725" s="113">
        <v>412900</v>
      </c>
      <c r="B1725" s="118" t="s">
        <v>802</v>
      </c>
      <c r="C1725" s="123">
        <v>500</v>
      </c>
      <c r="D1725" s="115">
        <v>500</v>
      </c>
      <c r="E1725" s="123">
        <v>0</v>
      </c>
      <c r="F1725" s="217">
        <f t="shared" si="643"/>
        <v>100</v>
      </c>
    </row>
    <row r="1726" spans="1:6" s="95" customFormat="1" x14ac:dyDescent="0.2">
      <c r="A1726" s="113">
        <v>412900</v>
      </c>
      <c r="B1726" s="118" t="s">
        <v>567</v>
      </c>
      <c r="C1726" s="123">
        <v>40000</v>
      </c>
      <c r="D1726" s="115">
        <v>42000</v>
      </c>
      <c r="E1726" s="123">
        <v>0</v>
      </c>
      <c r="F1726" s="217">
        <f t="shared" si="643"/>
        <v>105</v>
      </c>
    </row>
    <row r="1727" spans="1:6" s="95" customFormat="1" x14ac:dyDescent="0.2">
      <c r="A1727" s="113">
        <v>412900</v>
      </c>
      <c r="B1727" s="118" t="s">
        <v>585</v>
      </c>
      <c r="C1727" s="123">
        <v>1000</v>
      </c>
      <c r="D1727" s="115">
        <v>1000</v>
      </c>
      <c r="E1727" s="123">
        <v>0</v>
      </c>
      <c r="F1727" s="217">
        <f t="shared" si="643"/>
        <v>100</v>
      </c>
    </row>
    <row r="1728" spans="1:6" s="95" customFormat="1" x14ac:dyDescent="0.2">
      <c r="A1728" s="113">
        <v>412900</v>
      </c>
      <c r="B1728" s="118" t="s">
        <v>586</v>
      </c>
      <c r="C1728" s="123">
        <v>1500</v>
      </c>
      <c r="D1728" s="115">
        <v>1500</v>
      </c>
      <c r="E1728" s="123">
        <v>0</v>
      </c>
      <c r="F1728" s="217">
        <f t="shared" si="643"/>
        <v>100</v>
      </c>
    </row>
    <row r="1729" spans="1:6" s="95" customFormat="1" x14ac:dyDescent="0.2">
      <c r="A1729" s="113">
        <v>412900</v>
      </c>
      <c r="B1729" s="118" t="s">
        <v>587</v>
      </c>
      <c r="C1729" s="123">
        <v>800</v>
      </c>
      <c r="D1729" s="115">
        <v>800</v>
      </c>
      <c r="E1729" s="123">
        <v>0</v>
      </c>
      <c r="F1729" s="217">
        <f t="shared" si="643"/>
        <v>100</v>
      </c>
    </row>
    <row r="1730" spans="1:6" s="120" customFormat="1" x14ac:dyDescent="0.2">
      <c r="A1730" s="111">
        <v>510000</v>
      </c>
      <c r="B1730" s="116" t="s">
        <v>423</v>
      </c>
      <c r="C1730" s="110">
        <f>C1731+C1733</f>
        <v>3000</v>
      </c>
      <c r="D1730" s="110">
        <f>D1731+D1733</f>
        <v>3500</v>
      </c>
      <c r="E1730" s="110">
        <f>E1731+E1733</f>
        <v>0</v>
      </c>
      <c r="F1730" s="218">
        <f t="shared" si="643"/>
        <v>116.66666666666667</v>
      </c>
    </row>
    <row r="1731" spans="1:6" s="120" customFormat="1" x14ac:dyDescent="0.2">
      <c r="A1731" s="111">
        <v>511000</v>
      </c>
      <c r="B1731" s="116" t="s">
        <v>424</v>
      </c>
      <c r="C1731" s="110">
        <f t="shared" ref="C1731" si="644">C1732</f>
        <v>3000</v>
      </c>
      <c r="D1731" s="110">
        <f>D1732+0</f>
        <v>3000</v>
      </c>
      <c r="E1731" s="110">
        <f>E1732+0</f>
        <v>0</v>
      </c>
      <c r="F1731" s="218">
        <f t="shared" si="643"/>
        <v>100</v>
      </c>
    </row>
    <row r="1732" spans="1:6" s="95" customFormat="1" x14ac:dyDescent="0.2">
      <c r="A1732" s="113">
        <v>511300</v>
      </c>
      <c r="B1732" s="114" t="s">
        <v>427</v>
      </c>
      <c r="C1732" s="123">
        <v>3000</v>
      </c>
      <c r="D1732" s="115">
        <v>3000</v>
      </c>
      <c r="E1732" s="123">
        <v>0</v>
      </c>
      <c r="F1732" s="217">
        <f t="shared" si="643"/>
        <v>100</v>
      </c>
    </row>
    <row r="1733" spans="1:6" s="120" customFormat="1" x14ac:dyDescent="0.2">
      <c r="A1733" s="111">
        <v>516000</v>
      </c>
      <c r="B1733" s="116" t="s">
        <v>434</v>
      </c>
      <c r="C1733" s="110">
        <f t="shared" ref="C1733:D1733" si="645">C1734</f>
        <v>0</v>
      </c>
      <c r="D1733" s="110">
        <f t="shared" si="645"/>
        <v>500</v>
      </c>
      <c r="E1733" s="110">
        <f t="shared" ref="E1733" si="646">E1734</f>
        <v>0</v>
      </c>
      <c r="F1733" s="218">
        <v>0</v>
      </c>
    </row>
    <row r="1734" spans="1:6" s="95" customFormat="1" x14ac:dyDescent="0.2">
      <c r="A1734" s="113">
        <v>516100</v>
      </c>
      <c r="B1734" s="114" t="s">
        <v>434</v>
      </c>
      <c r="C1734" s="123">
        <v>0</v>
      </c>
      <c r="D1734" s="115">
        <v>500</v>
      </c>
      <c r="E1734" s="123">
        <v>0</v>
      </c>
      <c r="F1734" s="217">
        <v>0</v>
      </c>
    </row>
    <row r="1735" spans="1:6" s="120" customFormat="1" x14ac:dyDescent="0.2">
      <c r="A1735" s="111">
        <v>630000</v>
      </c>
      <c r="B1735" s="116" t="s">
        <v>462</v>
      </c>
      <c r="C1735" s="110">
        <f t="shared" ref="C1735" si="647">C1736+C1738</f>
        <v>8300</v>
      </c>
      <c r="D1735" s="110">
        <f t="shared" ref="D1735" si="648">D1736+D1738</f>
        <v>0</v>
      </c>
      <c r="E1735" s="110">
        <f t="shared" ref="E1735" si="649">E1736+E1738</f>
        <v>0</v>
      </c>
      <c r="F1735" s="218">
        <f t="shared" si="643"/>
        <v>0</v>
      </c>
    </row>
    <row r="1736" spans="1:6" s="120" customFormat="1" x14ac:dyDescent="0.2">
      <c r="A1736" s="111">
        <v>631000</v>
      </c>
      <c r="B1736" s="116" t="s">
        <v>397</v>
      </c>
      <c r="C1736" s="110">
        <f t="shared" ref="C1736:D1736" si="650">C1737</f>
        <v>1800</v>
      </c>
      <c r="D1736" s="110">
        <f t="shared" si="650"/>
        <v>0</v>
      </c>
      <c r="E1736" s="110">
        <f t="shared" ref="E1736" si="651">E1737</f>
        <v>0</v>
      </c>
      <c r="F1736" s="218">
        <f t="shared" si="643"/>
        <v>0</v>
      </c>
    </row>
    <row r="1737" spans="1:6" s="95" customFormat="1" x14ac:dyDescent="0.2">
      <c r="A1737" s="121">
        <v>631900</v>
      </c>
      <c r="B1737" s="114" t="s">
        <v>601</v>
      </c>
      <c r="C1737" s="123">
        <v>1800</v>
      </c>
      <c r="D1737" s="115">
        <v>0</v>
      </c>
      <c r="E1737" s="123">
        <v>0</v>
      </c>
      <c r="F1737" s="217">
        <f t="shared" si="643"/>
        <v>0</v>
      </c>
    </row>
    <row r="1738" spans="1:6" s="120" customFormat="1" x14ac:dyDescent="0.2">
      <c r="A1738" s="111">
        <v>638000</v>
      </c>
      <c r="B1738" s="116" t="s">
        <v>398</v>
      </c>
      <c r="C1738" s="110">
        <f t="shared" ref="C1738" si="652">C1739</f>
        <v>6500</v>
      </c>
      <c r="D1738" s="110">
        <f t="shared" ref="D1738:E1738" si="653">D1739</f>
        <v>0</v>
      </c>
      <c r="E1738" s="110">
        <f t="shared" si="653"/>
        <v>0</v>
      </c>
      <c r="F1738" s="218">
        <f t="shared" si="643"/>
        <v>0</v>
      </c>
    </row>
    <row r="1739" spans="1:6" s="95" customFormat="1" x14ac:dyDescent="0.2">
      <c r="A1739" s="113">
        <v>638100</v>
      </c>
      <c r="B1739" s="114" t="s">
        <v>467</v>
      </c>
      <c r="C1739" s="123">
        <v>6500</v>
      </c>
      <c r="D1739" s="115">
        <v>0</v>
      </c>
      <c r="E1739" s="123">
        <v>0</v>
      </c>
      <c r="F1739" s="217">
        <f t="shared" si="643"/>
        <v>0</v>
      </c>
    </row>
    <row r="1740" spans="1:6" s="95" customFormat="1" x14ac:dyDescent="0.2">
      <c r="A1740" s="154"/>
      <c r="B1740" s="148" t="s">
        <v>501</v>
      </c>
      <c r="C1740" s="152">
        <f>C1712+C1730+C1735</f>
        <v>541400</v>
      </c>
      <c r="D1740" s="152">
        <f>D1712+D1730+D1735</f>
        <v>604500</v>
      </c>
      <c r="E1740" s="152">
        <f>E1712+E1730+E1735</f>
        <v>0</v>
      </c>
      <c r="F1740" s="245">
        <f t="shared" si="643"/>
        <v>111.65496859992612</v>
      </c>
    </row>
    <row r="1741" spans="1:6" s="95" customFormat="1" x14ac:dyDescent="0.2">
      <c r="A1741" s="131"/>
      <c r="B1741" s="109"/>
      <c r="C1741" s="132"/>
      <c r="D1741" s="132"/>
      <c r="E1741" s="132"/>
      <c r="F1741" s="241"/>
    </row>
    <row r="1742" spans="1:6" s="95" customFormat="1" x14ac:dyDescent="0.2">
      <c r="A1742" s="108"/>
      <c r="B1742" s="109"/>
      <c r="C1742" s="115"/>
      <c r="D1742" s="115"/>
      <c r="E1742" s="115"/>
      <c r="F1742" s="219"/>
    </row>
    <row r="1743" spans="1:6" s="95" customFormat="1" x14ac:dyDescent="0.2">
      <c r="A1743" s="113" t="s">
        <v>881</v>
      </c>
      <c r="B1743" s="114"/>
      <c r="C1743" s="115"/>
      <c r="D1743" s="115"/>
      <c r="E1743" s="115"/>
      <c r="F1743" s="219"/>
    </row>
    <row r="1744" spans="1:6" s="95" customFormat="1" x14ac:dyDescent="0.2">
      <c r="A1744" s="113" t="s">
        <v>514</v>
      </c>
      <c r="B1744" s="114"/>
      <c r="C1744" s="115"/>
      <c r="D1744" s="115"/>
      <c r="E1744" s="115"/>
      <c r="F1744" s="219"/>
    </row>
    <row r="1745" spans="1:6" s="95" customFormat="1" x14ac:dyDescent="0.2">
      <c r="A1745" s="113" t="s">
        <v>641</v>
      </c>
      <c r="B1745" s="116"/>
      <c r="C1745" s="115"/>
      <c r="D1745" s="115"/>
      <c r="E1745" s="115"/>
      <c r="F1745" s="219"/>
    </row>
    <row r="1746" spans="1:6" s="95" customFormat="1" x14ac:dyDescent="0.2">
      <c r="A1746" s="113" t="s">
        <v>801</v>
      </c>
      <c r="B1746" s="116"/>
      <c r="C1746" s="115"/>
      <c r="D1746" s="115"/>
      <c r="E1746" s="115"/>
      <c r="F1746" s="219"/>
    </row>
    <row r="1747" spans="1:6" s="95" customFormat="1" x14ac:dyDescent="0.2">
      <c r="A1747" s="113"/>
      <c r="B1747" s="144"/>
      <c r="C1747" s="132"/>
      <c r="D1747" s="132"/>
      <c r="E1747" s="132"/>
      <c r="F1747" s="241"/>
    </row>
    <row r="1748" spans="1:6" s="95" customFormat="1" x14ac:dyDescent="0.2">
      <c r="A1748" s="111">
        <v>410000</v>
      </c>
      <c r="B1748" s="112" t="s">
        <v>359</v>
      </c>
      <c r="C1748" s="110">
        <f t="shared" ref="C1748" si="654">C1749+C1754</f>
        <v>7616800</v>
      </c>
      <c r="D1748" s="110">
        <f t="shared" ref="D1748" si="655">D1749+D1754</f>
        <v>8461300</v>
      </c>
      <c r="E1748" s="110">
        <f t="shared" ref="E1748" si="656">E1749+E1754</f>
        <v>0</v>
      </c>
      <c r="F1748" s="218">
        <f t="shared" si="643"/>
        <v>111.08733326331269</v>
      </c>
    </row>
    <row r="1749" spans="1:6" s="95" customFormat="1" x14ac:dyDescent="0.2">
      <c r="A1749" s="111">
        <v>411000</v>
      </c>
      <c r="B1749" s="112" t="s">
        <v>472</v>
      </c>
      <c r="C1749" s="110">
        <f t="shared" ref="C1749" si="657">SUM(C1750:C1753)</f>
        <v>7234600</v>
      </c>
      <c r="D1749" s="110">
        <f t="shared" ref="D1749" si="658">SUM(D1750:D1753)</f>
        <v>8070000</v>
      </c>
      <c r="E1749" s="110">
        <f t="shared" ref="E1749" si="659">SUM(E1750:E1753)</f>
        <v>0</v>
      </c>
      <c r="F1749" s="218">
        <f t="shared" si="643"/>
        <v>111.54728665026401</v>
      </c>
    </row>
    <row r="1750" spans="1:6" s="95" customFormat="1" x14ac:dyDescent="0.2">
      <c r="A1750" s="113">
        <v>411100</v>
      </c>
      <c r="B1750" s="114" t="s">
        <v>360</v>
      </c>
      <c r="C1750" s="123">
        <v>6700000</v>
      </c>
      <c r="D1750" s="115">
        <v>7535000</v>
      </c>
      <c r="E1750" s="123">
        <v>0</v>
      </c>
      <c r="F1750" s="217">
        <f t="shared" si="643"/>
        <v>112.46268656716418</v>
      </c>
    </row>
    <row r="1751" spans="1:6" s="95" customFormat="1" ht="40.5" x14ac:dyDescent="0.2">
      <c r="A1751" s="113">
        <v>411200</v>
      </c>
      <c r="B1751" s="114" t="s">
        <v>485</v>
      </c>
      <c r="C1751" s="123">
        <v>289600</v>
      </c>
      <c r="D1751" s="115">
        <v>290000</v>
      </c>
      <c r="E1751" s="123">
        <v>0</v>
      </c>
      <c r="F1751" s="217">
        <f t="shared" si="643"/>
        <v>100.13812154696133</v>
      </c>
    </row>
    <row r="1752" spans="1:6" s="95" customFormat="1" ht="40.5" x14ac:dyDescent="0.2">
      <c r="A1752" s="113">
        <v>411300</v>
      </c>
      <c r="B1752" s="114" t="s">
        <v>361</v>
      </c>
      <c r="C1752" s="123">
        <v>135000</v>
      </c>
      <c r="D1752" s="115">
        <v>125000</v>
      </c>
      <c r="E1752" s="123">
        <v>0</v>
      </c>
      <c r="F1752" s="217">
        <f t="shared" si="643"/>
        <v>92.592592592592595</v>
      </c>
    </row>
    <row r="1753" spans="1:6" s="95" customFormat="1" x14ac:dyDescent="0.2">
      <c r="A1753" s="113">
        <v>411400</v>
      </c>
      <c r="B1753" s="114" t="s">
        <v>362</v>
      </c>
      <c r="C1753" s="123">
        <v>110000</v>
      </c>
      <c r="D1753" s="115">
        <v>120000</v>
      </c>
      <c r="E1753" s="123">
        <v>0</v>
      </c>
      <c r="F1753" s="217">
        <f t="shared" si="643"/>
        <v>109.09090909090908</v>
      </c>
    </row>
    <row r="1754" spans="1:6" s="95" customFormat="1" x14ac:dyDescent="0.2">
      <c r="A1754" s="111">
        <v>412000</v>
      </c>
      <c r="B1754" s="116" t="s">
        <v>477</v>
      </c>
      <c r="C1754" s="110">
        <f>SUM(C1755:C1763)</f>
        <v>382200</v>
      </c>
      <c r="D1754" s="110">
        <f>SUM(D1755:D1763)</f>
        <v>391300</v>
      </c>
      <c r="E1754" s="110">
        <f>SUM(E1755:E1763)</f>
        <v>0</v>
      </c>
      <c r="F1754" s="218">
        <f t="shared" si="643"/>
        <v>102.38095238095238</v>
      </c>
    </row>
    <row r="1755" spans="1:6" s="95" customFormat="1" x14ac:dyDescent="0.2">
      <c r="A1755" s="113">
        <v>412100</v>
      </c>
      <c r="B1755" s="114" t="s">
        <v>363</v>
      </c>
      <c r="C1755" s="123">
        <v>6000</v>
      </c>
      <c r="D1755" s="115">
        <v>6000</v>
      </c>
      <c r="E1755" s="123">
        <v>0</v>
      </c>
      <c r="F1755" s="217">
        <f t="shared" si="643"/>
        <v>100</v>
      </c>
    </row>
    <row r="1756" spans="1:6" s="95" customFormat="1" ht="40.5" x14ac:dyDescent="0.2">
      <c r="A1756" s="113">
        <v>412200</v>
      </c>
      <c r="B1756" s="114" t="s">
        <v>486</v>
      </c>
      <c r="C1756" s="123">
        <v>30000</v>
      </c>
      <c r="D1756" s="115">
        <v>32000</v>
      </c>
      <c r="E1756" s="123">
        <v>0</v>
      </c>
      <c r="F1756" s="217">
        <f t="shared" si="643"/>
        <v>106.66666666666667</v>
      </c>
    </row>
    <row r="1757" spans="1:6" s="95" customFormat="1" x14ac:dyDescent="0.2">
      <c r="A1757" s="113">
        <v>412300</v>
      </c>
      <c r="B1757" s="114" t="s">
        <v>364</v>
      </c>
      <c r="C1757" s="123">
        <v>27000</v>
      </c>
      <c r="D1757" s="115">
        <v>27000</v>
      </c>
      <c r="E1757" s="123">
        <v>0</v>
      </c>
      <c r="F1757" s="217">
        <f t="shared" si="643"/>
        <v>100</v>
      </c>
    </row>
    <row r="1758" spans="1:6" s="95" customFormat="1" x14ac:dyDescent="0.2">
      <c r="A1758" s="113">
        <v>412500</v>
      </c>
      <c r="B1758" s="114" t="s">
        <v>366</v>
      </c>
      <c r="C1758" s="123">
        <v>80000</v>
      </c>
      <c r="D1758" s="115">
        <v>75000</v>
      </c>
      <c r="E1758" s="123">
        <v>0</v>
      </c>
      <c r="F1758" s="217">
        <f t="shared" si="643"/>
        <v>93.75</v>
      </c>
    </row>
    <row r="1759" spans="1:6" s="95" customFormat="1" x14ac:dyDescent="0.2">
      <c r="A1759" s="113">
        <v>412600</v>
      </c>
      <c r="B1759" s="114" t="s">
        <v>487</v>
      </c>
      <c r="C1759" s="123">
        <v>170000</v>
      </c>
      <c r="D1759" s="115">
        <v>180000</v>
      </c>
      <c r="E1759" s="123">
        <v>0</v>
      </c>
      <c r="F1759" s="217">
        <f t="shared" si="643"/>
        <v>105.88235294117648</v>
      </c>
    </row>
    <row r="1760" spans="1:6" s="95" customFormat="1" x14ac:dyDescent="0.2">
      <c r="A1760" s="113">
        <v>412700</v>
      </c>
      <c r="B1760" s="114" t="s">
        <v>474</v>
      </c>
      <c r="C1760" s="123">
        <v>50000</v>
      </c>
      <c r="D1760" s="115">
        <v>52000</v>
      </c>
      <c r="E1760" s="123">
        <v>0</v>
      </c>
      <c r="F1760" s="217">
        <f t="shared" si="643"/>
        <v>104</v>
      </c>
    </row>
    <row r="1761" spans="1:6" s="95" customFormat="1" x14ac:dyDescent="0.2">
      <c r="A1761" s="113">
        <v>412900</v>
      </c>
      <c r="B1761" s="114" t="s">
        <v>585</v>
      </c>
      <c r="C1761" s="123">
        <v>800</v>
      </c>
      <c r="D1761" s="115">
        <v>800</v>
      </c>
      <c r="E1761" s="123">
        <v>0</v>
      </c>
      <c r="F1761" s="217">
        <f t="shared" si="643"/>
        <v>100</v>
      </c>
    </row>
    <row r="1762" spans="1:6" s="95" customFormat="1" x14ac:dyDescent="0.2">
      <c r="A1762" s="113">
        <v>412900</v>
      </c>
      <c r="B1762" s="118" t="s">
        <v>586</v>
      </c>
      <c r="C1762" s="123">
        <v>12000</v>
      </c>
      <c r="D1762" s="115">
        <v>12000</v>
      </c>
      <c r="E1762" s="123">
        <v>0</v>
      </c>
      <c r="F1762" s="217">
        <f t="shared" si="643"/>
        <v>100</v>
      </c>
    </row>
    <row r="1763" spans="1:6" s="95" customFormat="1" x14ac:dyDescent="0.2">
      <c r="A1763" s="113">
        <v>412900</v>
      </c>
      <c r="B1763" s="114" t="s">
        <v>569</v>
      </c>
      <c r="C1763" s="123">
        <v>6400</v>
      </c>
      <c r="D1763" s="115">
        <v>6500</v>
      </c>
      <c r="E1763" s="123">
        <v>0</v>
      </c>
      <c r="F1763" s="217">
        <f t="shared" si="643"/>
        <v>101.5625</v>
      </c>
    </row>
    <row r="1764" spans="1:6" s="95" customFormat="1" x14ac:dyDescent="0.2">
      <c r="A1764" s="111">
        <v>510000</v>
      </c>
      <c r="B1764" s="116" t="s">
        <v>423</v>
      </c>
      <c r="C1764" s="110">
        <f t="shared" ref="C1764" si="660">C1765+C1767</f>
        <v>230000</v>
      </c>
      <c r="D1764" s="110">
        <f t="shared" ref="D1764" si="661">D1765+D1767</f>
        <v>235000</v>
      </c>
      <c r="E1764" s="110">
        <f t="shared" ref="E1764" si="662">E1765+E1767</f>
        <v>0</v>
      </c>
      <c r="F1764" s="218">
        <f t="shared" si="643"/>
        <v>102.17391304347827</v>
      </c>
    </row>
    <row r="1765" spans="1:6" s="95" customFormat="1" x14ac:dyDescent="0.2">
      <c r="A1765" s="111">
        <v>511000</v>
      </c>
      <c r="B1765" s="116" t="s">
        <v>424</v>
      </c>
      <c r="C1765" s="110">
        <f t="shared" ref="C1765" si="663">SUM(C1766:C1766)</f>
        <v>70000</v>
      </c>
      <c r="D1765" s="110">
        <f t="shared" ref="D1765" si="664">SUM(D1766:D1766)</f>
        <v>70000</v>
      </c>
      <c r="E1765" s="110">
        <f t="shared" ref="E1765" si="665">SUM(E1766:E1766)</f>
        <v>0</v>
      </c>
      <c r="F1765" s="218">
        <f t="shared" si="643"/>
        <v>100</v>
      </c>
    </row>
    <row r="1766" spans="1:6" s="95" customFormat="1" x14ac:dyDescent="0.2">
      <c r="A1766" s="113">
        <v>511300</v>
      </c>
      <c r="B1766" s="114" t="s">
        <v>427</v>
      </c>
      <c r="C1766" s="123">
        <v>70000</v>
      </c>
      <c r="D1766" s="115">
        <v>70000</v>
      </c>
      <c r="E1766" s="123">
        <v>0</v>
      </c>
      <c r="F1766" s="217">
        <f t="shared" si="643"/>
        <v>100</v>
      </c>
    </row>
    <row r="1767" spans="1:6" s="120" customFormat="1" x14ac:dyDescent="0.2">
      <c r="A1767" s="111">
        <v>516000</v>
      </c>
      <c r="B1767" s="116" t="s">
        <v>434</v>
      </c>
      <c r="C1767" s="110">
        <f t="shared" ref="C1767" si="666">C1768</f>
        <v>160000</v>
      </c>
      <c r="D1767" s="110">
        <f t="shared" ref="D1767:E1767" si="667">D1768</f>
        <v>165000</v>
      </c>
      <c r="E1767" s="110">
        <f t="shared" si="667"/>
        <v>0</v>
      </c>
      <c r="F1767" s="218">
        <f t="shared" si="643"/>
        <v>103.125</v>
      </c>
    </row>
    <row r="1768" spans="1:6" s="95" customFormat="1" x14ac:dyDescent="0.2">
      <c r="A1768" s="113">
        <v>516100</v>
      </c>
      <c r="B1768" s="114" t="s">
        <v>434</v>
      </c>
      <c r="C1768" s="123">
        <v>160000</v>
      </c>
      <c r="D1768" s="115">
        <v>165000</v>
      </c>
      <c r="E1768" s="123">
        <v>0</v>
      </c>
      <c r="F1768" s="217">
        <f t="shared" si="643"/>
        <v>103.125</v>
      </c>
    </row>
    <row r="1769" spans="1:6" s="120" customFormat="1" x14ac:dyDescent="0.2">
      <c r="A1769" s="111">
        <v>630000</v>
      </c>
      <c r="B1769" s="116" t="s">
        <v>462</v>
      </c>
      <c r="C1769" s="110">
        <f>0+C1770</f>
        <v>10000</v>
      </c>
      <c r="D1769" s="110">
        <f>0+D1770</f>
        <v>20000</v>
      </c>
      <c r="E1769" s="110">
        <f>0+E1770</f>
        <v>0</v>
      </c>
      <c r="F1769" s="218">
        <f t="shared" si="643"/>
        <v>200</v>
      </c>
    </row>
    <row r="1770" spans="1:6" s="120" customFormat="1" x14ac:dyDescent="0.2">
      <c r="A1770" s="111">
        <v>638000</v>
      </c>
      <c r="B1770" s="116" t="s">
        <v>398</v>
      </c>
      <c r="C1770" s="110">
        <f t="shared" ref="C1770" si="668">C1771</f>
        <v>10000</v>
      </c>
      <c r="D1770" s="110">
        <f t="shared" ref="D1770:E1770" si="669">D1771</f>
        <v>20000</v>
      </c>
      <c r="E1770" s="110">
        <f t="shared" si="669"/>
        <v>0</v>
      </c>
      <c r="F1770" s="218">
        <f t="shared" ref="F1770:F1822" si="670">D1770/C1770*100</f>
        <v>200</v>
      </c>
    </row>
    <row r="1771" spans="1:6" s="95" customFormat="1" x14ac:dyDescent="0.2">
      <c r="A1771" s="113">
        <v>638100</v>
      </c>
      <c r="B1771" s="114" t="s">
        <v>467</v>
      </c>
      <c r="C1771" s="123">
        <v>10000</v>
      </c>
      <c r="D1771" s="115">
        <v>20000</v>
      </c>
      <c r="E1771" s="123">
        <v>0</v>
      </c>
      <c r="F1771" s="217">
        <f t="shared" si="670"/>
        <v>200</v>
      </c>
    </row>
    <row r="1772" spans="1:6" s="95" customFormat="1" x14ac:dyDescent="0.2">
      <c r="A1772" s="154"/>
      <c r="B1772" s="148" t="s">
        <v>501</v>
      </c>
      <c r="C1772" s="152">
        <f>C1748+C1764+C1769</f>
        <v>7856800</v>
      </c>
      <c r="D1772" s="152">
        <f>D1748+D1764+D1769</f>
        <v>8716300</v>
      </c>
      <c r="E1772" s="152">
        <f>E1748+E1764+E1769</f>
        <v>0</v>
      </c>
      <c r="F1772" s="245">
        <f t="shared" si="670"/>
        <v>110.93956827207006</v>
      </c>
    </row>
    <row r="1773" spans="1:6" s="95" customFormat="1" x14ac:dyDescent="0.2">
      <c r="A1773" s="131"/>
      <c r="B1773" s="109"/>
      <c r="C1773" s="132"/>
      <c r="D1773" s="132"/>
      <c r="E1773" s="132"/>
      <c r="F1773" s="241"/>
    </row>
    <row r="1774" spans="1:6" s="95" customFormat="1" x14ac:dyDescent="0.2">
      <c r="A1774" s="108"/>
      <c r="B1774" s="109"/>
      <c r="C1774" s="115"/>
      <c r="D1774" s="115"/>
      <c r="E1774" s="115"/>
      <c r="F1774" s="219"/>
    </row>
    <row r="1775" spans="1:6" s="95" customFormat="1" x14ac:dyDescent="0.2">
      <c r="A1775" s="113" t="s">
        <v>882</v>
      </c>
      <c r="B1775" s="116"/>
      <c r="C1775" s="115"/>
      <c r="D1775" s="115"/>
      <c r="E1775" s="115"/>
      <c r="F1775" s="219"/>
    </row>
    <row r="1776" spans="1:6" s="95" customFormat="1" x14ac:dyDescent="0.2">
      <c r="A1776" s="113" t="s">
        <v>514</v>
      </c>
      <c r="B1776" s="116"/>
      <c r="C1776" s="115"/>
      <c r="D1776" s="115"/>
      <c r="E1776" s="115"/>
      <c r="F1776" s="219"/>
    </row>
    <row r="1777" spans="1:6" s="95" customFormat="1" x14ac:dyDescent="0.2">
      <c r="A1777" s="113" t="s">
        <v>642</v>
      </c>
      <c r="B1777" s="116"/>
      <c r="C1777" s="115"/>
      <c r="D1777" s="115"/>
      <c r="E1777" s="115"/>
      <c r="F1777" s="219"/>
    </row>
    <row r="1778" spans="1:6" s="95" customFormat="1" x14ac:dyDescent="0.2">
      <c r="A1778" s="113" t="s">
        <v>801</v>
      </c>
      <c r="B1778" s="116"/>
      <c r="C1778" s="115"/>
      <c r="D1778" s="115"/>
      <c r="E1778" s="115"/>
      <c r="F1778" s="219"/>
    </row>
    <row r="1779" spans="1:6" s="95" customFormat="1" x14ac:dyDescent="0.2">
      <c r="A1779" s="113"/>
      <c r="B1779" s="144"/>
      <c r="C1779" s="132"/>
      <c r="D1779" s="132"/>
      <c r="E1779" s="132"/>
      <c r="F1779" s="241"/>
    </row>
    <row r="1780" spans="1:6" s="95" customFormat="1" x14ac:dyDescent="0.2">
      <c r="A1780" s="111">
        <v>410000</v>
      </c>
      <c r="B1780" s="112" t="s">
        <v>359</v>
      </c>
      <c r="C1780" s="110">
        <f>C1781+C1786+0</f>
        <v>4221700</v>
      </c>
      <c r="D1780" s="110">
        <f>D1781+D1786+0</f>
        <v>4778700</v>
      </c>
      <c r="E1780" s="110">
        <f>E1781+E1786+0</f>
        <v>0</v>
      </c>
      <c r="F1780" s="218">
        <f t="shared" si="670"/>
        <v>113.19373712011749</v>
      </c>
    </row>
    <row r="1781" spans="1:6" s="95" customFormat="1" x14ac:dyDescent="0.2">
      <c r="A1781" s="111">
        <v>411000</v>
      </c>
      <c r="B1781" s="112" t="s">
        <v>472</v>
      </c>
      <c r="C1781" s="110">
        <f t="shared" ref="C1781" si="671">SUM(C1782:C1785)</f>
        <v>3774100</v>
      </c>
      <c r="D1781" s="110">
        <f t="shared" ref="D1781" si="672">SUM(D1782:D1785)</f>
        <v>4335700</v>
      </c>
      <c r="E1781" s="110">
        <f t="shared" ref="E1781" si="673">SUM(E1782:E1785)</f>
        <v>0</v>
      </c>
      <c r="F1781" s="218">
        <f t="shared" si="670"/>
        <v>114.88036882965476</v>
      </c>
    </row>
    <row r="1782" spans="1:6" s="95" customFormat="1" x14ac:dyDescent="0.2">
      <c r="A1782" s="113">
        <v>411100</v>
      </c>
      <c r="B1782" s="114" t="s">
        <v>360</v>
      </c>
      <c r="C1782" s="123">
        <v>3450000</v>
      </c>
      <c r="D1782" s="115">
        <v>4056000</v>
      </c>
      <c r="E1782" s="123">
        <v>0</v>
      </c>
      <c r="F1782" s="217">
        <f t="shared" si="670"/>
        <v>117.56521739130434</v>
      </c>
    </row>
    <row r="1783" spans="1:6" s="95" customFormat="1" ht="40.5" x14ac:dyDescent="0.2">
      <c r="A1783" s="113">
        <v>411200</v>
      </c>
      <c r="B1783" s="114" t="s">
        <v>485</v>
      </c>
      <c r="C1783" s="123">
        <v>166400</v>
      </c>
      <c r="D1783" s="115">
        <v>170000</v>
      </c>
      <c r="E1783" s="123">
        <v>0</v>
      </c>
      <c r="F1783" s="217">
        <f t="shared" si="670"/>
        <v>102.16346153846155</v>
      </c>
    </row>
    <row r="1784" spans="1:6" s="95" customFormat="1" ht="40.5" x14ac:dyDescent="0.2">
      <c r="A1784" s="113">
        <v>411300</v>
      </c>
      <c r="B1784" s="114" t="s">
        <v>361</v>
      </c>
      <c r="C1784" s="123">
        <v>129700</v>
      </c>
      <c r="D1784" s="115">
        <v>92000</v>
      </c>
      <c r="E1784" s="123">
        <v>0</v>
      </c>
      <c r="F1784" s="217">
        <f t="shared" si="670"/>
        <v>70.932922127987666</v>
      </c>
    </row>
    <row r="1785" spans="1:6" s="95" customFormat="1" x14ac:dyDescent="0.2">
      <c r="A1785" s="113">
        <v>411400</v>
      </c>
      <c r="B1785" s="114" t="s">
        <v>362</v>
      </c>
      <c r="C1785" s="123">
        <v>28000</v>
      </c>
      <c r="D1785" s="115">
        <v>17700</v>
      </c>
      <c r="E1785" s="123">
        <v>0</v>
      </c>
      <c r="F1785" s="217">
        <f t="shared" si="670"/>
        <v>63.214285714285708</v>
      </c>
    </row>
    <row r="1786" spans="1:6" s="95" customFormat="1" x14ac:dyDescent="0.2">
      <c r="A1786" s="111">
        <v>412000</v>
      </c>
      <c r="B1786" s="116" t="s">
        <v>477</v>
      </c>
      <c r="C1786" s="110">
        <f>SUM(C1787:C1796)</f>
        <v>447600</v>
      </c>
      <c r="D1786" s="110">
        <f>SUM(D1787:D1796)</f>
        <v>443000</v>
      </c>
      <c r="E1786" s="110">
        <f>SUM(E1787:E1796)</f>
        <v>0</v>
      </c>
      <c r="F1786" s="218">
        <f t="shared" si="670"/>
        <v>98.972296693476309</v>
      </c>
    </row>
    <row r="1787" spans="1:6" s="95" customFormat="1" ht="40.5" x14ac:dyDescent="0.2">
      <c r="A1787" s="113">
        <v>412200</v>
      </c>
      <c r="B1787" s="114" t="s">
        <v>486</v>
      </c>
      <c r="C1787" s="123">
        <v>145000</v>
      </c>
      <c r="D1787" s="115">
        <v>145000</v>
      </c>
      <c r="E1787" s="123">
        <v>0</v>
      </c>
      <c r="F1787" s="217">
        <f t="shared" si="670"/>
        <v>100</v>
      </c>
    </row>
    <row r="1788" spans="1:6" s="95" customFormat="1" x14ac:dyDescent="0.2">
      <c r="A1788" s="113">
        <v>412300</v>
      </c>
      <c r="B1788" s="114" t="s">
        <v>364</v>
      </c>
      <c r="C1788" s="123">
        <v>25000</v>
      </c>
      <c r="D1788" s="115">
        <v>25000</v>
      </c>
      <c r="E1788" s="123">
        <v>0</v>
      </c>
      <c r="F1788" s="217">
        <f t="shared" si="670"/>
        <v>100</v>
      </c>
    </row>
    <row r="1789" spans="1:6" s="95" customFormat="1" x14ac:dyDescent="0.2">
      <c r="A1789" s="113">
        <v>412500</v>
      </c>
      <c r="B1789" s="114" t="s">
        <v>366</v>
      </c>
      <c r="C1789" s="123">
        <v>25000</v>
      </c>
      <c r="D1789" s="115">
        <v>25000</v>
      </c>
      <c r="E1789" s="123">
        <v>0</v>
      </c>
      <c r="F1789" s="217">
        <f t="shared" si="670"/>
        <v>100</v>
      </c>
    </row>
    <row r="1790" spans="1:6" s="95" customFormat="1" x14ac:dyDescent="0.2">
      <c r="A1790" s="113">
        <v>412600</v>
      </c>
      <c r="B1790" s="114" t="s">
        <v>487</v>
      </c>
      <c r="C1790" s="123">
        <v>20000</v>
      </c>
      <c r="D1790" s="115">
        <v>20000</v>
      </c>
      <c r="E1790" s="123">
        <v>0</v>
      </c>
      <c r="F1790" s="217">
        <f t="shared" si="670"/>
        <v>100</v>
      </c>
    </row>
    <row r="1791" spans="1:6" s="95" customFormat="1" x14ac:dyDescent="0.2">
      <c r="A1791" s="113">
        <v>412700</v>
      </c>
      <c r="B1791" s="114" t="s">
        <v>474</v>
      </c>
      <c r="C1791" s="123">
        <v>210000</v>
      </c>
      <c r="D1791" s="115">
        <v>210000</v>
      </c>
      <c r="E1791" s="123">
        <v>0</v>
      </c>
      <c r="F1791" s="217">
        <f t="shared" si="670"/>
        <v>100</v>
      </c>
    </row>
    <row r="1792" spans="1:6" s="95" customFormat="1" x14ac:dyDescent="0.2">
      <c r="A1792" s="113">
        <v>412900</v>
      </c>
      <c r="B1792" s="114" t="s">
        <v>567</v>
      </c>
      <c r="C1792" s="123">
        <v>4100.0000000000036</v>
      </c>
      <c r="D1792" s="115">
        <v>4500</v>
      </c>
      <c r="E1792" s="123">
        <v>0</v>
      </c>
      <c r="F1792" s="217">
        <f t="shared" si="670"/>
        <v>109.7560975609755</v>
      </c>
    </row>
    <row r="1793" spans="1:6" s="95" customFormat="1" x14ac:dyDescent="0.2">
      <c r="A1793" s="113">
        <v>412900</v>
      </c>
      <c r="B1793" s="114" t="s">
        <v>585</v>
      </c>
      <c r="C1793" s="123">
        <v>6700</v>
      </c>
      <c r="D1793" s="115">
        <v>4000</v>
      </c>
      <c r="E1793" s="123">
        <v>0</v>
      </c>
      <c r="F1793" s="217">
        <f t="shared" si="670"/>
        <v>59.701492537313428</v>
      </c>
    </row>
    <row r="1794" spans="1:6" s="95" customFormat="1" x14ac:dyDescent="0.2">
      <c r="A1794" s="113">
        <v>412900</v>
      </c>
      <c r="B1794" s="114" t="s">
        <v>586</v>
      </c>
      <c r="C1794" s="123">
        <v>2300</v>
      </c>
      <c r="D1794" s="115">
        <v>0</v>
      </c>
      <c r="E1794" s="123">
        <v>0</v>
      </c>
      <c r="F1794" s="217">
        <f t="shared" si="670"/>
        <v>0</v>
      </c>
    </row>
    <row r="1795" spans="1:6" s="95" customFormat="1" x14ac:dyDescent="0.2">
      <c r="A1795" s="113">
        <v>412900</v>
      </c>
      <c r="B1795" s="114" t="s">
        <v>587</v>
      </c>
      <c r="C1795" s="123">
        <v>7500</v>
      </c>
      <c r="D1795" s="115">
        <v>7500</v>
      </c>
      <c r="E1795" s="123">
        <v>0</v>
      </c>
      <c r="F1795" s="217">
        <f t="shared" si="670"/>
        <v>100</v>
      </c>
    </row>
    <row r="1796" spans="1:6" s="95" customFormat="1" x14ac:dyDescent="0.2">
      <c r="A1796" s="113">
        <v>412900</v>
      </c>
      <c r="B1796" s="114" t="s">
        <v>569</v>
      </c>
      <c r="C1796" s="123">
        <v>2000</v>
      </c>
      <c r="D1796" s="115">
        <v>2000</v>
      </c>
      <c r="E1796" s="123">
        <v>0</v>
      </c>
      <c r="F1796" s="217">
        <f t="shared" si="670"/>
        <v>100</v>
      </c>
    </row>
    <row r="1797" spans="1:6" s="95" customFormat="1" x14ac:dyDescent="0.2">
      <c r="A1797" s="111">
        <v>510000</v>
      </c>
      <c r="B1797" s="116" t="s">
        <v>423</v>
      </c>
      <c r="C1797" s="110">
        <f t="shared" ref="C1797" si="674">C1798</f>
        <v>23000</v>
      </c>
      <c r="D1797" s="110">
        <f>D1798+0</f>
        <v>20000</v>
      </c>
      <c r="E1797" s="110">
        <f>E1798+0</f>
        <v>0</v>
      </c>
      <c r="F1797" s="218">
        <f t="shared" si="670"/>
        <v>86.956521739130437</v>
      </c>
    </row>
    <row r="1798" spans="1:6" s="95" customFormat="1" x14ac:dyDescent="0.2">
      <c r="A1798" s="111">
        <v>511000</v>
      </c>
      <c r="B1798" s="116" t="s">
        <v>424</v>
      </c>
      <c r="C1798" s="110">
        <f>SUM(C1799:C1799)</f>
        <v>23000</v>
      </c>
      <c r="D1798" s="110">
        <f>SUM(D1799:D1799)</f>
        <v>20000</v>
      </c>
      <c r="E1798" s="110">
        <f>SUM(E1799:E1799)</f>
        <v>0</v>
      </c>
      <c r="F1798" s="218">
        <f t="shared" si="670"/>
        <v>86.956521739130437</v>
      </c>
    </row>
    <row r="1799" spans="1:6" s="95" customFormat="1" x14ac:dyDescent="0.2">
      <c r="A1799" s="113">
        <v>511300</v>
      </c>
      <c r="B1799" s="114" t="s">
        <v>427</v>
      </c>
      <c r="C1799" s="123">
        <v>23000</v>
      </c>
      <c r="D1799" s="115">
        <v>20000</v>
      </c>
      <c r="E1799" s="123">
        <v>0</v>
      </c>
      <c r="F1799" s="217">
        <f t="shared" si="670"/>
        <v>86.956521739130437</v>
      </c>
    </row>
    <row r="1800" spans="1:6" s="120" customFormat="1" x14ac:dyDescent="0.2">
      <c r="A1800" s="111">
        <v>630000</v>
      </c>
      <c r="B1800" s="116" t="s">
        <v>462</v>
      </c>
      <c r="C1800" s="110">
        <f>0+C1801</f>
        <v>100000</v>
      </c>
      <c r="D1800" s="110">
        <f>0+D1801</f>
        <v>100000</v>
      </c>
      <c r="E1800" s="110">
        <f>0+E1801</f>
        <v>0</v>
      </c>
      <c r="F1800" s="218">
        <f t="shared" si="670"/>
        <v>100</v>
      </c>
    </row>
    <row r="1801" spans="1:6" s="120" customFormat="1" x14ac:dyDescent="0.2">
      <c r="A1801" s="111">
        <v>638000</v>
      </c>
      <c r="B1801" s="116" t="s">
        <v>398</v>
      </c>
      <c r="C1801" s="110">
        <f t="shared" ref="C1801" si="675">C1802</f>
        <v>100000</v>
      </c>
      <c r="D1801" s="110">
        <f t="shared" ref="D1801:E1801" si="676">D1802</f>
        <v>100000</v>
      </c>
      <c r="E1801" s="110">
        <f t="shared" si="676"/>
        <v>0</v>
      </c>
      <c r="F1801" s="218">
        <f t="shared" si="670"/>
        <v>100</v>
      </c>
    </row>
    <row r="1802" spans="1:6" s="95" customFormat="1" x14ac:dyDescent="0.2">
      <c r="A1802" s="113">
        <v>638100</v>
      </c>
      <c r="B1802" s="114" t="s">
        <v>467</v>
      </c>
      <c r="C1802" s="123">
        <v>100000</v>
      </c>
      <c r="D1802" s="115">
        <v>100000</v>
      </c>
      <c r="E1802" s="123">
        <v>0</v>
      </c>
      <c r="F1802" s="217">
        <f t="shared" si="670"/>
        <v>100</v>
      </c>
    </row>
    <row r="1803" spans="1:6" s="95" customFormat="1" x14ac:dyDescent="0.2">
      <c r="A1803" s="154"/>
      <c r="B1803" s="148" t="s">
        <v>501</v>
      </c>
      <c r="C1803" s="152">
        <f>C1780+C1797+C1800</f>
        <v>4344700</v>
      </c>
      <c r="D1803" s="152">
        <f>D1780+D1797+D1800</f>
        <v>4898700</v>
      </c>
      <c r="E1803" s="152">
        <f>E1780+E1797+E1800</f>
        <v>0</v>
      </c>
      <c r="F1803" s="245">
        <f t="shared" si="670"/>
        <v>112.75116808985661</v>
      </c>
    </row>
    <row r="1804" spans="1:6" s="95" customFormat="1" x14ac:dyDescent="0.2">
      <c r="A1804" s="131"/>
      <c r="B1804" s="109"/>
      <c r="C1804" s="132"/>
      <c r="D1804" s="132"/>
      <c r="E1804" s="132"/>
      <c r="F1804" s="241"/>
    </row>
    <row r="1805" spans="1:6" s="95" customFormat="1" x14ac:dyDescent="0.2">
      <c r="A1805" s="108"/>
      <c r="B1805" s="109"/>
      <c r="C1805" s="115"/>
      <c r="D1805" s="115"/>
      <c r="E1805" s="115"/>
      <c r="F1805" s="219"/>
    </row>
    <row r="1806" spans="1:6" s="95" customFormat="1" x14ac:dyDescent="0.2">
      <c r="A1806" s="113" t="s">
        <v>883</v>
      </c>
      <c r="B1806" s="116"/>
      <c r="C1806" s="115"/>
      <c r="D1806" s="115"/>
      <c r="E1806" s="115"/>
      <c r="F1806" s="219"/>
    </row>
    <row r="1807" spans="1:6" s="95" customFormat="1" x14ac:dyDescent="0.2">
      <c r="A1807" s="113" t="s">
        <v>514</v>
      </c>
      <c r="B1807" s="116"/>
      <c r="C1807" s="115"/>
      <c r="D1807" s="115"/>
      <c r="E1807" s="115"/>
      <c r="F1807" s="219"/>
    </row>
    <row r="1808" spans="1:6" s="95" customFormat="1" x14ac:dyDescent="0.2">
      <c r="A1808" s="113" t="s">
        <v>643</v>
      </c>
      <c r="B1808" s="116"/>
      <c r="C1808" s="115"/>
      <c r="D1808" s="115"/>
      <c r="E1808" s="115"/>
      <c r="F1808" s="219"/>
    </row>
    <row r="1809" spans="1:6" s="95" customFormat="1" x14ac:dyDescent="0.2">
      <c r="A1809" s="113" t="s">
        <v>801</v>
      </c>
      <c r="B1809" s="116"/>
      <c r="C1809" s="115"/>
      <c r="D1809" s="115"/>
      <c r="E1809" s="115"/>
      <c r="F1809" s="219"/>
    </row>
    <row r="1810" spans="1:6" s="95" customFormat="1" x14ac:dyDescent="0.2">
      <c r="A1810" s="113"/>
      <c r="B1810" s="144"/>
      <c r="C1810" s="132"/>
      <c r="D1810" s="132"/>
      <c r="E1810" s="132"/>
      <c r="F1810" s="241"/>
    </row>
    <row r="1811" spans="1:6" s="95" customFormat="1" x14ac:dyDescent="0.2">
      <c r="A1811" s="111">
        <v>410000</v>
      </c>
      <c r="B1811" s="112" t="s">
        <v>359</v>
      </c>
      <c r="C1811" s="110">
        <f>C1812+C1817+C1825</f>
        <v>1552200</v>
      </c>
      <c r="D1811" s="110">
        <f>D1812+D1817+D1825</f>
        <v>1670900</v>
      </c>
      <c r="E1811" s="110">
        <f>E1812+E1817+E1825</f>
        <v>0</v>
      </c>
      <c r="F1811" s="218">
        <f t="shared" si="670"/>
        <v>107.64721041102952</v>
      </c>
    </row>
    <row r="1812" spans="1:6" s="95" customFormat="1" x14ac:dyDescent="0.2">
      <c r="A1812" s="111">
        <v>411000</v>
      </c>
      <c r="B1812" s="112" t="s">
        <v>472</v>
      </c>
      <c r="C1812" s="110">
        <f t="shared" ref="C1812" si="677">SUM(C1813:C1816)</f>
        <v>1375100</v>
      </c>
      <c r="D1812" s="110">
        <f t="shared" ref="D1812" si="678">SUM(D1813:D1816)</f>
        <v>1488500</v>
      </c>
      <c r="E1812" s="110">
        <f t="shared" ref="E1812" si="679">SUM(E1813:E1816)</f>
        <v>0</v>
      </c>
      <c r="F1812" s="218">
        <f t="shared" si="670"/>
        <v>108.2466729692386</v>
      </c>
    </row>
    <row r="1813" spans="1:6" s="95" customFormat="1" x14ac:dyDescent="0.2">
      <c r="A1813" s="113">
        <v>411100</v>
      </c>
      <c r="B1813" s="114" t="s">
        <v>360</v>
      </c>
      <c r="C1813" s="123">
        <v>1250000</v>
      </c>
      <c r="D1813" s="115">
        <v>1384000</v>
      </c>
      <c r="E1813" s="123">
        <v>0</v>
      </c>
      <c r="F1813" s="217">
        <f t="shared" si="670"/>
        <v>110.72</v>
      </c>
    </row>
    <row r="1814" spans="1:6" s="95" customFormat="1" ht="40.5" x14ac:dyDescent="0.2">
      <c r="A1814" s="113">
        <v>411200</v>
      </c>
      <c r="B1814" s="114" t="s">
        <v>485</v>
      </c>
      <c r="C1814" s="123">
        <v>69600</v>
      </c>
      <c r="D1814" s="115">
        <v>70000</v>
      </c>
      <c r="E1814" s="123">
        <v>0</v>
      </c>
      <c r="F1814" s="217">
        <f t="shared" si="670"/>
        <v>100.57471264367817</v>
      </c>
    </row>
    <row r="1815" spans="1:6" s="95" customFormat="1" ht="40.5" x14ac:dyDescent="0.2">
      <c r="A1815" s="113">
        <v>411300</v>
      </c>
      <c r="B1815" s="114" t="s">
        <v>361</v>
      </c>
      <c r="C1815" s="123">
        <v>32900</v>
      </c>
      <c r="D1815" s="115">
        <v>9500</v>
      </c>
      <c r="E1815" s="123">
        <v>0</v>
      </c>
      <c r="F1815" s="217">
        <f t="shared" si="670"/>
        <v>28.875379939209729</v>
      </c>
    </row>
    <row r="1816" spans="1:6" s="95" customFormat="1" x14ac:dyDescent="0.2">
      <c r="A1816" s="113">
        <v>411400</v>
      </c>
      <c r="B1816" s="114" t="s">
        <v>362</v>
      </c>
      <c r="C1816" s="123">
        <v>22600</v>
      </c>
      <c r="D1816" s="115">
        <v>25000</v>
      </c>
      <c r="E1816" s="123">
        <v>0</v>
      </c>
      <c r="F1816" s="217">
        <f t="shared" si="670"/>
        <v>110.61946902654867</v>
      </c>
    </row>
    <row r="1817" spans="1:6" s="95" customFormat="1" x14ac:dyDescent="0.2">
      <c r="A1817" s="111">
        <v>412000</v>
      </c>
      <c r="B1817" s="116" t="s">
        <v>477</v>
      </c>
      <c r="C1817" s="110">
        <f>SUM(C1818:C1824)</f>
        <v>176900</v>
      </c>
      <c r="D1817" s="110">
        <f>SUM(D1818:D1824)</f>
        <v>182200</v>
      </c>
      <c r="E1817" s="110">
        <f>SUM(E1818:E1824)</f>
        <v>0</v>
      </c>
      <c r="F1817" s="218">
        <f t="shared" si="670"/>
        <v>102.9960429621255</v>
      </c>
    </row>
    <row r="1818" spans="1:6" s="95" customFormat="1" ht="40.5" x14ac:dyDescent="0.2">
      <c r="A1818" s="113">
        <v>412200</v>
      </c>
      <c r="B1818" s="114" t="s">
        <v>486</v>
      </c>
      <c r="C1818" s="123">
        <v>50200</v>
      </c>
      <c r="D1818" s="115">
        <v>52000</v>
      </c>
      <c r="E1818" s="123">
        <v>0</v>
      </c>
      <c r="F1818" s="217">
        <f t="shared" si="670"/>
        <v>103.58565737051792</v>
      </c>
    </row>
    <row r="1819" spans="1:6" s="95" customFormat="1" x14ac:dyDescent="0.2">
      <c r="A1819" s="113">
        <v>412300</v>
      </c>
      <c r="B1819" s="114" t="s">
        <v>364</v>
      </c>
      <c r="C1819" s="123">
        <v>10000</v>
      </c>
      <c r="D1819" s="115">
        <v>10000</v>
      </c>
      <c r="E1819" s="123">
        <v>0</v>
      </c>
      <c r="F1819" s="217">
        <f t="shared" si="670"/>
        <v>100</v>
      </c>
    </row>
    <row r="1820" spans="1:6" s="95" customFormat="1" x14ac:dyDescent="0.2">
      <c r="A1820" s="113">
        <v>412500</v>
      </c>
      <c r="B1820" s="114" t="s">
        <v>366</v>
      </c>
      <c r="C1820" s="123">
        <v>6000</v>
      </c>
      <c r="D1820" s="115">
        <v>6000</v>
      </c>
      <c r="E1820" s="123">
        <v>0</v>
      </c>
      <c r="F1820" s="217">
        <f t="shared" si="670"/>
        <v>100</v>
      </c>
    </row>
    <row r="1821" spans="1:6" s="95" customFormat="1" x14ac:dyDescent="0.2">
      <c r="A1821" s="113">
        <v>412600</v>
      </c>
      <c r="B1821" s="114" t="s">
        <v>487</v>
      </c>
      <c r="C1821" s="123">
        <v>7500</v>
      </c>
      <c r="D1821" s="115">
        <v>7500</v>
      </c>
      <c r="E1821" s="123">
        <v>0</v>
      </c>
      <c r="F1821" s="217">
        <f t="shared" si="670"/>
        <v>100</v>
      </c>
    </row>
    <row r="1822" spans="1:6" s="95" customFormat="1" x14ac:dyDescent="0.2">
      <c r="A1822" s="113">
        <v>412700</v>
      </c>
      <c r="B1822" s="114" t="s">
        <v>474</v>
      </c>
      <c r="C1822" s="123">
        <v>99000</v>
      </c>
      <c r="D1822" s="115">
        <v>102000</v>
      </c>
      <c r="E1822" s="123">
        <v>0</v>
      </c>
      <c r="F1822" s="217">
        <f t="shared" si="670"/>
        <v>103.03030303030303</v>
      </c>
    </row>
    <row r="1823" spans="1:6" s="95" customFormat="1" x14ac:dyDescent="0.2">
      <c r="A1823" s="113">
        <v>412900</v>
      </c>
      <c r="B1823" s="118" t="s">
        <v>567</v>
      </c>
      <c r="C1823" s="123">
        <v>1500</v>
      </c>
      <c r="D1823" s="115">
        <v>2000</v>
      </c>
      <c r="E1823" s="123">
        <v>0</v>
      </c>
      <c r="F1823" s="217">
        <f t="shared" ref="F1823:F1875" si="680">D1823/C1823*100</f>
        <v>133.33333333333331</v>
      </c>
    </row>
    <row r="1824" spans="1:6" s="95" customFormat="1" x14ac:dyDescent="0.2">
      <c r="A1824" s="113">
        <v>412900</v>
      </c>
      <c r="B1824" s="118" t="s">
        <v>587</v>
      </c>
      <c r="C1824" s="123">
        <v>2700</v>
      </c>
      <c r="D1824" s="115">
        <v>2700</v>
      </c>
      <c r="E1824" s="123">
        <v>0</v>
      </c>
      <c r="F1824" s="217">
        <f t="shared" si="680"/>
        <v>100</v>
      </c>
    </row>
    <row r="1825" spans="1:6" s="120" customFormat="1" x14ac:dyDescent="0.2">
      <c r="A1825" s="111">
        <v>413000</v>
      </c>
      <c r="B1825" s="116" t="s">
        <v>478</v>
      </c>
      <c r="C1825" s="110">
        <f t="shared" ref="C1825" si="681">C1826</f>
        <v>200</v>
      </c>
      <c r="D1825" s="110">
        <f t="shared" ref="D1825:E1825" si="682">D1826</f>
        <v>200</v>
      </c>
      <c r="E1825" s="110">
        <f t="shared" si="682"/>
        <v>0</v>
      </c>
      <c r="F1825" s="218">
        <f t="shared" si="680"/>
        <v>100</v>
      </c>
    </row>
    <row r="1826" spans="1:6" s="95" customFormat="1" x14ac:dyDescent="0.2">
      <c r="A1826" s="113">
        <v>413900</v>
      </c>
      <c r="B1826" s="114" t="s">
        <v>371</v>
      </c>
      <c r="C1826" s="123">
        <v>200</v>
      </c>
      <c r="D1826" s="115">
        <v>200</v>
      </c>
      <c r="E1826" s="123">
        <v>0</v>
      </c>
      <c r="F1826" s="217">
        <f t="shared" si="680"/>
        <v>100</v>
      </c>
    </row>
    <row r="1827" spans="1:6" s="95" customFormat="1" x14ac:dyDescent="0.2">
      <c r="A1827" s="111">
        <v>510000</v>
      </c>
      <c r="B1827" s="116" t="s">
        <v>423</v>
      </c>
      <c r="C1827" s="110">
        <f>C1828+C1831</f>
        <v>66000</v>
      </c>
      <c r="D1827" s="110">
        <f>D1828+D1831</f>
        <v>16000</v>
      </c>
      <c r="E1827" s="110">
        <f>E1828+E1831</f>
        <v>0</v>
      </c>
      <c r="F1827" s="218">
        <f t="shared" si="680"/>
        <v>24.242424242424242</v>
      </c>
    </row>
    <row r="1828" spans="1:6" s="95" customFormat="1" x14ac:dyDescent="0.2">
      <c r="A1828" s="111">
        <v>511000</v>
      </c>
      <c r="B1828" s="116" t="s">
        <v>424</v>
      </c>
      <c r="C1828" s="110">
        <f>SUM(C1829:C1830)</f>
        <v>65000</v>
      </c>
      <c r="D1828" s="110">
        <f>SUM(D1829:D1830)</f>
        <v>15000</v>
      </c>
      <c r="E1828" s="110">
        <f>SUM(E1829:E1830)</f>
        <v>0</v>
      </c>
      <c r="F1828" s="218">
        <f t="shared" si="680"/>
        <v>23.076923076923077</v>
      </c>
    </row>
    <row r="1829" spans="1:6" s="95" customFormat="1" x14ac:dyDescent="0.2">
      <c r="A1829" s="121">
        <v>511100</v>
      </c>
      <c r="B1829" s="114" t="s">
        <v>425</v>
      </c>
      <c r="C1829" s="123">
        <v>50000</v>
      </c>
      <c r="D1829" s="115">
        <v>0</v>
      </c>
      <c r="E1829" s="123">
        <v>0</v>
      </c>
      <c r="F1829" s="217">
        <f t="shared" si="680"/>
        <v>0</v>
      </c>
    </row>
    <row r="1830" spans="1:6" s="95" customFormat="1" x14ac:dyDescent="0.2">
      <c r="A1830" s="113">
        <v>511300</v>
      </c>
      <c r="B1830" s="114" t="s">
        <v>427</v>
      </c>
      <c r="C1830" s="123">
        <v>15000</v>
      </c>
      <c r="D1830" s="115">
        <v>15000</v>
      </c>
      <c r="E1830" s="123">
        <v>0</v>
      </c>
      <c r="F1830" s="217">
        <f t="shared" si="680"/>
        <v>100</v>
      </c>
    </row>
    <row r="1831" spans="1:6" s="120" customFormat="1" x14ac:dyDescent="0.2">
      <c r="A1831" s="111">
        <v>516000</v>
      </c>
      <c r="B1831" s="116" t="s">
        <v>434</v>
      </c>
      <c r="C1831" s="110">
        <f t="shared" ref="C1831" si="683">C1832</f>
        <v>1000</v>
      </c>
      <c r="D1831" s="110">
        <f t="shared" ref="D1831:E1831" si="684">D1832</f>
        <v>1000</v>
      </c>
      <c r="E1831" s="110">
        <f t="shared" si="684"/>
        <v>0</v>
      </c>
      <c r="F1831" s="218">
        <f t="shared" si="680"/>
        <v>100</v>
      </c>
    </row>
    <row r="1832" spans="1:6" s="95" customFormat="1" x14ac:dyDescent="0.2">
      <c r="A1832" s="113">
        <v>516100</v>
      </c>
      <c r="B1832" s="114" t="s">
        <v>434</v>
      </c>
      <c r="C1832" s="123">
        <v>1000</v>
      </c>
      <c r="D1832" s="115">
        <v>1000</v>
      </c>
      <c r="E1832" s="123">
        <v>0</v>
      </c>
      <c r="F1832" s="217">
        <f t="shared" si="680"/>
        <v>100</v>
      </c>
    </row>
    <row r="1833" spans="1:6" s="120" customFormat="1" x14ac:dyDescent="0.2">
      <c r="A1833" s="111">
        <v>630000</v>
      </c>
      <c r="B1833" s="116" t="s">
        <v>462</v>
      </c>
      <c r="C1833" s="110">
        <f>0+C1834</f>
        <v>28000</v>
      </c>
      <c r="D1833" s="110">
        <f>0+D1834</f>
        <v>10000</v>
      </c>
      <c r="E1833" s="110">
        <f>0+E1834</f>
        <v>0</v>
      </c>
      <c r="F1833" s="218">
        <f t="shared" si="680"/>
        <v>35.714285714285715</v>
      </c>
    </row>
    <row r="1834" spans="1:6" s="120" customFormat="1" x14ac:dyDescent="0.2">
      <c r="A1834" s="111">
        <v>638000</v>
      </c>
      <c r="B1834" s="116" t="s">
        <v>398</v>
      </c>
      <c r="C1834" s="110">
        <f t="shared" ref="C1834" si="685">C1835</f>
        <v>28000</v>
      </c>
      <c r="D1834" s="110">
        <f t="shared" ref="D1834:E1834" si="686">D1835</f>
        <v>10000</v>
      </c>
      <c r="E1834" s="110">
        <f t="shared" si="686"/>
        <v>0</v>
      </c>
      <c r="F1834" s="218">
        <f t="shared" si="680"/>
        <v>35.714285714285715</v>
      </c>
    </row>
    <row r="1835" spans="1:6" s="95" customFormat="1" x14ac:dyDescent="0.2">
      <c r="A1835" s="113">
        <v>638100</v>
      </c>
      <c r="B1835" s="114" t="s">
        <v>467</v>
      </c>
      <c r="C1835" s="123">
        <v>28000</v>
      </c>
      <c r="D1835" s="115">
        <v>10000</v>
      </c>
      <c r="E1835" s="123">
        <v>0</v>
      </c>
      <c r="F1835" s="217">
        <f t="shared" si="680"/>
        <v>35.714285714285715</v>
      </c>
    </row>
    <row r="1836" spans="1:6" s="95" customFormat="1" x14ac:dyDescent="0.2">
      <c r="A1836" s="154"/>
      <c r="B1836" s="148" t="s">
        <v>501</v>
      </c>
      <c r="C1836" s="152">
        <f>C1811+C1827+C1833</f>
        <v>1646200</v>
      </c>
      <c r="D1836" s="152">
        <f>D1811+D1827+D1833</f>
        <v>1696900</v>
      </c>
      <c r="E1836" s="152">
        <f>E1811+E1827+E1833</f>
        <v>0</v>
      </c>
      <c r="F1836" s="245">
        <f t="shared" si="680"/>
        <v>103.07982019195723</v>
      </c>
    </row>
    <row r="1837" spans="1:6" s="95" customFormat="1" x14ac:dyDescent="0.2">
      <c r="A1837" s="131"/>
      <c r="B1837" s="109"/>
      <c r="C1837" s="132"/>
      <c r="D1837" s="132"/>
      <c r="E1837" s="132"/>
      <c r="F1837" s="241"/>
    </row>
    <row r="1838" spans="1:6" s="95" customFormat="1" x14ac:dyDescent="0.2">
      <c r="A1838" s="108"/>
      <c r="B1838" s="109"/>
      <c r="C1838" s="115"/>
      <c r="D1838" s="115"/>
      <c r="E1838" s="115"/>
      <c r="F1838" s="219"/>
    </row>
    <row r="1839" spans="1:6" s="95" customFormat="1" x14ac:dyDescent="0.2">
      <c r="A1839" s="113" t="s">
        <v>884</v>
      </c>
      <c r="B1839" s="116"/>
      <c r="C1839" s="115"/>
      <c r="D1839" s="115"/>
      <c r="E1839" s="115"/>
      <c r="F1839" s="219"/>
    </row>
    <row r="1840" spans="1:6" s="95" customFormat="1" x14ac:dyDescent="0.2">
      <c r="A1840" s="113" t="s">
        <v>514</v>
      </c>
      <c r="B1840" s="116"/>
      <c r="C1840" s="115"/>
      <c r="D1840" s="115"/>
      <c r="E1840" s="115"/>
      <c r="F1840" s="219"/>
    </row>
    <row r="1841" spans="1:6" s="95" customFormat="1" x14ac:dyDescent="0.2">
      <c r="A1841" s="113" t="s">
        <v>644</v>
      </c>
      <c r="B1841" s="116"/>
      <c r="C1841" s="115"/>
      <c r="D1841" s="115"/>
      <c r="E1841" s="115"/>
      <c r="F1841" s="219"/>
    </row>
    <row r="1842" spans="1:6" s="95" customFormat="1" x14ac:dyDescent="0.2">
      <c r="A1842" s="113" t="s">
        <v>801</v>
      </c>
      <c r="B1842" s="116"/>
      <c r="C1842" s="115"/>
      <c r="D1842" s="115"/>
      <c r="E1842" s="115"/>
      <c r="F1842" s="219"/>
    </row>
    <row r="1843" spans="1:6" s="95" customFormat="1" x14ac:dyDescent="0.2">
      <c r="A1843" s="113"/>
      <c r="B1843" s="144"/>
      <c r="C1843" s="132"/>
      <c r="D1843" s="132"/>
      <c r="E1843" s="132"/>
      <c r="F1843" s="241"/>
    </row>
    <row r="1844" spans="1:6" s="95" customFormat="1" x14ac:dyDescent="0.2">
      <c r="A1844" s="111">
        <v>410000</v>
      </c>
      <c r="B1844" s="112" t="s">
        <v>359</v>
      </c>
      <c r="C1844" s="110">
        <f t="shared" ref="C1844" si="687">C1845+C1850</f>
        <v>2106600</v>
      </c>
      <c r="D1844" s="110">
        <f t="shared" ref="D1844" si="688">D1845+D1850</f>
        <v>2230100</v>
      </c>
      <c r="E1844" s="110">
        <f t="shared" ref="E1844" si="689">E1845+E1850</f>
        <v>0</v>
      </c>
      <c r="F1844" s="218">
        <f t="shared" si="680"/>
        <v>105.86252729516757</v>
      </c>
    </row>
    <row r="1845" spans="1:6" s="95" customFormat="1" x14ac:dyDescent="0.2">
      <c r="A1845" s="111">
        <v>411000</v>
      </c>
      <c r="B1845" s="112" t="s">
        <v>472</v>
      </c>
      <c r="C1845" s="110">
        <f t="shared" ref="C1845" si="690">SUM(C1846:C1849)</f>
        <v>1876500</v>
      </c>
      <c r="D1845" s="110">
        <f t="shared" ref="D1845" si="691">SUM(D1846:D1849)</f>
        <v>1995600</v>
      </c>
      <c r="E1845" s="110">
        <f t="shared" ref="E1845" si="692">SUM(E1846:E1849)</f>
        <v>0</v>
      </c>
      <c r="F1845" s="218">
        <f t="shared" si="680"/>
        <v>106.34692246203036</v>
      </c>
    </row>
    <row r="1846" spans="1:6" s="95" customFormat="1" x14ac:dyDescent="0.2">
      <c r="A1846" s="113">
        <v>411100</v>
      </c>
      <c r="B1846" s="114" t="s">
        <v>360</v>
      </c>
      <c r="C1846" s="123">
        <v>1700000</v>
      </c>
      <c r="D1846" s="115">
        <v>1860000</v>
      </c>
      <c r="E1846" s="123">
        <v>0</v>
      </c>
      <c r="F1846" s="217">
        <f t="shared" si="680"/>
        <v>109.41176470588236</v>
      </c>
    </row>
    <row r="1847" spans="1:6" s="95" customFormat="1" ht="40.5" x14ac:dyDescent="0.2">
      <c r="A1847" s="113">
        <v>411200</v>
      </c>
      <c r="B1847" s="114" t="s">
        <v>485</v>
      </c>
      <c r="C1847" s="123">
        <v>100000</v>
      </c>
      <c r="D1847" s="115">
        <v>100000</v>
      </c>
      <c r="E1847" s="123">
        <v>0</v>
      </c>
      <c r="F1847" s="217">
        <f t="shared" si="680"/>
        <v>100</v>
      </c>
    </row>
    <row r="1848" spans="1:6" s="95" customFormat="1" ht="40.5" x14ac:dyDescent="0.2">
      <c r="A1848" s="113">
        <v>411300</v>
      </c>
      <c r="B1848" s="114" t="s">
        <v>361</v>
      </c>
      <c r="C1848" s="123">
        <v>58100</v>
      </c>
      <c r="D1848" s="115">
        <v>22700</v>
      </c>
      <c r="E1848" s="123">
        <v>0</v>
      </c>
      <c r="F1848" s="217">
        <f t="shared" si="680"/>
        <v>39.070567986230635</v>
      </c>
    </row>
    <row r="1849" spans="1:6" s="95" customFormat="1" x14ac:dyDescent="0.2">
      <c r="A1849" s="113">
        <v>411400</v>
      </c>
      <c r="B1849" s="114" t="s">
        <v>362</v>
      </c>
      <c r="C1849" s="123">
        <v>18400</v>
      </c>
      <c r="D1849" s="115">
        <v>12900</v>
      </c>
      <c r="E1849" s="123">
        <v>0</v>
      </c>
      <c r="F1849" s="217">
        <f t="shared" si="680"/>
        <v>70.108695652173907</v>
      </c>
    </row>
    <row r="1850" spans="1:6" s="95" customFormat="1" x14ac:dyDescent="0.2">
      <c r="A1850" s="111">
        <v>412000</v>
      </c>
      <c r="B1850" s="116" t="s">
        <v>477</v>
      </c>
      <c r="C1850" s="110">
        <f>SUM(C1851:C1859)</f>
        <v>230100</v>
      </c>
      <c r="D1850" s="110">
        <f>SUM(D1851:D1859)</f>
        <v>234500</v>
      </c>
      <c r="E1850" s="110">
        <f>SUM(E1851:E1859)</f>
        <v>0</v>
      </c>
      <c r="F1850" s="218">
        <f t="shared" si="680"/>
        <v>101.9122120817036</v>
      </c>
    </row>
    <row r="1851" spans="1:6" s="95" customFormat="1" ht="40.5" x14ac:dyDescent="0.2">
      <c r="A1851" s="113">
        <v>412200</v>
      </c>
      <c r="B1851" s="114" t="s">
        <v>486</v>
      </c>
      <c r="C1851" s="123">
        <v>60000</v>
      </c>
      <c r="D1851" s="115">
        <v>61000</v>
      </c>
      <c r="E1851" s="123">
        <v>0</v>
      </c>
      <c r="F1851" s="217">
        <f t="shared" si="680"/>
        <v>101.66666666666666</v>
      </c>
    </row>
    <row r="1852" spans="1:6" s="95" customFormat="1" x14ac:dyDescent="0.2">
      <c r="A1852" s="113">
        <v>412300</v>
      </c>
      <c r="B1852" s="114" t="s">
        <v>364</v>
      </c>
      <c r="C1852" s="123">
        <v>18000</v>
      </c>
      <c r="D1852" s="115">
        <v>18000</v>
      </c>
      <c r="E1852" s="123">
        <v>0</v>
      </c>
      <c r="F1852" s="217">
        <f t="shared" si="680"/>
        <v>100</v>
      </c>
    </row>
    <row r="1853" spans="1:6" s="95" customFormat="1" x14ac:dyDescent="0.2">
      <c r="A1853" s="113">
        <v>412500</v>
      </c>
      <c r="B1853" s="114" t="s">
        <v>366</v>
      </c>
      <c r="C1853" s="123">
        <v>9000</v>
      </c>
      <c r="D1853" s="115">
        <v>10000</v>
      </c>
      <c r="E1853" s="123">
        <v>0</v>
      </c>
      <c r="F1853" s="217">
        <f t="shared" si="680"/>
        <v>111.11111111111111</v>
      </c>
    </row>
    <row r="1854" spans="1:6" s="95" customFormat="1" x14ac:dyDescent="0.2">
      <c r="A1854" s="113">
        <v>412600</v>
      </c>
      <c r="B1854" s="114" t="s">
        <v>487</v>
      </c>
      <c r="C1854" s="123">
        <v>13000</v>
      </c>
      <c r="D1854" s="115">
        <v>14000</v>
      </c>
      <c r="E1854" s="123">
        <v>0</v>
      </c>
      <c r="F1854" s="217">
        <f t="shared" si="680"/>
        <v>107.69230769230769</v>
      </c>
    </row>
    <row r="1855" spans="1:6" s="95" customFormat="1" x14ac:dyDescent="0.2">
      <c r="A1855" s="113">
        <v>412700</v>
      </c>
      <c r="B1855" s="114" t="s">
        <v>474</v>
      </c>
      <c r="C1855" s="123">
        <v>120000</v>
      </c>
      <c r="D1855" s="115">
        <v>122000</v>
      </c>
      <c r="E1855" s="123">
        <v>0</v>
      </c>
      <c r="F1855" s="217">
        <f t="shared" si="680"/>
        <v>101.66666666666666</v>
      </c>
    </row>
    <row r="1856" spans="1:6" s="95" customFormat="1" x14ac:dyDescent="0.2">
      <c r="A1856" s="113">
        <v>412900</v>
      </c>
      <c r="B1856" s="118" t="s">
        <v>567</v>
      </c>
      <c r="C1856" s="123">
        <v>2500</v>
      </c>
      <c r="D1856" s="115">
        <v>2500</v>
      </c>
      <c r="E1856" s="123">
        <v>0</v>
      </c>
      <c r="F1856" s="217">
        <f t="shared" si="680"/>
        <v>100</v>
      </c>
    </row>
    <row r="1857" spans="1:6" s="95" customFormat="1" x14ac:dyDescent="0.2">
      <c r="A1857" s="113">
        <v>412900</v>
      </c>
      <c r="B1857" s="118" t="s">
        <v>586</v>
      </c>
      <c r="C1857" s="123">
        <v>2000</v>
      </c>
      <c r="D1857" s="115">
        <v>1999.9999999999998</v>
      </c>
      <c r="E1857" s="123">
        <v>0</v>
      </c>
      <c r="F1857" s="217">
        <f t="shared" si="680"/>
        <v>99.999999999999986</v>
      </c>
    </row>
    <row r="1858" spans="1:6" s="95" customFormat="1" x14ac:dyDescent="0.2">
      <c r="A1858" s="113">
        <v>412900</v>
      </c>
      <c r="B1858" s="118" t="s">
        <v>587</v>
      </c>
      <c r="C1858" s="123">
        <v>4000</v>
      </c>
      <c r="D1858" s="115">
        <v>3999.9999999999995</v>
      </c>
      <c r="E1858" s="123">
        <v>0</v>
      </c>
      <c r="F1858" s="217">
        <f t="shared" si="680"/>
        <v>99.999999999999986</v>
      </c>
    </row>
    <row r="1859" spans="1:6" s="95" customFormat="1" x14ac:dyDescent="0.2">
      <c r="A1859" s="113">
        <v>412900</v>
      </c>
      <c r="B1859" s="114" t="s">
        <v>569</v>
      </c>
      <c r="C1859" s="123">
        <v>1600</v>
      </c>
      <c r="D1859" s="115">
        <v>1000</v>
      </c>
      <c r="E1859" s="123">
        <v>0</v>
      </c>
      <c r="F1859" s="217">
        <f t="shared" si="680"/>
        <v>62.5</v>
      </c>
    </row>
    <row r="1860" spans="1:6" s="120" customFormat="1" x14ac:dyDescent="0.2">
      <c r="A1860" s="111">
        <v>510000</v>
      </c>
      <c r="B1860" s="116" t="s">
        <v>423</v>
      </c>
      <c r="C1860" s="110">
        <f t="shared" ref="C1860" si="693">C1861</f>
        <v>45000</v>
      </c>
      <c r="D1860" s="110">
        <f t="shared" ref="D1860:E1860" si="694">D1861</f>
        <v>20000</v>
      </c>
      <c r="E1860" s="110">
        <f t="shared" si="694"/>
        <v>0</v>
      </c>
      <c r="F1860" s="218">
        <f t="shared" si="680"/>
        <v>44.444444444444443</v>
      </c>
    </row>
    <row r="1861" spans="1:6" s="120" customFormat="1" x14ac:dyDescent="0.2">
      <c r="A1861" s="111">
        <v>511000</v>
      </c>
      <c r="B1861" s="116" t="s">
        <v>424</v>
      </c>
      <c r="C1861" s="110">
        <f>0+C1862</f>
        <v>45000</v>
      </c>
      <c r="D1861" s="110">
        <f>0+D1862</f>
        <v>20000</v>
      </c>
      <c r="E1861" s="110">
        <f>0+E1862</f>
        <v>0</v>
      </c>
      <c r="F1861" s="218">
        <f t="shared" si="680"/>
        <v>44.444444444444443</v>
      </c>
    </row>
    <row r="1862" spans="1:6" s="95" customFormat="1" x14ac:dyDescent="0.2">
      <c r="A1862" s="113">
        <v>511300</v>
      </c>
      <c r="B1862" s="114" t="s">
        <v>427</v>
      </c>
      <c r="C1862" s="123">
        <v>45000</v>
      </c>
      <c r="D1862" s="115">
        <v>20000</v>
      </c>
      <c r="E1862" s="123">
        <v>0</v>
      </c>
      <c r="F1862" s="217">
        <f t="shared" si="680"/>
        <v>44.444444444444443</v>
      </c>
    </row>
    <row r="1863" spans="1:6" s="120" customFormat="1" x14ac:dyDescent="0.2">
      <c r="A1863" s="111">
        <v>630000</v>
      </c>
      <c r="B1863" s="116" t="s">
        <v>462</v>
      </c>
      <c r="C1863" s="110">
        <f>0+C1864</f>
        <v>37000</v>
      </c>
      <c r="D1863" s="110">
        <f>0+D1864</f>
        <v>55000</v>
      </c>
      <c r="E1863" s="110">
        <f>0+E1864</f>
        <v>0</v>
      </c>
      <c r="F1863" s="218">
        <f t="shared" si="680"/>
        <v>148.64864864864865</v>
      </c>
    </row>
    <row r="1864" spans="1:6" s="120" customFormat="1" x14ac:dyDescent="0.2">
      <c r="A1864" s="111">
        <v>638000</v>
      </c>
      <c r="B1864" s="116" t="s">
        <v>398</v>
      </c>
      <c r="C1864" s="110">
        <f t="shared" ref="C1864" si="695">C1865</f>
        <v>37000</v>
      </c>
      <c r="D1864" s="110">
        <f t="shared" ref="D1864:E1864" si="696">D1865</f>
        <v>55000</v>
      </c>
      <c r="E1864" s="110">
        <f t="shared" si="696"/>
        <v>0</v>
      </c>
      <c r="F1864" s="218">
        <f t="shared" si="680"/>
        <v>148.64864864864865</v>
      </c>
    </row>
    <row r="1865" spans="1:6" s="95" customFormat="1" x14ac:dyDescent="0.2">
      <c r="A1865" s="113">
        <v>638100</v>
      </c>
      <c r="B1865" s="114" t="s">
        <v>467</v>
      </c>
      <c r="C1865" s="123">
        <v>37000</v>
      </c>
      <c r="D1865" s="115">
        <v>55000</v>
      </c>
      <c r="E1865" s="123">
        <v>0</v>
      </c>
      <c r="F1865" s="217">
        <f t="shared" si="680"/>
        <v>148.64864864864865</v>
      </c>
    </row>
    <row r="1866" spans="1:6" s="95" customFormat="1" x14ac:dyDescent="0.2">
      <c r="A1866" s="154"/>
      <c r="B1866" s="148" t="s">
        <v>501</v>
      </c>
      <c r="C1866" s="152">
        <f>C1844+C1860+C1863</f>
        <v>2188600</v>
      </c>
      <c r="D1866" s="152">
        <f>D1844+D1860+D1863</f>
        <v>2305100</v>
      </c>
      <c r="E1866" s="152">
        <f>E1844+E1860+E1863</f>
        <v>0</v>
      </c>
      <c r="F1866" s="245">
        <f t="shared" si="680"/>
        <v>105.32303755825643</v>
      </c>
    </row>
    <row r="1867" spans="1:6" s="95" customFormat="1" x14ac:dyDescent="0.2">
      <c r="A1867" s="131"/>
      <c r="B1867" s="109"/>
      <c r="C1867" s="132"/>
      <c r="D1867" s="132"/>
      <c r="E1867" s="132"/>
      <c r="F1867" s="241"/>
    </row>
    <row r="1868" spans="1:6" s="95" customFormat="1" x14ac:dyDescent="0.2">
      <c r="A1868" s="108"/>
      <c r="B1868" s="109"/>
      <c r="C1868" s="115"/>
      <c r="D1868" s="115"/>
      <c r="E1868" s="115"/>
      <c r="F1868" s="219"/>
    </row>
    <row r="1869" spans="1:6" s="95" customFormat="1" x14ac:dyDescent="0.2">
      <c r="A1869" s="113" t="s">
        <v>885</v>
      </c>
      <c r="B1869" s="116"/>
      <c r="C1869" s="115"/>
      <c r="D1869" s="115"/>
      <c r="E1869" s="115"/>
      <c r="F1869" s="219"/>
    </row>
    <row r="1870" spans="1:6" s="95" customFormat="1" x14ac:dyDescent="0.2">
      <c r="A1870" s="113" t="s">
        <v>514</v>
      </c>
      <c r="B1870" s="116"/>
      <c r="C1870" s="115"/>
      <c r="D1870" s="115"/>
      <c r="E1870" s="115"/>
      <c r="F1870" s="219"/>
    </row>
    <row r="1871" spans="1:6" s="95" customFormat="1" x14ac:dyDescent="0.2">
      <c r="A1871" s="113" t="s">
        <v>645</v>
      </c>
      <c r="B1871" s="116"/>
      <c r="C1871" s="115"/>
      <c r="D1871" s="115"/>
      <c r="E1871" s="115"/>
      <c r="F1871" s="219"/>
    </row>
    <row r="1872" spans="1:6" s="95" customFormat="1" x14ac:dyDescent="0.2">
      <c r="A1872" s="113" t="s">
        <v>801</v>
      </c>
      <c r="B1872" s="116"/>
      <c r="C1872" s="115"/>
      <c r="D1872" s="115"/>
      <c r="E1872" s="115"/>
      <c r="F1872" s="219"/>
    </row>
    <row r="1873" spans="1:6" s="95" customFormat="1" x14ac:dyDescent="0.2">
      <c r="A1873" s="113"/>
      <c r="B1873" s="144"/>
      <c r="C1873" s="132"/>
      <c r="D1873" s="132"/>
      <c r="E1873" s="132"/>
      <c r="F1873" s="241"/>
    </row>
    <row r="1874" spans="1:6" s="95" customFormat="1" x14ac:dyDescent="0.2">
      <c r="A1874" s="111">
        <v>410000</v>
      </c>
      <c r="B1874" s="112" t="s">
        <v>359</v>
      </c>
      <c r="C1874" s="110">
        <f t="shared" ref="C1874" si="697">C1875+C1880</f>
        <v>1689200</v>
      </c>
      <c r="D1874" s="110">
        <f t="shared" ref="D1874" si="698">D1875+D1880</f>
        <v>1909700</v>
      </c>
      <c r="E1874" s="110">
        <f t="shared" ref="E1874" si="699">E1875+E1880</f>
        <v>0</v>
      </c>
      <c r="F1874" s="218">
        <f t="shared" si="680"/>
        <v>113.05351645749467</v>
      </c>
    </row>
    <row r="1875" spans="1:6" s="95" customFormat="1" x14ac:dyDescent="0.2">
      <c r="A1875" s="111">
        <v>411000</v>
      </c>
      <c r="B1875" s="112" t="s">
        <v>472</v>
      </c>
      <c r="C1875" s="110">
        <f t="shared" ref="C1875" si="700">SUM(C1876:C1879)</f>
        <v>1398000</v>
      </c>
      <c r="D1875" s="110">
        <f t="shared" ref="D1875" si="701">SUM(D1876:D1879)</f>
        <v>1614900</v>
      </c>
      <c r="E1875" s="110">
        <f t="shared" ref="E1875" si="702">SUM(E1876:E1879)</f>
        <v>0</v>
      </c>
      <c r="F1875" s="218">
        <f t="shared" si="680"/>
        <v>115.51502145922747</v>
      </c>
    </row>
    <row r="1876" spans="1:6" s="95" customFormat="1" x14ac:dyDescent="0.2">
      <c r="A1876" s="113">
        <v>411100</v>
      </c>
      <c r="B1876" s="114" t="s">
        <v>360</v>
      </c>
      <c r="C1876" s="123">
        <v>1300000</v>
      </c>
      <c r="D1876" s="115">
        <v>1516000</v>
      </c>
      <c r="E1876" s="123">
        <v>0</v>
      </c>
      <c r="F1876" s="217">
        <f t="shared" ref="F1876:F1919" si="703">D1876/C1876*100</f>
        <v>116.61538461538461</v>
      </c>
    </row>
    <row r="1877" spans="1:6" s="95" customFormat="1" ht="40.5" x14ac:dyDescent="0.2">
      <c r="A1877" s="113">
        <v>411200</v>
      </c>
      <c r="B1877" s="114" t="s">
        <v>485</v>
      </c>
      <c r="C1877" s="123">
        <v>82000</v>
      </c>
      <c r="D1877" s="115">
        <v>83000</v>
      </c>
      <c r="E1877" s="123">
        <v>0</v>
      </c>
      <c r="F1877" s="217">
        <f t="shared" si="703"/>
        <v>101.21951219512195</v>
      </c>
    </row>
    <row r="1878" spans="1:6" s="95" customFormat="1" ht="40.5" x14ac:dyDescent="0.2">
      <c r="A1878" s="113">
        <v>411300</v>
      </c>
      <c r="B1878" s="114" t="s">
        <v>361</v>
      </c>
      <c r="C1878" s="123">
        <v>10000</v>
      </c>
      <c r="D1878" s="115">
        <v>5900</v>
      </c>
      <c r="E1878" s="123">
        <v>0</v>
      </c>
      <c r="F1878" s="217">
        <f t="shared" si="703"/>
        <v>59</v>
      </c>
    </row>
    <row r="1879" spans="1:6" s="95" customFormat="1" x14ac:dyDescent="0.2">
      <c r="A1879" s="113">
        <v>411400</v>
      </c>
      <c r="B1879" s="114" t="s">
        <v>362</v>
      </c>
      <c r="C1879" s="123">
        <v>6000</v>
      </c>
      <c r="D1879" s="115">
        <v>10000</v>
      </c>
      <c r="E1879" s="123">
        <v>0</v>
      </c>
      <c r="F1879" s="217">
        <f t="shared" si="703"/>
        <v>166.66666666666669</v>
      </c>
    </row>
    <row r="1880" spans="1:6" s="95" customFormat="1" x14ac:dyDescent="0.2">
      <c r="A1880" s="111">
        <v>412000</v>
      </c>
      <c r="B1880" s="116" t="s">
        <v>477</v>
      </c>
      <c r="C1880" s="110">
        <f>SUM(C1881:C1888)</f>
        <v>291200</v>
      </c>
      <c r="D1880" s="110">
        <f>SUM(D1881:D1888)</f>
        <v>294800</v>
      </c>
      <c r="E1880" s="110">
        <f>SUM(E1881:E1888)</f>
        <v>0</v>
      </c>
      <c r="F1880" s="218">
        <f t="shared" si="703"/>
        <v>101.23626373626374</v>
      </c>
    </row>
    <row r="1881" spans="1:6" s="95" customFormat="1" ht="40.5" x14ac:dyDescent="0.2">
      <c r="A1881" s="113">
        <v>412200</v>
      </c>
      <c r="B1881" s="114" t="s">
        <v>486</v>
      </c>
      <c r="C1881" s="123">
        <v>112000</v>
      </c>
      <c r="D1881" s="115">
        <v>113000</v>
      </c>
      <c r="E1881" s="123">
        <v>0</v>
      </c>
      <c r="F1881" s="217">
        <f t="shared" si="703"/>
        <v>100.89285714285714</v>
      </c>
    </row>
    <row r="1882" spans="1:6" s="95" customFormat="1" x14ac:dyDescent="0.2">
      <c r="A1882" s="113">
        <v>412300</v>
      </c>
      <c r="B1882" s="114" t="s">
        <v>364</v>
      </c>
      <c r="C1882" s="123">
        <v>16100</v>
      </c>
      <c r="D1882" s="115">
        <v>16500</v>
      </c>
      <c r="E1882" s="123">
        <v>0</v>
      </c>
      <c r="F1882" s="217">
        <f t="shared" si="703"/>
        <v>102.48447204968944</v>
      </c>
    </row>
    <row r="1883" spans="1:6" s="95" customFormat="1" x14ac:dyDescent="0.2">
      <c r="A1883" s="113">
        <v>412500</v>
      </c>
      <c r="B1883" s="114" t="s">
        <v>366</v>
      </c>
      <c r="C1883" s="123">
        <v>8800</v>
      </c>
      <c r="D1883" s="115">
        <v>8000</v>
      </c>
      <c r="E1883" s="123">
        <v>0</v>
      </c>
      <c r="F1883" s="217">
        <f t="shared" si="703"/>
        <v>90.909090909090907</v>
      </c>
    </row>
    <row r="1884" spans="1:6" s="95" customFormat="1" x14ac:dyDescent="0.2">
      <c r="A1884" s="113">
        <v>412600</v>
      </c>
      <c r="B1884" s="114" t="s">
        <v>487</v>
      </c>
      <c r="C1884" s="123">
        <v>18000</v>
      </c>
      <c r="D1884" s="115">
        <v>18000</v>
      </c>
      <c r="E1884" s="123">
        <v>0</v>
      </c>
      <c r="F1884" s="217">
        <f t="shared" si="703"/>
        <v>100</v>
      </c>
    </row>
    <row r="1885" spans="1:6" s="95" customFormat="1" x14ac:dyDescent="0.2">
      <c r="A1885" s="113">
        <v>412700</v>
      </c>
      <c r="B1885" s="114" t="s">
        <v>474</v>
      </c>
      <c r="C1885" s="123">
        <v>132000</v>
      </c>
      <c r="D1885" s="115">
        <v>135000</v>
      </c>
      <c r="E1885" s="123">
        <v>0</v>
      </c>
      <c r="F1885" s="217">
        <f t="shared" si="703"/>
        <v>102.27272727272727</v>
      </c>
    </row>
    <row r="1886" spans="1:6" s="95" customFormat="1" x14ac:dyDescent="0.2">
      <c r="A1886" s="113">
        <v>412900</v>
      </c>
      <c r="B1886" s="118" t="s">
        <v>567</v>
      </c>
      <c r="C1886" s="123">
        <v>1200</v>
      </c>
      <c r="D1886" s="115">
        <v>300</v>
      </c>
      <c r="E1886" s="123">
        <v>0</v>
      </c>
      <c r="F1886" s="217">
        <f t="shared" si="703"/>
        <v>25</v>
      </c>
    </row>
    <row r="1887" spans="1:6" s="95" customFormat="1" x14ac:dyDescent="0.2">
      <c r="A1887" s="113">
        <v>412900</v>
      </c>
      <c r="B1887" s="118" t="s">
        <v>586</v>
      </c>
      <c r="C1887" s="123">
        <v>500</v>
      </c>
      <c r="D1887" s="115">
        <v>1000</v>
      </c>
      <c r="E1887" s="123">
        <v>0</v>
      </c>
      <c r="F1887" s="217">
        <f t="shared" si="703"/>
        <v>200</v>
      </c>
    </row>
    <row r="1888" spans="1:6" s="95" customFormat="1" x14ac:dyDescent="0.2">
      <c r="A1888" s="113">
        <v>412900</v>
      </c>
      <c r="B1888" s="118" t="s">
        <v>587</v>
      </c>
      <c r="C1888" s="123">
        <v>2600</v>
      </c>
      <c r="D1888" s="115">
        <v>3000</v>
      </c>
      <c r="E1888" s="123">
        <v>0</v>
      </c>
      <c r="F1888" s="217">
        <f t="shared" si="703"/>
        <v>115.38461538461537</v>
      </c>
    </row>
    <row r="1889" spans="1:6" s="95" customFormat="1" x14ac:dyDescent="0.2">
      <c r="A1889" s="111">
        <v>510000</v>
      </c>
      <c r="B1889" s="116" t="s">
        <v>423</v>
      </c>
      <c r="C1889" s="110">
        <f t="shared" ref="C1889" si="704">C1890+C1892</f>
        <v>6000</v>
      </c>
      <c r="D1889" s="110">
        <f t="shared" ref="D1889" si="705">D1890+D1892</f>
        <v>6000</v>
      </c>
      <c r="E1889" s="110">
        <f t="shared" ref="E1889" si="706">E1890+E1892</f>
        <v>0</v>
      </c>
      <c r="F1889" s="218">
        <f t="shared" si="703"/>
        <v>100</v>
      </c>
    </row>
    <row r="1890" spans="1:6" s="95" customFormat="1" x14ac:dyDescent="0.2">
      <c r="A1890" s="111">
        <v>511000</v>
      </c>
      <c r="B1890" s="116" t="s">
        <v>424</v>
      </c>
      <c r="C1890" s="110">
        <f t="shared" ref="C1890" si="707">SUM(C1891:C1891)</f>
        <v>5000</v>
      </c>
      <c r="D1890" s="110">
        <f t="shared" ref="D1890" si="708">SUM(D1891:D1891)</f>
        <v>5000</v>
      </c>
      <c r="E1890" s="110">
        <f t="shared" ref="E1890" si="709">SUM(E1891:E1891)</f>
        <v>0</v>
      </c>
      <c r="F1890" s="218">
        <f t="shared" si="703"/>
        <v>100</v>
      </c>
    </row>
    <row r="1891" spans="1:6" s="95" customFormat="1" x14ac:dyDescent="0.2">
      <c r="A1891" s="113">
        <v>511300</v>
      </c>
      <c r="B1891" s="114" t="s">
        <v>427</v>
      </c>
      <c r="C1891" s="123">
        <v>5000</v>
      </c>
      <c r="D1891" s="115">
        <v>5000</v>
      </c>
      <c r="E1891" s="123">
        <v>0</v>
      </c>
      <c r="F1891" s="217">
        <f t="shared" si="703"/>
        <v>100</v>
      </c>
    </row>
    <row r="1892" spans="1:6" s="95" customFormat="1" x14ac:dyDescent="0.2">
      <c r="A1892" s="111">
        <v>516000</v>
      </c>
      <c r="B1892" s="116" t="s">
        <v>434</v>
      </c>
      <c r="C1892" s="110">
        <f t="shared" ref="C1892" si="710">C1893</f>
        <v>1000</v>
      </c>
      <c r="D1892" s="110">
        <f t="shared" ref="D1892:E1892" si="711">D1893</f>
        <v>1000</v>
      </c>
      <c r="E1892" s="110">
        <f t="shared" si="711"/>
        <v>0</v>
      </c>
      <c r="F1892" s="218">
        <f t="shared" si="703"/>
        <v>100</v>
      </c>
    </row>
    <row r="1893" spans="1:6" s="95" customFormat="1" x14ac:dyDescent="0.2">
      <c r="A1893" s="113">
        <v>516100</v>
      </c>
      <c r="B1893" s="114" t="s">
        <v>434</v>
      </c>
      <c r="C1893" s="123">
        <v>1000</v>
      </c>
      <c r="D1893" s="115">
        <v>1000</v>
      </c>
      <c r="E1893" s="123">
        <v>0</v>
      </c>
      <c r="F1893" s="217">
        <f t="shared" si="703"/>
        <v>100</v>
      </c>
    </row>
    <row r="1894" spans="1:6" s="95" customFormat="1" x14ac:dyDescent="0.2">
      <c r="A1894" s="154"/>
      <c r="B1894" s="148" t="s">
        <v>501</v>
      </c>
      <c r="C1894" s="152">
        <f>C1874+C1889+0</f>
        <v>1695200</v>
      </c>
      <c r="D1894" s="152">
        <f>D1874+D1889+0</f>
        <v>1915700</v>
      </c>
      <c r="E1894" s="152">
        <f>E1874+E1889+0</f>
        <v>0</v>
      </c>
      <c r="F1894" s="245">
        <f t="shared" si="703"/>
        <v>113.00731477111844</v>
      </c>
    </row>
    <row r="1895" spans="1:6" s="95" customFormat="1" x14ac:dyDescent="0.2">
      <c r="A1895" s="131"/>
      <c r="B1895" s="109"/>
      <c r="C1895" s="132"/>
      <c r="D1895" s="132"/>
      <c r="E1895" s="132"/>
      <c r="F1895" s="241"/>
    </row>
    <row r="1896" spans="1:6" s="95" customFormat="1" x14ac:dyDescent="0.2">
      <c r="A1896" s="108"/>
      <c r="B1896" s="109"/>
      <c r="C1896" s="115"/>
      <c r="D1896" s="115"/>
      <c r="E1896" s="115"/>
      <c r="F1896" s="219"/>
    </row>
    <row r="1897" spans="1:6" s="95" customFormat="1" x14ac:dyDescent="0.2">
      <c r="A1897" s="113" t="s">
        <v>886</v>
      </c>
      <c r="B1897" s="116"/>
      <c r="C1897" s="115"/>
      <c r="D1897" s="115"/>
      <c r="E1897" s="115"/>
      <c r="F1897" s="219"/>
    </row>
    <row r="1898" spans="1:6" s="95" customFormat="1" x14ac:dyDescent="0.2">
      <c r="A1898" s="113" t="s">
        <v>514</v>
      </c>
      <c r="B1898" s="116"/>
      <c r="C1898" s="115"/>
      <c r="D1898" s="115"/>
      <c r="E1898" s="115"/>
      <c r="F1898" s="219"/>
    </row>
    <row r="1899" spans="1:6" s="95" customFormat="1" x14ac:dyDescent="0.2">
      <c r="A1899" s="113" t="s">
        <v>646</v>
      </c>
      <c r="B1899" s="116"/>
      <c r="C1899" s="115"/>
      <c r="D1899" s="115"/>
      <c r="E1899" s="115"/>
      <c r="F1899" s="219"/>
    </row>
    <row r="1900" spans="1:6" s="95" customFormat="1" x14ac:dyDescent="0.2">
      <c r="A1900" s="113" t="s">
        <v>801</v>
      </c>
      <c r="B1900" s="116"/>
      <c r="C1900" s="115"/>
      <c r="D1900" s="115"/>
      <c r="E1900" s="115"/>
      <c r="F1900" s="219"/>
    </row>
    <row r="1901" spans="1:6" s="95" customFormat="1" x14ac:dyDescent="0.2">
      <c r="A1901" s="113"/>
      <c r="B1901" s="144"/>
      <c r="C1901" s="132"/>
      <c r="D1901" s="132"/>
      <c r="E1901" s="132"/>
      <c r="F1901" s="241"/>
    </row>
    <row r="1902" spans="1:6" s="95" customFormat="1" x14ac:dyDescent="0.2">
      <c r="A1902" s="111">
        <v>410000</v>
      </c>
      <c r="B1902" s="112" t="s">
        <v>359</v>
      </c>
      <c r="C1902" s="110">
        <f t="shared" ref="C1902" si="712">C1903+C1908</f>
        <v>1004000</v>
      </c>
      <c r="D1902" s="110">
        <f t="shared" ref="D1902" si="713">D1903+D1908</f>
        <v>1038000</v>
      </c>
      <c r="E1902" s="110">
        <f t="shared" ref="E1902" si="714">E1903+E1908</f>
        <v>0</v>
      </c>
      <c r="F1902" s="218">
        <f t="shared" si="703"/>
        <v>103.38645418326693</v>
      </c>
    </row>
    <row r="1903" spans="1:6" s="95" customFormat="1" x14ac:dyDescent="0.2">
      <c r="A1903" s="111">
        <v>411000</v>
      </c>
      <c r="B1903" s="112" t="s">
        <v>472</v>
      </c>
      <c r="C1903" s="110">
        <f t="shared" ref="C1903" si="715">SUM(C1904:C1907)</f>
        <v>860000</v>
      </c>
      <c r="D1903" s="110">
        <f t="shared" ref="D1903" si="716">SUM(D1904:D1907)</f>
        <v>885000</v>
      </c>
      <c r="E1903" s="110">
        <f t="shared" ref="E1903" si="717">SUM(E1904:E1907)</f>
        <v>0</v>
      </c>
      <c r="F1903" s="218">
        <f t="shared" si="703"/>
        <v>102.90697674418605</v>
      </c>
    </row>
    <row r="1904" spans="1:6" s="95" customFormat="1" x14ac:dyDescent="0.2">
      <c r="A1904" s="113">
        <v>411100</v>
      </c>
      <c r="B1904" s="114" t="s">
        <v>360</v>
      </c>
      <c r="C1904" s="123">
        <v>770000</v>
      </c>
      <c r="D1904" s="115">
        <v>804000</v>
      </c>
      <c r="E1904" s="123">
        <v>0</v>
      </c>
      <c r="F1904" s="217">
        <f t="shared" si="703"/>
        <v>104.41558441558441</v>
      </c>
    </row>
    <row r="1905" spans="1:6" s="95" customFormat="1" ht="40.5" x14ac:dyDescent="0.2">
      <c r="A1905" s="113">
        <v>411200</v>
      </c>
      <c r="B1905" s="114" t="s">
        <v>485</v>
      </c>
      <c r="C1905" s="123">
        <v>60000</v>
      </c>
      <c r="D1905" s="115">
        <v>61000</v>
      </c>
      <c r="E1905" s="123">
        <v>0</v>
      </c>
      <c r="F1905" s="217">
        <f t="shared" si="703"/>
        <v>101.66666666666666</v>
      </c>
    </row>
    <row r="1906" spans="1:6" s="95" customFormat="1" ht="40.5" x14ac:dyDescent="0.2">
      <c r="A1906" s="113">
        <v>411300</v>
      </c>
      <c r="B1906" s="114" t="s">
        <v>361</v>
      </c>
      <c r="C1906" s="123">
        <v>9999.9999999999982</v>
      </c>
      <c r="D1906" s="115">
        <v>0</v>
      </c>
      <c r="E1906" s="123">
        <v>0</v>
      </c>
      <c r="F1906" s="217">
        <f t="shared" si="703"/>
        <v>0</v>
      </c>
    </row>
    <row r="1907" spans="1:6" s="95" customFormat="1" x14ac:dyDescent="0.2">
      <c r="A1907" s="113">
        <v>411400</v>
      </c>
      <c r="B1907" s="114" t="s">
        <v>362</v>
      </c>
      <c r="C1907" s="123">
        <v>19999.999999999996</v>
      </c>
      <c r="D1907" s="115">
        <v>20000</v>
      </c>
      <c r="E1907" s="123">
        <v>0</v>
      </c>
      <c r="F1907" s="217">
        <f t="shared" si="703"/>
        <v>100.00000000000003</v>
      </c>
    </row>
    <row r="1908" spans="1:6" s="95" customFormat="1" x14ac:dyDescent="0.2">
      <c r="A1908" s="111">
        <v>412000</v>
      </c>
      <c r="B1908" s="116" t="s">
        <v>477</v>
      </c>
      <c r="C1908" s="110">
        <f>SUM(C1909:C1915)</f>
        <v>144000</v>
      </c>
      <c r="D1908" s="110">
        <f>SUM(D1909:D1915)</f>
        <v>153000</v>
      </c>
      <c r="E1908" s="110">
        <f>SUM(E1909:E1915)</f>
        <v>0</v>
      </c>
      <c r="F1908" s="218">
        <f t="shared" si="703"/>
        <v>106.25</v>
      </c>
    </row>
    <row r="1909" spans="1:6" s="95" customFormat="1" ht="40.5" x14ac:dyDescent="0.2">
      <c r="A1909" s="113">
        <v>412200</v>
      </c>
      <c r="B1909" s="114" t="s">
        <v>486</v>
      </c>
      <c r="C1909" s="123">
        <v>52000</v>
      </c>
      <c r="D1909" s="115">
        <v>53000</v>
      </c>
      <c r="E1909" s="123">
        <v>0</v>
      </c>
      <c r="F1909" s="217">
        <f t="shared" si="703"/>
        <v>101.92307692307692</v>
      </c>
    </row>
    <row r="1910" spans="1:6" s="95" customFormat="1" x14ac:dyDescent="0.2">
      <c r="A1910" s="113">
        <v>412300</v>
      </c>
      <c r="B1910" s="114" t="s">
        <v>364</v>
      </c>
      <c r="C1910" s="123">
        <v>12000</v>
      </c>
      <c r="D1910" s="115">
        <v>12000</v>
      </c>
      <c r="E1910" s="123">
        <v>0</v>
      </c>
      <c r="F1910" s="217">
        <f t="shared" si="703"/>
        <v>100</v>
      </c>
    </row>
    <row r="1911" spans="1:6" s="95" customFormat="1" x14ac:dyDescent="0.2">
      <c r="A1911" s="113">
        <v>412500</v>
      </c>
      <c r="B1911" s="114" t="s">
        <v>366</v>
      </c>
      <c r="C1911" s="123">
        <v>3999.9999999999995</v>
      </c>
      <c r="D1911" s="115">
        <v>3999.9999999999995</v>
      </c>
      <c r="E1911" s="123">
        <v>0</v>
      </c>
      <c r="F1911" s="217">
        <f t="shared" si="703"/>
        <v>100</v>
      </c>
    </row>
    <row r="1912" spans="1:6" s="95" customFormat="1" x14ac:dyDescent="0.2">
      <c r="A1912" s="113">
        <v>412600</v>
      </c>
      <c r="B1912" s="114" t="s">
        <v>487</v>
      </c>
      <c r="C1912" s="123">
        <v>8000</v>
      </c>
      <c r="D1912" s="115">
        <v>9000</v>
      </c>
      <c r="E1912" s="123">
        <v>0</v>
      </c>
      <c r="F1912" s="217">
        <f t="shared" si="703"/>
        <v>112.5</v>
      </c>
    </row>
    <row r="1913" spans="1:6" s="95" customFormat="1" x14ac:dyDescent="0.2">
      <c r="A1913" s="113">
        <v>412700</v>
      </c>
      <c r="B1913" s="114" t="s">
        <v>474</v>
      </c>
      <c r="C1913" s="123">
        <v>65000</v>
      </c>
      <c r="D1913" s="115">
        <v>70000</v>
      </c>
      <c r="E1913" s="123">
        <v>0</v>
      </c>
      <c r="F1913" s="217">
        <f t="shared" si="703"/>
        <v>107.69230769230769</v>
      </c>
    </row>
    <row r="1914" spans="1:6" s="95" customFormat="1" x14ac:dyDescent="0.2">
      <c r="A1914" s="113">
        <v>412900</v>
      </c>
      <c r="B1914" s="118" t="s">
        <v>586</v>
      </c>
      <c r="C1914" s="123">
        <v>0</v>
      </c>
      <c r="D1914" s="115">
        <v>2000</v>
      </c>
      <c r="E1914" s="123">
        <v>0</v>
      </c>
      <c r="F1914" s="217">
        <v>0</v>
      </c>
    </row>
    <row r="1915" spans="1:6" s="95" customFormat="1" x14ac:dyDescent="0.2">
      <c r="A1915" s="113">
        <v>412900</v>
      </c>
      <c r="B1915" s="114" t="s">
        <v>569</v>
      </c>
      <c r="C1915" s="123">
        <v>3000</v>
      </c>
      <c r="D1915" s="115">
        <v>3000</v>
      </c>
      <c r="E1915" s="123">
        <v>0</v>
      </c>
      <c r="F1915" s="217">
        <f t="shared" si="703"/>
        <v>100</v>
      </c>
    </row>
    <row r="1916" spans="1:6" s="120" customFormat="1" x14ac:dyDescent="0.2">
      <c r="A1916" s="111">
        <v>510000</v>
      </c>
      <c r="B1916" s="116" t="s">
        <v>423</v>
      </c>
      <c r="C1916" s="110">
        <f t="shared" ref="C1916" si="718">C1917</f>
        <v>50000</v>
      </c>
      <c r="D1916" s="110">
        <f t="shared" ref="D1916:E1916" si="719">D1917</f>
        <v>25000</v>
      </c>
      <c r="E1916" s="110">
        <f t="shared" si="719"/>
        <v>0</v>
      </c>
      <c r="F1916" s="218">
        <f t="shared" si="703"/>
        <v>50</v>
      </c>
    </row>
    <row r="1917" spans="1:6" s="120" customFormat="1" x14ac:dyDescent="0.2">
      <c r="A1917" s="111">
        <v>511000</v>
      </c>
      <c r="B1917" s="116" t="s">
        <v>424</v>
      </c>
      <c r="C1917" s="110">
        <f>C1918+0+0</f>
        <v>50000</v>
      </c>
      <c r="D1917" s="110">
        <f>D1918+0+0</f>
        <v>25000</v>
      </c>
      <c r="E1917" s="110">
        <f>E1918+0+0</f>
        <v>0</v>
      </c>
      <c r="F1917" s="218">
        <f t="shared" si="703"/>
        <v>50</v>
      </c>
    </row>
    <row r="1918" spans="1:6" s="95" customFormat="1" x14ac:dyDescent="0.2">
      <c r="A1918" s="113">
        <v>511300</v>
      </c>
      <c r="B1918" s="114" t="s">
        <v>427</v>
      </c>
      <c r="C1918" s="123">
        <v>50000</v>
      </c>
      <c r="D1918" s="115">
        <v>25000</v>
      </c>
      <c r="E1918" s="123">
        <v>0</v>
      </c>
      <c r="F1918" s="217">
        <f t="shared" si="703"/>
        <v>50</v>
      </c>
    </row>
    <row r="1919" spans="1:6" s="95" customFormat="1" x14ac:dyDescent="0.2">
      <c r="A1919" s="154"/>
      <c r="B1919" s="148" t="s">
        <v>501</v>
      </c>
      <c r="C1919" s="152">
        <f>C1902+C1916+0</f>
        <v>1054000</v>
      </c>
      <c r="D1919" s="152">
        <f>D1902+D1916+0</f>
        <v>1063000</v>
      </c>
      <c r="E1919" s="152">
        <f>E1902+E1916+0</f>
        <v>0</v>
      </c>
      <c r="F1919" s="245">
        <f t="shared" si="703"/>
        <v>100.85388994307401</v>
      </c>
    </row>
    <row r="1920" spans="1:6" s="95" customFormat="1" x14ac:dyDescent="0.2">
      <c r="A1920" s="131"/>
      <c r="B1920" s="109"/>
      <c r="C1920" s="132"/>
      <c r="D1920" s="132"/>
      <c r="E1920" s="132"/>
      <c r="F1920" s="241"/>
    </row>
    <row r="1921" spans="1:6" s="95" customFormat="1" x14ac:dyDescent="0.2">
      <c r="A1921" s="108"/>
      <c r="B1921" s="109"/>
      <c r="C1921" s="115"/>
      <c r="D1921" s="115"/>
      <c r="E1921" s="115"/>
      <c r="F1921" s="219"/>
    </row>
    <row r="1922" spans="1:6" s="95" customFormat="1" x14ac:dyDescent="0.2">
      <c r="A1922" s="113" t="s">
        <v>887</v>
      </c>
      <c r="B1922" s="116"/>
      <c r="C1922" s="115"/>
      <c r="D1922" s="115"/>
      <c r="E1922" s="115"/>
      <c r="F1922" s="219"/>
    </row>
    <row r="1923" spans="1:6" s="95" customFormat="1" x14ac:dyDescent="0.2">
      <c r="A1923" s="113" t="s">
        <v>514</v>
      </c>
      <c r="B1923" s="116"/>
      <c r="C1923" s="115"/>
      <c r="D1923" s="115"/>
      <c r="E1923" s="115"/>
      <c r="F1923" s="219"/>
    </row>
    <row r="1924" spans="1:6" s="95" customFormat="1" x14ac:dyDescent="0.2">
      <c r="A1924" s="113" t="s">
        <v>647</v>
      </c>
      <c r="B1924" s="116"/>
      <c r="C1924" s="115"/>
      <c r="D1924" s="115"/>
      <c r="E1924" s="115"/>
      <c r="F1924" s="219"/>
    </row>
    <row r="1925" spans="1:6" s="95" customFormat="1" x14ac:dyDescent="0.2">
      <c r="A1925" s="113" t="s">
        <v>801</v>
      </c>
      <c r="B1925" s="116"/>
      <c r="C1925" s="115"/>
      <c r="D1925" s="115"/>
      <c r="E1925" s="115"/>
      <c r="F1925" s="219"/>
    </row>
    <row r="1926" spans="1:6" s="95" customFormat="1" x14ac:dyDescent="0.2">
      <c r="A1926" s="113"/>
      <c r="B1926" s="144"/>
      <c r="C1926" s="132"/>
      <c r="D1926" s="132"/>
      <c r="E1926" s="132"/>
      <c r="F1926" s="241"/>
    </row>
    <row r="1927" spans="1:6" s="95" customFormat="1" x14ac:dyDescent="0.2">
      <c r="A1927" s="111">
        <v>410000</v>
      </c>
      <c r="B1927" s="112" t="s">
        <v>359</v>
      </c>
      <c r="C1927" s="110">
        <f>C1928+C1933+C1944</f>
        <v>4537400</v>
      </c>
      <c r="D1927" s="110">
        <f>D1928+D1933+D1944</f>
        <v>4846300</v>
      </c>
      <c r="E1927" s="110">
        <f>E1928+E1933+E1944</f>
        <v>0</v>
      </c>
      <c r="F1927" s="218">
        <f t="shared" ref="F1927:F1982" si="720">D1927/C1927*100</f>
        <v>106.80786353418257</v>
      </c>
    </row>
    <row r="1928" spans="1:6" s="95" customFormat="1" x14ac:dyDescent="0.2">
      <c r="A1928" s="111">
        <v>411000</v>
      </c>
      <c r="B1928" s="112" t="s">
        <v>472</v>
      </c>
      <c r="C1928" s="110">
        <f t="shared" ref="C1928" si="721">SUM(C1929:C1932)</f>
        <v>4021300</v>
      </c>
      <c r="D1928" s="110">
        <f t="shared" ref="D1928" si="722">SUM(D1929:D1932)</f>
        <v>4319700</v>
      </c>
      <c r="E1928" s="110">
        <f t="shared" ref="E1928" si="723">SUM(E1929:E1932)</f>
        <v>0</v>
      </c>
      <c r="F1928" s="218">
        <f t="shared" si="720"/>
        <v>107.42048591251586</v>
      </c>
    </row>
    <row r="1929" spans="1:6" s="95" customFormat="1" x14ac:dyDescent="0.2">
      <c r="A1929" s="113">
        <v>411100</v>
      </c>
      <c r="B1929" s="114" t="s">
        <v>360</v>
      </c>
      <c r="C1929" s="123">
        <v>3720000</v>
      </c>
      <c r="D1929" s="115">
        <v>4001000</v>
      </c>
      <c r="E1929" s="123">
        <v>0</v>
      </c>
      <c r="F1929" s="217">
        <f t="shared" si="720"/>
        <v>107.55376344086021</v>
      </c>
    </row>
    <row r="1930" spans="1:6" s="95" customFormat="1" ht="40.5" x14ac:dyDescent="0.2">
      <c r="A1930" s="113">
        <v>411200</v>
      </c>
      <c r="B1930" s="114" t="s">
        <v>485</v>
      </c>
      <c r="C1930" s="123">
        <v>170000</v>
      </c>
      <c r="D1930" s="115">
        <v>170000</v>
      </c>
      <c r="E1930" s="123">
        <v>0</v>
      </c>
      <c r="F1930" s="217">
        <f t="shared" si="720"/>
        <v>100</v>
      </c>
    </row>
    <row r="1931" spans="1:6" s="95" customFormat="1" ht="40.5" x14ac:dyDescent="0.2">
      <c r="A1931" s="113">
        <v>411300</v>
      </c>
      <c r="B1931" s="114" t="s">
        <v>361</v>
      </c>
      <c r="C1931" s="123">
        <v>118000</v>
      </c>
      <c r="D1931" s="115">
        <v>131700</v>
      </c>
      <c r="E1931" s="123">
        <v>0</v>
      </c>
      <c r="F1931" s="217">
        <f t="shared" si="720"/>
        <v>111.61016949152543</v>
      </c>
    </row>
    <row r="1932" spans="1:6" s="95" customFormat="1" x14ac:dyDescent="0.2">
      <c r="A1932" s="113">
        <v>411400</v>
      </c>
      <c r="B1932" s="114" t="s">
        <v>362</v>
      </c>
      <c r="C1932" s="123">
        <v>13300</v>
      </c>
      <c r="D1932" s="115">
        <v>17000</v>
      </c>
      <c r="E1932" s="123">
        <v>0</v>
      </c>
      <c r="F1932" s="217">
        <f t="shared" si="720"/>
        <v>127.81954887218046</v>
      </c>
    </row>
    <row r="1933" spans="1:6" s="95" customFormat="1" x14ac:dyDescent="0.2">
      <c r="A1933" s="111">
        <v>412000</v>
      </c>
      <c r="B1933" s="116" t="s">
        <v>477</v>
      </c>
      <c r="C1933" s="110">
        <f>SUM(C1934:C1943)</f>
        <v>515900</v>
      </c>
      <c r="D1933" s="110">
        <f>SUM(D1934:D1943)</f>
        <v>526500</v>
      </c>
      <c r="E1933" s="110">
        <f>SUM(E1934:E1943)</f>
        <v>0</v>
      </c>
      <c r="F1933" s="218">
        <f t="shared" si="720"/>
        <v>102.0546617561543</v>
      </c>
    </row>
    <row r="1934" spans="1:6" s="95" customFormat="1" ht="40.5" x14ac:dyDescent="0.2">
      <c r="A1934" s="113">
        <v>412200</v>
      </c>
      <c r="B1934" s="114" t="s">
        <v>486</v>
      </c>
      <c r="C1934" s="123">
        <v>152000</v>
      </c>
      <c r="D1934" s="115">
        <v>152000</v>
      </c>
      <c r="E1934" s="123">
        <v>0</v>
      </c>
      <c r="F1934" s="217">
        <f t="shared" si="720"/>
        <v>100</v>
      </c>
    </row>
    <row r="1935" spans="1:6" s="95" customFormat="1" x14ac:dyDescent="0.2">
      <c r="A1935" s="113">
        <v>412300</v>
      </c>
      <c r="B1935" s="114" t="s">
        <v>364</v>
      </c>
      <c r="C1935" s="123">
        <v>43799.999999999964</v>
      </c>
      <c r="D1935" s="115">
        <v>44000</v>
      </c>
      <c r="E1935" s="123">
        <v>0</v>
      </c>
      <c r="F1935" s="217">
        <f t="shared" si="720"/>
        <v>100.45662100456629</v>
      </c>
    </row>
    <row r="1936" spans="1:6" s="95" customFormat="1" x14ac:dyDescent="0.2">
      <c r="A1936" s="113">
        <v>412500</v>
      </c>
      <c r="B1936" s="114" t="s">
        <v>366</v>
      </c>
      <c r="C1936" s="123">
        <v>20000</v>
      </c>
      <c r="D1936" s="115">
        <v>20000</v>
      </c>
      <c r="E1936" s="123">
        <v>0</v>
      </c>
      <c r="F1936" s="217">
        <f t="shared" si="720"/>
        <v>100</v>
      </c>
    </row>
    <row r="1937" spans="1:6" s="95" customFormat="1" x14ac:dyDescent="0.2">
      <c r="A1937" s="113">
        <v>412600</v>
      </c>
      <c r="B1937" s="114" t="s">
        <v>487</v>
      </c>
      <c r="C1937" s="123">
        <v>11299.999999999995</v>
      </c>
      <c r="D1937" s="115">
        <v>11500</v>
      </c>
      <c r="E1937" s="123">
        <v>0</v>
      </c>
      <c r="F1937" s="217">
        <f t="shared" si="720"/>
        <v>101.76991150442483</v>
      </c>
    </row>
    <row r="1938" spans="1:6" s="95" customFormat="1" x14ac:dyDescent="0.2">
      <c r="A1938" s="113">
        <v>412700</v>
      </c>
      <c r="B1938" s="114" t="s">
        <v>474</v>
      </c>
      <c r="C1938" s="123">
        <v>270000</v>
      </c>
      <c r="D1938" s="115">
        <v>280000</v>
      </c>
      <c r="E1938" s="123">
        <v>0</v>
      </c>
      <c r="F1938" s="217">
        <f t="shared" si="720"/>
        <v>103.7037037037037</v>
      </c>
    </row>
    <row r="1939" spans="1:6" s="95" customFormat="1" x14ac:dyDescent="0.2">
      <c r="A1939" s="113">
        <v>412900</v>
      </c>
      <c r="B1939" s="118" t="s">
        <v>567</v>
      </c>
      <c r="C1939" s="123">
        <v>4000</v>
      </c>
      <c r="D1939" s="115">
        <v>4000</v>
      </c>
      <c r="E1939" s="123">
        <v>0</v>
      </c>
      <c r="F1939" s="217">
        <f t="shared" si="720"/>
        <v>100</v>
      </c>
    </row>
    <row r="1940" spans="1:6" s="95" customFormat="1" x14ac:dyDescent="0.2">
      <c r="A1940" s="113">
        <v>412900</v>
      </c>
      <c r="B1940" s="118" t="s">
        <v>585</v>
      </c>
      <c r="C1940" s="123">
        <v>1500</v>
      </c>
      <c r="D1940" s="115">
        <v>1500</v>
      </c>
      <c r="E1940" s="123">
        <v>0</v>
      </c>
      <c r="F1940" s="217">
        <f t="shared" si="720"/>
        <v>100</v>
      </c>
    </row>
    <row r="1941" spans="1:6" s="95" customFormat="1" x14ac:dyDescent="0.2">
      <c r="A1941" s="113">
        <v>412900</v>
      </c>
      <c r="B1941" s="118" t="s">
        <v>586</v>
      </c>
      <c r="C1941" s="123">
        <v>999.99999999999989</v>
      </c>
      <c r="D1941" s="115">
        <v>1500</v>
      </c>
      <c r="E1941" s="123">
        <v>0</v>
      </c>
      <c r="F1941" s="217">
        <f t="shared" si="720"/>
        <v>150.00000000000003</v>
      </c>
    </row>
    <row r="1942" spans="1:6" s="95" customFormat="1" x14ac:dyDescent="0.2">
      <c r="A1942" s="113">
        <v>412900</v>
      </c>
      <c r="B1942" s="118" t="s">
        <v>587</v>
      </c>
      <c r="C1942" s="123">
        <v>7900</v>
      </c>
      <c r="D1942" s="115">
        <v>7999.9999999999991</v>
      </c>
      <c r="E1942" s="123">
        <v>0</v>
      </c>
      <c r="F1942" s="217">
        <f t="shared" si="720"/>
        <v>101.26582278481011</v>
      </c>
    </row>
    <row r="1943" spans="1:6" s="95" customFormat="1" x14ac:dyDescent="0.2">
      <c r="A1943" s="113">
        <v>412900</v>
      </c>
      <c r="B1943" s="114" t="s">
        <v>569</v>
      </c>
      <c r="C1943" s="123">
        <v>4400</v>
      </c>
      <c r="D1943" s="115">
        <v>4000</v>
      </c>
      <c r="E1943" s="123">
        <v>0</v>
      </c>
      <c r="F1943" s="217">
        <f t="shared" si="720"/>
        <v>90.909090909090907</v>
      </c>
    </row>
    <row r="1944" spans="1:6" s="120" customFormat="1" x14ac:dyDescent="0.2">
      <c r="A1944" s="111">
        <v>413000</v>
      </c>
      <c r="B1944" s="116" t="s">
        <v>478</v>
      </c>
      <c r="C1944" s="110">
        <f t="shared" ref="C1944" si="724">C1945</f>
        <v>200</v>
      </c>
      <c r="D1944" s="110">
        <f t="shared" ref="D1944:E1944" si="725">D1945</f>
        <v>100</v>
      </c>
      <c r="E1944" s="110">
        <f t="shared" si="725"/>
        <v>0</v>
      </c>
      <c r="F1944" s="218">
        <f t="shared" si="720"/>
        <v>50</v>
      </c>
    </row>
    <row r="1945" spans="1:6" s="95" customFormat="1" x14ac:dyDescent="0.2">
      <c r="A1945" s="113">
        <v>413900</v>
      </c>
      <c r="B1945" s="114" t="s">
        <v>371</v>
      </c>
      <c r="C1945" s="123">
        <v>200</v>
      </c>
      <c r="D1945" s="115">
        <v>100</v>
      </c>
      <c r="E1945" s="123">
        <v>0</v>
      </c>
      <c r="F1945" s="217">
        <f t="shared" si="720"/>
        <v>50</v>
      </c>
    </row>
    <row r="1946" spans="1:6" s="95" customFormat="1" x14ac:dyDescent="0.2">
      <c r="A1946" s="111">
        <v>510000</v>
      </c>
      <c r="B1946" s="116" t="s">
        <v>423</v>
      </c>
      <c r="C1946" s="110">
        <f>C1947+C1949</f>
        <v>23000</v>
      </c>
      <c r="D1946" s="110">
        <f>D1947+D1949</f>
        <v>23500</v>
      </c>
      <c r="E1946" s="110">
        <f>E1947+E1949</f>
        <v>0</v>
      </c>
      <c r="F1946" s="218">
        <f t="shared" si="720"/>
        <v>102.17391304347827</v>
      </c>
    </row>
    <row r="1947" spans="1:6" s="95" customFormat="1" x14ac:dyDescent="0.2">
      <c r="A1947" s="111">
        <v>511000</v>
      </c>
      <c r="B1947" s="116" t="s">
        <v>424</v>
      </c>
      <c r="C1947" s="110">
        <f>SUM(C1948:C1948)</f>
        <v>20000</v>
      </c>
      <c r="D1947" s="110">
        <f>SUM(D1948:D1948)</f>
        <v>20000</v>
      </c>
      <c r="E1947" s="110">
        <f>SUM(E1948:E1948)</f>
        <v>0</v>
      </c>
      <c r="F1947" s="218">
        <f t="shared" si="720"/>
        <v>100</v>
      </c>
    </row>
    <row r="1948" spans="1:6" s="95" customFormat="1" x14ac:dyDescent="0.2">
      <c r="A1948" s="113">
        <v>511300</v>
      </c>
      <c r="B1948" s="114" t="s">
        <v>427</v>
      </c>
      <c r="C1948" s="123">
        <v>20000</v>
      </c>
      <c r="D1948" s="115">
        <v>20000</v>
      </c>
      <c r="E1948" s="123">
        <v>0</v>
      </c>
      <c r="F1948" s="217">
        <f t="shared" si="720"/>
        <v>100</v>
      </c>
    </row>
    <row r="1949" spans="1:6" s="120" customFormat="1" x14ac:dyDescent="0.2">
      <c r="A1949" s="111">
        <v>516000</v>
      </c>
      <c r="B1949" s="116" t="s">
        <v>434</v>
      </c>
      <c r="C1949" s="110">
        <f t="shared" ref="C1949" si="726">C1950</f>
        <v>3000</v>
      </c>
      <c r="D1949" s="110">
        <f t="shared" ref="D1949:E1949" si="727">D1950</f>
        <v>3500</v>
      </c>
      <c r="E1949" s="110">
        <f t="shared" si="727"/>
        <v>0</v>
      </c>
      <c r="F1949" s="218">
        <f t="shared" si="720"/>
        <v>116.66666666666667</v>
      </c>
    </row>
    <row r="1950" spans="1:6" s="95" customFormat="1" x14ac:dyDescent="0.2">
      <c r="A1950" s="113">
        <v>516100</v>
      </c>
      <c r="B1950" s="114" t="s">
        <v>434</v>
      </c>
      <c r="C1950" s="123">
        <v>3000</v>
      </c>
      <c r="D1950" s="115">
        <v>3500</v>
      </c>
      <c r="E1950" s="123">
        <v>0</v>
      </c>
      <c r="F1950" s="217">
        <f t="shared" si="720"/>
        <v>116.66666666666667</v>
      </c>
    </row>
    <row r="1951" spans="1:6" s="120" customFormat="1" x14ac:dyDescent="0.2">
      <c r="A1951" s="111">
        <v>630000</v>
      </c>
      <c r="B1951" s="116" t="s">
        <v>462</v>
      </c>
      <c r="C1951" s="110">
        <f>C1952+C1954</f>
        <v>33100</v>
      </c>
      <c r="D1951" s="110">
        <f>D1952+D1954</f>
        <v>99300</v>
      </c>
      <c r="E1951" s="110">
        <f>E1952+E1954</f>
        <v>21000</v>
      </c>
      <c r="F1951" s="218">
        <f t="shared" si="720"/>
        <v>300</v>
      </c>
    </row>
    <row r="1952" spans="1:6" s="120" customFormat="1" x14ac:dyDescent="0.2">
      <c r="A1952" s="111">
        <v>631000</v>
      </c>
      <c r="B1952" s="116" t="s">
        <v>397</v>
      </c>
      <c r="C1952" s="110">
        <f>0</f>
        <v>0</v>
      </c>
      <c r="D1952" s="110">
        <f>0</f>
        <v>0</v>
      </c>
      <c r="E1952" s="110">
        <f>0+E1953</f>
        <v>21000</v>
      </c>
      <c r="F1952" s="218">
        <v>0</v>
      </c>
    </row>
    <row r="1953" spans="1:6" s="95" customFormat="1" x14ac:dyDescent="0.2">
      <c r="A1953" s="121">
        <v>631200</v>
      </c>
      <c r="B1953" s="114" t="s">
        <v>465</v>
      </c>
      <c r="C1953" s="123">
        <v>0</v>
      </c>
      <c r="D1953" s="115">
        <v>0</v>
      </c>
      <c r="E1953" s="115">
        <v>21000</v>
      </c>
      <c r="F1953" s="219">
        <v>0</v>
      </c>
    </row>
    <row r="1954" spans="1:6" s="120" customFormat="1" x14ac:dyDescent="0.2">
      <c r="A1954" s="111">
        <v>638000</v>
      </c>
      <c r="B1954" s="116" t="s">
        <v>398</v>
      </c>
      <c r="C1954" s="110">
        <f t="shared" ref="C1954" si="728">C1955</f>
        <v>33100</v>
      </c>
      <c r="D1954" s="110">
        <f t="shared" ref="D1954:E1954" si="729">D1955</f>
        <v>99300</v>
      </c>
      <c r="E1954" s="110">
        <f t="shared" si="729"/>
        <v>0</v>
      </c>
      <c r="F1954" s="218">
        <f t="shared" si="720"/>
        <v>300</v>
      </c>
    </row>
    <row r="1955" spans="1:6" s="95" customFormat="1" x14ac:dyDescent="0.2">
      <c r="A1955" s="113">
        <v>638100</v>
      </c>
      <c r="B1955" s="114" t="s">
        <v>467</v>
      </c>
      <c r="C1955" s="123">
        <v>33100</v>
      </c>
      <c r="D1955" s="115">
        <v>99300</v>
      </c>
      <c r="E1955" s="123">
        <v>0</v>
      </c>
      <c r="F1955" s="217">
        <f t="shared" si="720"/>
        <v>300</v>
      </c>
    </row>
    <row r="1956" spans="1:6" s="95" customFormat="1" x14ac:dyDescent="0.2">
      <c r="A1956" s="154"/>
      <c r="B1956" s="148" t="s">
        <v>501</v>
      </c>
      <c r="C1956" s="152">
        <f>C1927+C1946+C1951</f>
        <v>4593500</v>
      </c>
      <c r="D1956" s="152">
        <f>D1927+D1946+D1951</f>
        <v>4969100</v>
      </c>
      <c r="E1956" s="152">
        <f>E1927+E1946+E1951</f>
        <v>21000</v>
      </c>
      <c r="F1956" s="245">
        <f t="shared" si="720"/>
        <v>108.17677152498095</v>
      </c>
    </row>
    <row r="1957" spans="1:6" s="95" customFormat="1" x14ac:dyDescent="0.2">
      <c r="A1957" s="131"/>
      <c r="B1957" s="109"/>
      <c r="C1957" s="132"/>
      <c r="D1957" s="132"/>
      <c r="E1957" s="132"/>
      <c r="F1957" s="241"/>
    </row>
    <row r="1958" spans="1:6" s="95" customFormat="1" x14ac:dyDescent="0.2">
      <c r="A1958" s="108"/>
      <c r="B1958" s="109"/>
      <c r="C1958" s="115"/>
      <c r="D1958" s="115"/>
      <c r="E1958" s="115"/>
      <c r="F1958" s="219"/>
    </row>
    <row r="1959" spans="1:6" s="95" customFormat="1" x14ac:dyDescent="0.2">
      <c r="A1959" s="113" t="s">
        <v>888</v>
      </c>
      <c r="B1959" s="116"/>
      <c r="C1959" s="115"/>
      <c r="D1959" s="115"/>
      <c r="E1959" s="115"/>
      <c r="F1959" s="219"/>
    </row>
    <row r="1960" spans="1:6" s="95" customFormat="1" x14ac:dyDescent="0.2">
      <c r="A1960" s="113" t="s">
        <v>514</v>
      </c>
      <c r="B1960" s="116"/>
      <c r="C1960" s="115"/>
      <c r="D1960" s="115"/>
      <c r="E1960" s="115"/>
      <c r="F1960" s="219"/>
    </row>
    <row r="1961" spans="1:6" s="95" customFormat="1" x14ac:dyDescent="0.2">
      <c r="A1961" s="113" t="s">
        <v>648</v>
      </c>
      <c r="B1961" s="116"/>
      <c r="C1961" s="115"/>
      <c r="D1961" s="115"/>
      <c r="E1961" s="115"/>
      <c r="F1961" s="219"/>
    </row>
    <row r="1962" spans="1:6" s="95" customFormat="1" x14ac:dyDescent="0.2">
      <c r="A1962" s="113" t="s">
        <v>801</v>
      </c>
      <c r="B1962" s="116"/>
      <c r="C1962" s="115"/>
      <c r="D1962" s="115"/>
      <c r="E1962" s="115"/>
      <c r="F1962" s="219"/>
    </row>
    <row r="1963" spans="1:6" s="95" customFormat="1" x14ac:dyDescent="0.2">
      <c r="A1963" s="113"/>
      <c r="B1963" s="144"/>
      <c r="C1963" s="132"/>
      <c r="D1963" s="132"/>
      <c r="E1963" s="132"/>
      <c r="F1963" s="241"/>
    </row>
    <row r="1964" spans="1:6" s="95" customFormat="1" x14ac:dyDescent="0.2">
      <c r="A1964" s="111">
        <v>410000</v>
      </c>
      <c r="B1964" s="112" t="s">
        <v>359</v>
      </c>
      <c r="C1964" s="110">
        <f>C1965+C1970+0</f>
        <v>1598500</v>
      </c>
      <c r="D1964" s="110">
        <f>D1965+D1970+0</f>
        <v>1728300</v>
      </c>
      <c r="E1964" s="110">
        <f>E1965+E1970+0</f>
        <v>0</v>
      </c>
      <c r="F1964" s="218">
        <f t="shared" si="720"/>
        <v>108.12011260556771</v>
      </c>
    </row>
    <row r="1965" spans="1:6" s="95" customFormat="1" x14ac:dyDescent="0.2">
      <c r="A1965" s="111">
        <v>411000</v>
      </c>
      <c r="B1965" s="112" t="s">
        <v>472</v>
      </c>
      <c r="C1965" s="110">
        <f t="shared" ref="C1965" si="730">SUM(C1966:C1969)</f>
        <v>1461700</v>
      </c>
      <c r="D1965" s="110">
        <f t="shared" ref="D1965" si="731">SUM(D1966:D1969)</f>
        <v>1588500</v>
      </c>
      <c r="E1965" s="110">
        <f t="shared" ref="E1965" si="732">SUM(E1966:E1969)</f>
        <v>0</v>
      </c>
      <c r="F1965" s="218">
        <f t="shared" si="720"/>
        <v>108.67483067660943</v>
      </c>
    </row>
    <row r="1966" spans="1:6" s="95" customFormat="1" x14ac:dyDescent="0.2">
      <c r="A1966" s="113">
        <v>411100</v>
      </c>
      <c r="B1966" s="114" t="s">
        <v>360</v>
      </c>
      <c r="C1966" s="123">
        <v>1360000</v>
      </c>
      <c r="D1966" s="115">
        <v>1500000</v>
      </c>
      <c r="E1966" s="123">
        <v>0</v>
      </c>
      <c r="F1966" s="217">
        <f t="shared" si="720"/>
        <v>110.29411764705883</v>
      </c>
    </row>
    <row r="1967" spans="1:6" s="95" customFormat="1" ht="40.5" x14ac:dyDescent="0.2">
      <c r="A1967" s="113">
        <v>411200</v>
      </c>
      <c r="B1967" s="114" t="s">
        <v>485</v>
      </c>
      <c r="C1967" s="123">
        <v>60000</v>
      </c>
      <c r="D1967" s="115">
        <v>60000</v>
      </c>
      <c r="E1967" s="123">
        <v>0</v>
      </c>
      <c r="F1967" s="217">
        <f t="shared" si="720"/>
        <v>100</v>
      </c>
    </row>
    <row r="1968" spans="1:6" s="95" customFormat="1" ht="40.5" x14ac:dyDescent="0.2">
      <c r="A1968" s="113">
        <v>411300</v>
      </c>
      <c r="B1968" s="114" t="s">
        <v>361</v>
      </c>
      <c r="C1968" s="123">
        <v>25200</v>
      </c>
      <c r="D1968" s="115">
        <v>8500</v>
      </c>
      <c r="E1968" s="123">
        <v>0</v>
      </c>
      <c r="F1968" s="217">
        <f t="shared" si="720"/>
        <v>33.730158730158735</v>
      </c>
    </row>
    <row r="1969" spans="1:6" s="95" customFormat="1" x14ac:dyDescent="0.2">
      <c r="A1969" s="113">
        <v>411400</v>
      </c>
      <c r="B1969" s="114" t="s">
        <v>362</v>
      </c>
      <c r="C1969" s="123">
        <v>16500</v>
      </c>
      <c r="D1969" s="115">
        <v>20000</v>
      </c>
      <c r="E1969" s="123">
        <v>0</v>
      </c>
      <c r="F1969" s="217">
        <f t="shared" si="720"/>
        <v>121.21212121212122</v>
      </c>
    </row>
    <row r="1970" spans="1:6" s="95" customFormat="1" x14ac:dyDescent="0.2">
      <c r="A1970" s="111">
        <v>412000</v>
      </c>
      <c r="B1970" s="116" t="s">
        <v>477</v>
      </c>
      <c r="C1970" s="110">
        <f>SUM(C1971:C1979)</f>
        <v>136800</v>
      </c>
      <c r="D1970" s="110">
        <f>SUM(D1971:D1979)</f>
        <v>139800</v>
      </c>
      <c r="E1970" s="110">
        <f>SUM(E1971:E1979)</f>
        <v>0</v>
      </c>
      <c r="F1970" s="218">
        <f t="shared" si="720"/>
        <v>102.19298245614034</v>
      </c>
    </row>
    <row r="1971" spans="1:6" s="95" customFormat="1" ht="40.5" x14ac:dyDescent="0.2">
      <c r="A1971" s="113">
        <v>412200</v>
      </c>
      <c r="B1971" s="114" t="s">
        <v>486</v>
      </c>
      <c r="C1971" s="123">
        <v>35000</v>
      </c>
      <c r="D1971" s="115">
        <v>36000</v>
      </c>
      <c r="E1971" s="123">
        <v>0</v>
      </c>
      <c r="F1971" s="217">
        <f t="shared" si="720"/>
        <v>102.85714285714285</v>
      </c>
    </row>
    <row r="1972" spans="1:6" s="95" customFormat="1" x14ac:dyDescent="0.2">
      <c r="A1972" s="113">
        <v>412300</v>
      </c>
      <c r="B1972" s="114" t="s">
        <v>364</v>
      </c>
      <c r="C1972" s="123">
        <v>11000</v>
      </c>
      <c r="D1972" s="115">
        <v>11000</v>
      </c>
      <c r="E1972" s="123">
        <v>0</v>
      </c>
      <c r="F1972" s="217">
        <f t="shared" si="720"/>
        <v>100</v>
      </c>
    </row>
    <row r="1973" spans="1:6" s="95" customFormat="1" x14ac:dyDescent="0.2">
      <c r="A1973" s="113">
        <v>412500</v>
      </c>
      <c r="B1973" s="114" t="s">
        <v>366</v>
      </c>
      <c r="C1973" s="123">
        <v>5000</v>
      </c>
      <c r="D1973" s="115">
        <v>5000</v>
      </c>
      <c r="E1973" s="123">
        <v>0</v>
      </c>
      <c r="F1973" s="217">
        <f t="shared" si="720"/>
        <v>100</v>
      </c>
    </row>
    <row r="1974" spans="1:6" s="95" customFormat="1" x14ac:dyDescent="0.2">
      <c r="A1974" s="113">
        <v>412600</v>
      </c>
      <c r="B1974" s="114" t="s">
        <v>487</v>
      </c>
      <c r="C1974" s="123">
        <v>5000</v>
      </c>
      <c r="D1974" s="115">
        <v>5000</v>
      </c>
      <c r="E1974" s="123">
        <v>0</v>
      </c>
      <c r="F1974" s="217">
        <f t="shared" si="720"/>
        <v>100</v>
      </c>
    </row>
    <row r="1975" spans="1:6" s="95" customFormat="1" x14ac:dyDescent="0.2">
      <c r="A1975" s="113">
        <v>412700</v>
      </c>
      <c r="B1975" s="114" t="s">
        <v>474</v>
      </c>
      <c r="C1975" s="123">
        <v>75000</v>
      </c>
      <c r="D1975" s="115">
        <v>77000</v>
      </c>
      <c r="E1975" s="123">
        <v>0</v>
      </c>
      <c r="F1975" s="217">
        <f t="shared" si="720"/>
        <v>102.66666666666666</v>
      </c>
    </row>
    <row r="1976" spans="1:6" s="95" customFormat="1" x14ac:dyDescent="0.2">
      <c r="A1976" s="113">
        <v>412900</v>
      </c>
      <c r="B1976" s="118" t="s">
        <v>567</v>
      </c>
      <c r="C1976" s="123">
        <v>1500</v>
      </c>
      <c r="D1976" s="115">
        <v>1500</v>
      </c>
      <c r="E1976" s="123">
        <v>0</v>
      </c>
      <c r="F1976" s="217">
        <f t="shared" si="720"/>
        <v>100</v>
      </c>
    </row>
    <row r="1977" spans="1:6" s="95" customFormat="1" x14ac:dyDescent="0.2">
      <c r="A1977" s="113">
        <v>412900</v>
      </c>
      <c r="B1977" s="118" t="s">
        <v>586</v>
      </c>
      <c r="C1977" s="123">
        <v>300</v>
      </c>
      <c r="D1977" s="115">
        <v>300</v>
      </c>
      <c r="E1977" s="123">
        <v>0</v>
      </c>
      <c r="F1977" s="217">
        <f t="shared" si="720"/>
        <v>100</v>
      </c>
    </row>
    <row r="1978" spans="1:6" s="95" customFormat="1" x14ac:dyDescent="0.2">
      <c r="A1978" s="113">
        <v>412900</v>
      </c>
      <c r="B1978" s="118" t="s">
        <v>587</v>
      </c>
      <c r="C1978" s="123">
        <v>3000</v>
      </c>
      <c r="D1978" s="115">
        <v>3000</v>
      </c>
      <c r="E1978" s="123">
        <v>0</v>
      </c>
      <c r="F1978" s="217">
        <f t="shared" si="720"/>
        <v>100</v>
      </c>
    </row>
    <row r="1979" spans="1:6" s="95" customFormat="1" x14ac:dyDescent="0.2">
      <c r="A1979" s="113">
        <v>412900</v>
      </c>
      <c r="B1979" s="114" t="s">
        <v>569</v>
      </c>
      <c r="C1979" s="123">
        <v>1000</v>
      </c>
      <c r="D1979" s="115">
        <v>999.99999999999989</v>
      </c>
      <c r="E1979" s="123">
        <v>0</v>
      </c>
      <c r="F1979" s="217">
        <f t="shared" si="720"/>
        <v>99.999999999999986</v>
      </c>
    </row>
    <row r="1980" spans="1:6" s="95" customFormat="1" x14ac:dyDescent="0.2">
      <c r="A1980" s="111">
        <v>510000</v>
      </c>
      <c r="B1980" s="116" t="s">
        <v>423</v>
      </c>
      <c r="C1980" s="110">
        <f>C1981+C1983</f>
        <v>9000</v>
      </c>
      <c r="D1980" s="110">
        <f>D1981+D1983</f>
        <v>10000</v>
      </c>
      <c r="E1980" s="110">
        <f>E1981+E1983</f>
        <v>0</v>
      </c>
      <c r="F1980" s="218">
        <f t="shared" si="720"/>
        <v>111.11111111111111</v>
      </c>
    </row>
    <row r="1981" spans="1:6" s="95" customFormat="1" x14ac:dyDescent="0.2">
      <c r="A1981" s="111">
        <v>511000</v>
      </c>
      <c r="B1981" s="116" t="s">
        <v>424</v>
      </c>
      <c r="C1981" s="110">
        <f>SUM(C1982:C1982)</f>
        <v>8000</v>
      </c>
      <c r="D1981" s="110">
        <f>SUM(D1982:D1982)</f>
        <v>10000</v>
      </c>
      <c r="E1981" s="110">
        <f>SUM(E1982:E1982)</f>
        <v>0</v>
      </c>
      <c r="F1981" s="218">
        <f t="shared" si="720"/>
        <v>125</v>
      </c>
    </row>
    <row r="1982" spans="1:6" s="95" customFormat="1" x14ac:dyDescent="0.2">
      <c r="A1982" s="113">
        <v>511300</v>
      </c>
      <c r="B1982" s="114" t="s">
        <v>427</v>
      </c>
      <c r="C1982" s="123">
        <v>8000</v>
      </c>
      <c r="D1982" s="115">
        <v>10000</v>
      </c>
      <c r="E1982" s="123">
        <v>0</v>
      </c>
      <c r="F1982" s="217">
        <f t="shared" si="720"/>
        <v>125</v>
      </c>
    </row>
    <row r="1983" spans="1:6" s="120" customFormat="1" x14ac:dyDescent="0.2">
      <c r="A1983" s="111">
        <v>516000</v>
      </c>
      <c r="B1983" s="116" t="s">
        <v>434</v>
      </c>
      <c r="C1983" s="110">
        <f t="shared" ref="C1983" si="733">C1984</f>
        <v>1000</v>
      </c>
      <c r="D1983" s="110">
        <f t="shared" ref="D1983:E1983" si="734">D1984</f>
        <v>0</v>
      </c>
      <c r="E1983" s="110">
        <f t="shared" si="734"/>
        <v>0</v>
      </c>
      <c r="F1983" s="218">
        <f t="shared" ref="F1983:F2038" si="735">D1983/C1983*100</f>
        <v>0</v>
      </c>
    </row>
    <row r="1984" spans="1:6" s="95" customFormat="1" x14ac:dyDescent="0.2">
      <c r="A1984" s="113">
        <v>516100</v>
      </c>
      <c r="B1984" s="114" t="s">
        <v>434</v>
      </c>
      <c r="C1984" s="123">
        <v>1000</v>
      </c>
      <c r="D1984" s="115">
        <v>0</v>
      </c>
      <c r="E1984" s="123">
        <v>0</v>
      </c>
      <c r="F1984" s="217">
        <f t="shared" si="735"/>
        <v>0</v>
      </c>
    </row>
    <row r="1985" spans="1:6" s="120" customFormat="1" x14ac:dyDescent="0.2">
      <c r="A1985" s="111">
        <v>630000</v>
      </c>
      <c r="B1985" s="116" t="s">
        <v>462</v>
      </c>
      <c r="C1985" s="110">
        <f>C1986+C1988</f>
        <v>13300</v>
      </c>
      <c r="D1985" s="110">
        <f>D1986+D1988</f>
        <v>5000</v>
      </c>
      <c r="E1985" s="110">
        <f>E1986+E1988</f>
        <v>90000</v>
      </c>
      <c r="F1985" s="218">
        <f t="shared" si="735"/>
        <v>37.593984962406012</v>
      </c>
    </row>
    <row r="1986" spans="1:6" s="120" customFormat="1" x14ac:dyDescent="0.2">
      <c r="A1986" s="111">
        <v>631000</v>
      </c>
      <c r="B1986" s="116" t="s">
        <v>397</v>
      </c>
      <c r="C1986" s="110">
        <f>0</f>
        <v>0</v>
      </c>
      <c r="D1986" s="110">
        <f>0</f>
        <v>0</v>
      </c>
      <c r="E1986" s="110">
        <f>0+E1987</f>
        <v>90000</v>
      </c>
      <c r="F1986" s="218">
        <v>0</v>
      </c>
    </row>
    <row r="1987" spans="1:6" s="95" customFormat="1" x14ac:dyDescent="0.2">
      <c r="A1987" s="121">
        <v>631200</v>
      </c>
      <c r="B1987" s="114" t="s">
        <v>465</v>
      </c>
      <c r="C1987" s="123">
        <v>0</v>
      </c>
      <c r="D1987" s="115">
        <v>0</v>
      </c>
      <c r="E1987" s="115">
        <v>90000</v>
      </c>
      <c r="F1987" s="219">
        <v>0</v>
      </c>
    </row>
    <row r="1988" spans="1:6" s="120" customFormat="1" x14ac:dyDescent="0.2">
      <c r="A1988" s="111">
        <v>638000</v>
      </c>
      <c r="B1988" s="116" t="s">
        <v>398</v>
      </c>
      <c r="C1988" s="110">
        <f t="shared" ref="C1988" si="736">C1989</f>
        <v>13300</v>
      </c>
      <c r="D1988" s="110">
        <f>D1989</f>
        <v>5000</v>
      </c>
      <c r="E1988" s="110">
        <f t="shared" ref="E1988" si="737">E1989</f>
        <v>0</v>
      </c>
      <c r="F1988" s="218">
        <f t="shared" si="735"/>
        <v>37.593984962406012</v>
      </c>
    </row>
    <row r="1989" spans="1:6" s="95" customFormat="1" x14ac:dyDescent="0.2">
      <c r="A1989" s="113">
        <v>638100</v>
      </c>
      <c r="B1989" s="114" t="s">
        <v>467</v>
      </c>
      <c r="C1989" s="123">
        <v>13300</v>
      </c>
      <c r="D1989" s="115">
        <v>5000</v>
      </c>
      <c r="E1989" s="123">
        <v>0</v>
      </c>
      <c r="F1989" s="217">
        <f t="shared" si="735"/>
        <v>37.593984962406012</v>
      </c>
    </row>
    <row r="1990" spans="1:6" s="95" customFormat="1" x14ac:dyDescent="0.2">
      <c r="A1990" s="154"/>
      <c r="B1990" s="148" t="s">
        <v>501</v>
      </c>
      <c r="C1990" s="152">
        <f>C1964+C1980+C1985</f>
        <v>1620800</v>
      </c>
      <c r="D1990" s="152">
        <f>D1964+D1980+D1985</f>
        <v>1743300</v>
      </c>
      <c r="E1990" s="152">
        <f>E1964+E1980+E1985</f>
        <v>90000</v>
      </c>
      <c r="F1990" s="245">
        <f t="shared" si="735"/>
        <v>107.55799605133267</v>
      </c>
    </row>
    <row r="1991" spans="1:6" s="95" customFormat="1" x14ac:dyDescent="0.2">
      <c r="A1991" s="131"/>
      <c r="B1991" s="109"/>
      <c r="C1991" s="132"/>
      <c r="D1991" s="132"/>
      <c r="E1991" s="132"/>
      <c r="F1991" s="241"/>
    </row>
    <row r="1992" spans="1:6" s="95" customFormat="1" x14ac:dyDescent="0.2">
      <c r="A1992" s="108"/>
      <c r="B1992" s="109"/>
      <c r="C1992" s="115"/>
      <c r="D1992" s="115"/>
      <c r="E1992" s="115"/>
      <c r="F1992" s="219"/>
    </row>
    <row r="1993" spans="1:6" s="95" customFormat="1" x14ac:dyDescent="0.2">
      <c r="A1993" s="113" t="s">
        <v>889</v>
      </c>
      <c r="B1993" s="116"/>
      <c r="C1993" s="115"/>
      <c r="D1993" s="115"/>
      <c r="E1993" s="115"/>
      <c r="F1993" s="219"/>
    </row>
    <row r="1994" spans="1:6" s="95" customFormat="1" x14ac:dyDescent="0.2">
      <c r="A1994" s="113" t="s">
        <v>514</v>
      </c>
      <c r="B1994" s="116"/>
      <c r="C1994" s="115"/>
      <c r="D1994" s="115"/>
      <c r="E1994" s="115"/>
      <c r="F1994" s="219"/>
    </row>
    <row r="1995" spans="1:6" s="95" customFormat="1" x14ac:dyDescent="0.2">
      <c r="A1995" s="113" t="s">
        <v>649</v>
      </c>
      <c r="B1995" s="116"/>
      <c r="C1995" s="115"/>
      <c r="D1995" s="115"/>
      <c r="E1995" s="115"/>
      <c r="F1995" s="219"/>
    </row>
    <row r="1996" spans="1:6" s="95" customFormat="1" x14ac:dyDescent="0.2">
      <c r="A1996" s="113" t="s">
        <v>801</v>
      </c>
      <c r="B1996" s="116"/>
      <c r="C1996" s="115"/>
      <c r="D1996" s="115"/>
      <c r="E1996" s="115"/>
      <c r="F1996" s="219"/>
    </row>
    <row r="1997" spans="1:6" s="95" customFormat="1" x14ac:dyDescent="0.2">
      <c r="A1997" s="113"/>
      <c r="B1997" s="144"/>
      <c r="C1997" s="132"/>
      <c r="D1997" s="132"/>
      <c r="E1997" s="132"/>
      <c r="F1997" s="241"/>
    </row>
    <row r="1998" spans="1:6" s="95" customFormat="1" x14ac:dyDescent="0.2">
      <c r="A1998" s="111">
        <v>410000</v>
      </c>
      <c r="B1998" s="112" t="s">
        <v>359</v>
      </c>
      <c r="C1998" s="110">
        <f>C1999+C2004+0+C2015</f>
        <v>1746800</v>
      </c>
      <c r="D1998" s="110">
        <f>D1999+D2004+0+D2015</f>
        <v>1910900</v>
      </c>
      <c r="E1998" s="110">
        <f>E1999+E2004+0+E2015</f>
        <v>0</v>
      </c>
      <c r="F1998" s="218">
        <f t="shared" si="735"/>
        <v>109.39432104419511</v>
      </c>
    </row>
    <row r="1999" spans="1:6" s="95" customFormat="1" x14ac:dyDescent="0.2">
      <c r="A1999" s="111">
        <v>411000</v>
      </c>
      <c r="B1999" s="112" t="s">
        <v>472</v>
      </c>
      <c r="C1999" s="110">
        <f t="shared" ref="C1999" si="738">SUM(C2000:C2003)</f>
        <v>1436800</v>
      </c>
      <c r="D1999" s="110">
        <f t="shared" ref="D1999" si="739">SUM(D2000:D2003)</f>
        <v>1601000</v>
      </c>
      <c r="E1999" s="110">
        <f t="shared" ref="E1999" si="740">SUM(E2000:E2003)</f>
        <v>0</v>
      </c>
      <c r="F1999" s="218">
        <f t="shared" si="735"/>
        <v>111.42817371937639</v>
      </c>
    </row>
    <row r="2000" spans="1:6" s="95" customFormat="1" x14ac:dyDescent="0.2">
      <c r="A2000" s="113">
        <v>411100</v>
      </c>
      <c r="B2000" s="114" t="s">
        <v>360</v>
      </c>
      <c r="C2000" s="123">
        <v>1200000</v>
      </c>
      <c r="D2000" s="115">
        <v>1400000</v>
      </c>
      <c r="E2000" s="123">
        <v>0</v>
      </c>
      <c r="F2000" s="217">
        <f t="shared" si="735"/>
        <v>116.66666666666667</v>
      </c>
    </row>
    <row r="2001" spans="1:6" s="95" customFormat="1" ht="40.5" x14ac:dyDescent="0.2">
      <c r="A2001" s="113">
        <v>411200</v>
      </c>
      <c r="B2001" s="114" t="s">
        <v>485</v>
      </c>
      <c r="C2001" s="123">
        <v>80000</v>
      </c>
      <c r="D2001" s="115">
        <v>80000</v>
      </c>
      <c r="E2001" s="123">
        <v>0</v>
      </c>
      <c r="F2001" s="217">
        <f t="shared" si="735"/>
        <v>100</v>
      </c>
    </row>
    <row r="2002" spans="1:6" s="95" customFormat="1" ht="40.5" x14ac:dyDescent="0.2">
      <c r="A2002" s="113">
        <v>411300</v>
      </c>
      <c r="B2002" s="114" t="s">
        <v>361</v>
      </c>
      <c r="C2002" s="123">
        <v>101800</v>
      </c>
      <c r="D2002" s="115">
        <v>66000</v>
      </c>
      <c r="E2002" s="123">
        <v>0</v>
      </c>
      <c r="F2002" s="217">
        <f t="shared" si="735"/>
        <v>64.833005893909629</v>
      </c>
    </row>
    <row r="2003" spans="1:6" s="95" customFormat="1" x14ac:dyDescent="0.2">
      <c r="A2003" s="113">
        <v>411400</v>
      </c>
      <c r="B2003" s="114" t="s">
        <v>362</v>
      </c>
      <c r="C2003" s="123">
        <v>55000</v>
      </c>
      <c r="D2003" s="115">
        <v>55000</v>
      </c>
      <c r="E2003" s="123">
        <v>0</v>
      </c>
      <c r="F2003" s="217">
        <f t="shared" si="735"/>
        <v>100</v>
      </c>
    </row>
    <row r="2004" spans="1:6" s="95" customFormat="1" x14ac:dyDescent="0.2">
      <c r="A2004" s="111">
        <v>412000</v>
      </c>
      <c r="B2004" s="116" t="s">
        <v>477</v>
      </c>
      <c r="C2004" s="110">
        <f>SUM(C2005:C2014)</f>
        <v>309800</v>
      </c>
      <c r="D2004" s="110">
        <f>SUM(D2005:D2014)</f>
        <v>309700</v>
      </c>
      <c r="E2004" s="110">
        <f>SUM(E2005:E2014)</f>
        <v>0</v>
      </c>
      <c r="F2004" s="218">
        <f t="shared" si="735"/>
        <v>99.967721110393796</v>
      </c>
    </row>
    <row r="2005" spans="1:6" s="95" customFormat="1" ht="40.5" x14ac:dyDescent="0.2">
      <c r="A2005" s="113">
        <v>412200</v>
      </c>
      <c r="B2005" s="114" t="s">
        <v>486</v>
      </c>
      <c r="C2005" s="123">
        <v>100000</v>
      </c>
      <c r="D2005" s="115">
        <v>102000</v>
      </c>
      <c r="E2005" s="123">
        <v>0</v>
      </c>
      <c r="F2005" s="217">
        <f t="shared" si="735"/>
        <v>102</v>
      </c>
    </row>
    <row r="2006" spans="1:6" s="95" customFormat="1" x14ac:dyDescent="0.2">
      <c r="A2006" s="113">
        <v>412300</v>
      </c>
      <c r="B2006" s="114" t="s">
        <v>364</v>
      </c>
      <c r="C2006" s="123">
        <v>15000</v>
      </c>
      <c r="D2006" s="115">
        <v>15000</v>
      </c>
      <c r="E2006" s="123">
        <v>0</v>
      </c>
      <c r="F2006" s="217">
        <f t="shared" si="735"/>
        <v>100</v>
      </c>
    </row>
    <row r="2007" spans="1:6" s="95" customFormat="1" x14ac:dyDescent="0.2">
      <c r="A2007" s="113">
        <v>412500</v>
      </c>
      <c r="B2007" s="114" t="s">
        <v>366</v>
      </c>
      <c r="C2007" s="123">
        <v>4000</v>
      </c>
      <c r="D2007" s="115">
        <v>4000</v>
      </c>
      <c r="E2007" s="123">
        <v>0</v>
      </c>
      <c r="F2007" s="217">
        <f t="shared" si="735"/>
        <v>100</v>
      </c>
    </row>
    <row r="2008" spans="1:6" s="95" customFormat="1" x14ac:dyDescent="0.2">
      <c r="A2008" s="113">
        <v>412600</v>
      </c>
      <c r="B2008" s="114" t="s">
        <v>487</v>
      </c>
      <c r="C2008" s="123">
        <v>4000</v>
      </c>
      <c r="D2008" s="115">
        <v>4000</v>
      </c>
      <c r="E2008" s="123">
        <v>0</v>
      </c>
      <c r="F2008" s="217">
        <f t="shared" si="735"/>
        <v>100</v>
      </c>
    </row>
    <row r="2009" spans="1:6" s="95" customFormat="1" x14ac:dyDescent="0.2">
      <c r="A2009" s="113">
        <v>412700</v>
      </c>
      <c r="B2009" s="114" t="s">
        <v>474</v>
      </c>
      <c r="C2009" s="123">
        <v>175000</v>
      </c>
      <c r="D2009" s="115">
        <v>174999.99999999997</v>
      </c>
      <c r="E2009" s="123">
        <v>0</v>
      </c>
      <c r="F2009" s="217">
        <f t="shared" si="735"/>
        <v>99.999999999999986</v>
      </c>
    </row>
    <row r="2010" spans="1:6" s="95" customFormat="1" x14ac:dyDescent="0.2">
      <c r="A2010" s="113">
        <v>412900</v>
      </c>
      <c r="B2010" s="118" t="s">
        <v>802</v>
      </c>
      <c r="C2010" s="123">
        <v>600</v>
      </c>
      <c r="D2010" s="115">
        <v>600</v>
      </c>
      <c r="E2010" s="123">
        <v>0</v>
      </c>
      <c r="F2010" s="217">
        <f t="shared" si="735"/>
        <v>100</v>
      </c>
    </row>
    <row r="2011" spans="1:6" s="95" customFormat="1" x14ac:dyDescent="0.2">
      <c r="A2011" s="113">
        <v>412900</v>
      </c>
      <c r="B2011" s="118" t="s">
        <v>567</v>
      </c>
      <c r="C2011" s="123">
        <v>999.99999999999989</v>
      </c>
      <c r="D2011" s="115">
        <v>1200</v>
      </c>
      <c r="E2011" s="123">
        <v>0</v>
      </c>
      <c r="F2011" s="217">
        <f t="shared" si="735"/>
        <v>120.00000000000001</v>
      </c>
    </row>
    <row r="2012" spans="1:6" s="95" customFormat="1" x14ac:dyDescent="0.2">
      <c r="A2012" s="113">
        <v>412900</v>
      </c>
      <c r="B2012" s="118" t="s">
        <v>586</v>
      </c>
      <c r="C2012" s="123">
        <v>3500</v>
      </c>
      <c r="D2012" s="115">
        <v>1000</v>
      </c>
      <c r="E2012" s="123">
        <v>0</v>
      </c>
      <c r="F2012" s="217">
        <f t="shared" si="735"/>
        <v>28.571428571428569</v>
      </c>
    </row>
    <row r="2013" spans="1:6" s="95" customFormat="1" x14ac:dyDescent="0.2">
      <c r="A2013" s="113">
        <v>412900</v>
      </c>
      <c r="B2013" s="118" t="s">
        <v>587</v>
      </c>
      <c r="C2013" s="123">
        <v>2700</v>
      </c>
      <c r="D2013" s="115">
        <v>2900</v>
      </c>
      <c r="E2013" s="123">
        <v>0</v>
      </c>
      <c r="F2013" s="217">
        <f t="shared" si="735"/>
        <v>107.40740740740742</v>
      </c>
    </row>
    <row r="2014" spans="1:6" s="95" customFormat="1" x14ac:dyDescent="0.2">
      <c r="A2014" s="113">
        <v>412900</v>
      </c>
      <c r="B2014" s="114" t="s">
        <v>569</v>
      </c>
      <c r="C2014" s="123">
        <v>4000</v>
      </c>
      <c r="D2014" s="115">
        <v>3999.9999999999995</v>
      </c>
      <c r="E2014" s="123">
        <v>0</v>
      </c>
      <c r="F2014" s="217">
        <f t="shared" si="735"/>
        <v>99.999999999999986</v>
      </c>
    </row>
    <row r="2015" spans="1:6" s="120" customFormat="1" x14ac:dyDescent="0.2">
      <c r="A2015" s="111">
        <v>413000</v>
      </c>
      <c r="B2015" s="116" t="s">
        <v>478</v>
      </c>
      <c r="C2015" s="110">
        <f t="shared" ref="C2015" si="741">C2016</f>
        <v>200</v>
      </c>
      <c r="D2015" s="110">
        <f t="shared" ref="D2015:E2015" si="742">D2016</f>
        <v>200</v>
      </c>
      <c r="E2015" s="110">
        <f t="shared" si="742"/>
        <v>0</v>
      </c>
      <c r="F2015" s="218">
        <f t="shared" si="735"/>
        <v>100</v>
      </c>
    </row>
    <row r="2016" spans="1:6" s="95" customFormat="1" x14ac:dyDescent="0.2">
      <c r="A2016" s="113">
        <v>413900</v>
      </c>
      <c r="B2016" s="114" t="s">
        <v>371</v>
      </c>
      <c r="C2016" s="123">
        <v>200</v>
      </c>
      <c r="D2016" s="115">
        <v>200</v>
      </c>
      <c r="E2016" s="123">
        <v>0</v>
      </c>
      <c r="F2016" s="217">
        <f t="shared" si="735"/>
        <v>100</v>
      </c>
    </row>
    <row r="2017" spans="1:6" s="95" customFormat="1" x14ac:dyDescent="0.2">
      <c r="A2017" s="111">
        <v>510000</v>
      </c>
      <c r="B2017" s="116" t="s">
        <v>423</v>
      </c>
      <c r="C2017" s="110">
        <f>C2018+0</f>
        <v>50500</v>
      </c>
      <c r="D2017" s="110">
        <f>D2018+0</f>
        <v>28000</v>
      </c>
      <c r="E2017" s="110">
        <f>E2018+0</f>
        <v>0</v>
      </c>
      <c r="F2017" s="218">
        <f t="shared" si="735"/>
        <v>55.445544554455452</v>
      </c>
    </row>
    <row r="2018" spans="1:6" s="95" customFormat="1" x14ac:dyDescent="0.2">
      <c r="A2018" s="111">
        <v>511000</v>
      </c>
      <c r="B2018" s="116" t="s">
        <v>424</v>
      </c>
      <c r="C2018" s="110">
        <f t="shared" ref="C2018" si="743">SUM(C2019:C2020)</f>
        <v>50500</v>
      </c>
      <c r="D2018" s="110">
        <f t="shared" ref="D2018" si="744">SUM(D2019:D2020)</f>
        <v>28000</v>
      </c>
      <c r="E2018" s="110">
        <f t="shared" ref="E2018" si="745">SUM(E2019:E2020)</f>
        <v>0</v>
      </c>
      <c r="F2018" s="218">
        <f t="shared" si="735"/>
        <v>55.445544554455452</v>
      </c>
    </row>
    <row r="2019" spans="1:6" s="95" customFormat="1" ht="40.5" x14ac:dyDescent="0.2">
      <c r="A2019" s="121">
        <v>511200</v>
      </c>
      <c r="B2019" s="114" t="s">
        <v>426</v>
      </c>
      <c r="C2019" s="123">
        <v>0</v>
      </c>
      <c r="D2019" s="115">
        <v>2400</v>
      </c>
      <c r="E2019" s="123">
        <v>0</v>
      </c>
      <c r="F2019" s="217">
        <v>0</v>
      </c>
    </row>
    <row r="2020" spans="1:6" s="95" customFormat="1" x14ac:dyDescent="0.2">
      <c r="A2020" s="113">
        <v>511300</v>
      </c>
      <c r="B2020" s="114" t="s">
        <v>427</v>
      </c>
      <c r="C2020" s="123">
        <v>50500</v>
      </c>
      <c r="D2020" s="115">
        <v>25600</v>
      </c>
      <c r="E2020" s="123">
        <v>0</v>
      </c>
      <c r="F2020" s="217">
        <f t="shared" si="735"/>
        <v>50.693069306930695</v>
      </c>
    </row>
    <row r="2021" spans="1:6" s="120" customFormat="1" x14ac:dyDescent="0.2">
      <c r="A2021" s="111">
        <v>630000</v>
      </c>
      <c r="B2021" s="116" t="s">
        <v>462</v>
      </c>
      <c r="C2021" s="110">
        <f>C2022+C2024</f>
        <v>42600</v>
      </c>
      <c r="D2021" s="110">
        <f>D2022+D2024</f>
        <v>40000</v>
      </c>
      <c r="E2021" s="110">
        <f>E2022+E2024</f>
        <v>5000</v>
      </c>
      <c r="F2021" s="218">
        <f t="shared" si="735"/>
        <v>93.896713615023472</v>
      </c>
    </row>
    <row r="2022" spans="1:6" s="120" customFormat="1" x14ac:dyDescent="0.2">
      <c r="A2022" s="111">
        <v>631000</v>
      </c>
      <c r="B2022" s="116" t="s">
        <v>397</v>
      </c>
      <c r="C2022" s="110">
        <f>0</f>
        <v>0</v>
      </c>
      <c r="D2022" s="110">
        <f>0</f>
        <v>0</v>
      </c>
      <c r="E2022" s="110">
        <f>0+E2023</f>
        <v>5000</v>
      </c>
      <c r="F2022" s="218">
        <v>0</v>
      </c>
    </row>
    <row r="2023" spans="1:6" s="95" customFormat="1" x14ac:dyDescent="0.2">
      <c r="A2023" s="121">
        <v>631200</v>
      </c>
      <c r="B2023" s="114" t="s">
        <v>465</v>
      </c>
      <c r="C2023" s="123">
        <v>0</v>
      </c>
      <c r="D2023" s="115">
        <v>0</v>
      </c>
      <c r="E2023" s="115">
        <v>5000</v>
      </c>
      <c r="F2023" s="219">
        <v>0</v>
      </c>
    </row>
    <row r="2024" spans="1:6" s="120" customFormat="1" x14ac:dyDescent="0.2">
      <c r="A2024" s="111">
        <v>638000</v>
      </c>
      <c r="B2024" s="116" t="s">
        <v>398</v>
      </c>
      <c r="C2024" s="110">
        <f t="shared" ref="C2024" si="746">C2025</f>
        <v>42600</v>
      </c>
      <c r="D2024" s="110">
        <f t="shared" ref="D2024:E2024" si="747">D2025</f>
        <v>40000</v>
      </c>
      <c r="E2024" s="110">
        <f t="shared" si="747"/>
        <v>0</v>
      </c>
      <c r="F2024" s="218">
        <f t="shared" si="735"/>
        <v>93.896713615023472</v>
      </c>
    </row>
    <row r="2025" spans="1:6" s="95" customFormat="1" x14ac:dyDescent="0.2">
      <c r="A2025" s="113">
        <v>638100</v>
      </c>
      <c r="B2025" s="114" t="s">
        <v>467</v>
      </c>
      <c r="C2025" s="123">
        <v>42600</v>
      </c>
      <c r="D2025" s="115">
        <v>40000</v>
      </c>
      <c r="E2025" s="123">
        <v>0</v>
      </c>
      <c r="F2025" s="217">
        <f t="shared" si="735"/>
        <v>93.896713615023472</v>
      </c>
    </row>
    <row r="2026" spans="1:6" s="95" customFormat="1" x14ac:dyDescent="0.2">
      <c r="A2026" s="154"/>
      <c r="B2026" s="148" t="s">
        <v>501</v>
      </c>
      <c r="C2026" s="152">
        <f>C1998+C2017+C2021</f>
        <v>1839900</v>
      </c>
      <c r="D2026" s="152">
        <f>D1998+D2017+D2021</f>
        <v>1978900</v>
      </c>
      <c r="E2026" s="152">
        <f>E1998+E2017+E2021</f>
        <v>5000</v>
      </c>
      <c r="F2026" s="245">
        <f t="shared" si="735"/>
        <v>107.55475841078319</v>
      </c>
    </row>
    <row r="2027" spans="1:6" s="95" customFormat="1" x14ac:dyDescent="0.2">
      <c r="A2027" s="131"/>
      <c r="B2027" s="109"/>
      <c r="C2027" s="132"/>
      <c r="D2027" s="132"/>
      <c r="E2027" s="132"/>
      <c r="F2027" s="241"/>
    </row>
    <row r="2028" spans="1:6" s="95" customFormat="1" x14ac:dyDescent="0.2">
      <c r="A2028" s="108"/>
      <c r="B2028" s="109"/>
      <c r="C2028" s="115"/>
      <c r="D2028" s="115"/>
      <c r="E2028" s="115"/>
      <c r="F2028" s="219"/>
    </row>
    <row r="2029" spans="1:6" s="95" customFormat="1" x14ac:dyDescent="0.2">
      <c r="A2029" s="113" t="s">
        <v>890</v>
      </c>
      <c r="B2029" s="116"/>
      <c r="C2029" s="115"/>
      <c r="D2029" s="115"/>
      <c r="E2029" s="115"/>
      <c r="F2029" s="219"/>
    </row>
    <row r="2030" spans="1:6" s="95" customFormat="1" x14ac:dyDescent="0.2">
      <c r="A2030" s="113" t="s">
        <v>514</v>
      </c>
      <c r="B2030" s="116"/>
      <c r="C2030" s="115"/>
      <c r="D2030" s="115"/>
      <c r="E2030" s="115"/>
      <c r="F2030" s="219"/>
    </row>
    <row r="2031" spans="1:6" s="95" customFormat="1" x14ac:dyDescent="0.2">
      <c r="A2031" s="113" t="s">
        <v>650</v>
      </c>
      <c r="B2031" s="116"/>
      <c r="C2031" s="115"/>
      <c r="D2031" s="115"/>
      <c r="E2031" s="115"/>
      <c r="F2031" s="219"/>
    </row>
    <row r="2032" spans="1:6" s="95" customFormat="1" x14ac:dyDescent="0.2">
      <c r="A2032" s="113" t="s">
        <v>801</v>
      </c>
      <c r="B2032" s="116"/>
      <c r="C2032" s="115"/>
      <c r="D2032" s="115"/>
      <c r="E2032" s="115"/>
      <c r="F2032" s="219"/>
    </row>
    <row r="2033" spans="1:6" s="95" customFormat="1" x14ac:dyDescent="0.2">
      <c r="A2033" s="113"/>
      <c r="B2033" s="144"/>
      <c r="C2033" s="132"/>
      <c r="D2033" s="132"/>
      <c r="E2033" s="132"/>
      <c r="F2033" s="241"/>
    </row>
    <row r="2034" spans="1:6" s="95" customFormat="1" x14ac:dyDescent="0.2">
      <c r="A2034" s="111">
        <v>410000</v>
      </c>
      <c r="B2034" s="112" t="s">
        <v>359</v>
      </c>
      <c r="C2034" s="110">
        <f t="shared" ref="C2034" si="748">C2035+C2040</f>
        <v>1388500</v>
      </c>
      <c r="D2034" s="110">
        <f t="shared" ref="D2034" si="749">D2035+D2040</f>
        <v>1502800</v>
      </c>
      <c r="E2034" s="110">
        <f t="shared" ref="E2034" si="750">E2035+E2040</f>
        <v>0</v>
      </c>
      <c r="F2034" s="218">
        <f t="shared" si="735"/>
        <v>108.23190493338134</v>
      </c>
    </row>
    <row r="2035" spans="1:6" s="95" customFormat="1" x14ac:dyDescent="0.2">
      <c r="A2035" s="111">
        <v>411000</v>
      </c>
      <c r="B2035" s="112" t="s">
        <v>472</v>
      </c>
      <c r="C2035" s="110">
        <f t="shared" ref="C2035" si="751">SUM(C2036:C2039)</f>
        <v>1093800</v>
      </c>
      <c r="D2035" s="110">
        <f t="shared" ref="D2035" si="752">SUM(D2036:D2039)</f>
        <v>1211700</v>
      </c>
      <c r="E2035" s="110">
        <f t="shared" ref="E2035" si="753">SUM(E2036:E2039)</f>
        <v>0</v>
      </c>
      <c r="F2035" s="218">
        <f t="shared" si="735"/>
        <v>110.77893582007681</v>
      </c>
    </row>
    <row r="2036" spans="1:6" s="95" customFormat="1" x14ac:dyDescent="0.2">
      <c r="A2036" s="113">
        <v>411100</v>
      </c>
      <c r="B2036" s="114" t="s">
        <v>360</v>
      </c>
      <c r="C2036" s="123">
        <v>1000000</v>
      </c>
      <c r="D2036" s="115">
        <v>1152000</v>
      </c>
      <c r="E2036" s="123">
        <v>0</v>
      </c>
      <c r="F2036" s="217">
        <f t="shared" si="735"/>
        <v>115.19999999999999</v>
      </c>
    </row>
    <row r="2037" spans="1:6" s="95" customFormat="1" ht="40.5" x14ac:dyDescent="0.2">
      <c r="A2037" s="113">
        <v>411200</v>
      </c>
      <c r="B2037" s="114" t="s">
        <v>485</v>
      </c>
      <c r="C2037" s="123">
        <v>60000</v>
      </c>
      <c r="D2037" s="115">
        <v>34600</v>
      </c>
      <c r="E2037" s="123">
        <v>0</v>
      </c>
      <c r="F2037" s="217">
        <f t="shared" si="735"/>
        <v>57.666666666666664</v>
      </c>
    </row>
    <row r="2038" spans="1:6" s="95" customFormat="1" ht="40.5" x14ac:dyDescent="0.2">
      <c r="A2038" s="113">
        <v>411300</v>
      </c>
      <c r="B2038" s="114" t="s">
        <v>361</v>
      </c>
      <c r="C2038" s="123">
        <v>8800</v>
      </c>
      <c r="D2038" s="115">
        <v>4300</v>
      </c>
      <c r="E2038" s="123">
        <v>0</v>
      </c>
      <c r="F2038" s="217">
        <f t="shared" si="735"/>
        <v>48.863636363636367</v>
      </c>
    </row>
    <row r="2039" spans="1:6" s="95" customFormat="1" x14ac:dyDescent="0.2">
      <c r="A2039" s="113">
        <v>411400</v>
      </c>
      <c r="B2039" s="114" t="s">
        <v>362</v>
      </c>
      <c r="C2039" s="123">
        <v>25000</v>
      </c>
      <c r="D2039" s="115">
        <v>20800</v>
      </c>
      <c r="E2039" s="123">
        <v>0</v>
      </c>
      <c r="F2039" s="217">
        <f t="shared" ref="F2039:F2089" si="754">D2039/C2039*100</f>
        <v>83.2</v>
      </c>
    </row>
    <row r="2040" spans="1:6" s="95" customFormat="1" x14ac:dyDescent="0.2">
      <c r="A2040" s="111">
        <v>412000</v>
      </c>
      <c r="B2040" s="116" t="s">
        <v>477</v>
      </c>
      <c r="C2040" s="110">
        <f>SUM(C2041:C2048)</f>
        <v>294700</v>
      </c>
      <c r="D2040" s="110">
        <f>SUM(D2041:D2048)</f>
        <v>291100</v>
      </c>
      <c r="E2040" s="110">
        <f>SUM(E2041:E2048)</f>
        <v>0</v>
      </c>
      <c r="F2040" s="218">
        <f t="shared" si="754"/>
        <v>98.778418730912804</v>
      </c>
    </row>
    <row r="2041" spans="1:6" s="95" customFormat="1" ht="40.5" x14ac:dyDescent="0.2">
      <c r="A2041" s="113">
        <v>412200</v>
      </c>
      <c r="B2041" s="114" t="s">
        <v>486</v>
      </c>
      <c r="C2041" s="123">
        <v>110000</v>
      </c>
      <c r="D2041" s="115">
        <v>106400</v>
      </c>
      <c r="E2041" s="123">
        <v>0</v>
      </c>
      <c r="F2041" s="217">
        <f t="shared" si="754"/>
        <v>96.727272727272734</v>
      </c>
    </row>
    <row r="2042" spans="1:6" s="95" customFormat="1" x14ac:dyDescent="0.2">
      <c r="A2042" s="113">
        <v>412300</v>
      </c>
      <c r="B2042" s="114" t="s">
        <v>364</v>
      </c>
      <c r="C2042" s="123">
        <v>10000</v>
      </c>
      <c r="D2042" s="115">
        <v>10000</v>
      </c>
      <c r="E2042" s="123">
        <v>0</v>
      </c>
      <c r="F2042" s="217">
        <f t="shared" si="754"/>
        <v>100</v>
      </c>
    </row>
    <row r="2043" spans="1:6" s="95" customFormat="1" x14ac:dyDescent="0.2">
      <c r="A2043" s="113">
        <v>412500</v>
      </c>
      <c r="B2043" s="114" t="s">
        <v>366</v>
      </c>
      <c r="C2043" s="123">
        <v>7000</v>
      </c>
      <c r="D2043" s="115">
        <v>7000</v>
      </c>
      <c r="E2043" s="123">
        <v>0</v>
      </c>
      <c r="F2043" s="217">
        <f t="shared" si="754"/>
        <v>100</v>
      </c>
    </row>
    <row r="2044" spans="1:6" s="95" customFormat="1" x14ac:dyDescent="0.2">
      <c r="A2044" s="113">
        <v>412600</v>
      </c>
      <c r="B2044" s="114" t="s">
        <v>487</v>
      </c>
      <c r="C2044" s="123">
        <v>5000</v>
      </c>
      <c r="D2044" s="115">
        <v>5000</v>
      </c>
      <c r="E2044" s="123">
        <v>0</v>
      </c>
      <c r="F2044" s="217">
        <f t="shared" si="754"/>
        <v>100</v>
      </c>
    </row>
    <row r="2045" spans="1:6" s="95" customFormat="1" x14ac:dyDescent="0.2">
      <c r="A2045" s="113">
        <v>412700</v>
      </c>
      <c r="B2045" s="114" t="s">
        <v>474</v>
      </c>
      <c r="C2045" s="123">
        <v>160000</v>
      </c>
      <c r="D2045" s="115">
        <v>160000</v>
      </c>
      <c r="E2045" s="123">
        <v>0</v>
      </c>
      <c r="F2045" s="217">
        <f t="shared" si="754"/>
        <v>100</v>
      </c>
    </row>
    <row r="2046" spans="1:6" s="95" customFormat="1" x14ac:dyDescent="0.2">
      <c r="A2046" s="113">
        <v>412900</v>
      </c>
      <c r="B2046" s="114" t="s">
        <v>585</v>
      </c>
      <c r="C2046" s="123">
        <v>400</v>
      </c>
      <c r="D2046" s="115">
        <v>400</v>
      </c>
      <c r="E2046" s="123">
        <v>0</v>
      </c>
      <c r="F2046" s="217">
        <f t="shared" si="754"/>
        <v>100</v>
      </c>
    </row>
    <row r="2047" spans="1:6" s="95" customFormat="1" x14ac:dyDescent="0.2">
      <c r="A2047" s="113">
        <v>412900</v>
      </c>
      <c r="B2047" s="118" t="s">
        <v>586</v>
      </c>
      <c r="C2047" s="123">
        <v>300</v>
      </c>
      <c r="D2047" s="115">
        <v>300</v>
      </c>
      <c r="E2047" s="123">
        <v>0</v>
      </c>
      <c r="F2047" s="217">
        <f t="shared" si="754"/>
        <v>100</v>
      </c>
    </row>
    <row r="2048" spans="1:6" s="95" customFormat="1" x14ac:dyDescent="0.2">
      <c r="A2048" s="113">
        <v>412900</v>
      </c>
      <c r="B2048" s="118" t="s">
        <v>587</v>
      </c>
      <c r="C2048" s="123">
        <v>2000</v>
      </c>
      <c r="D2048" s="115">
        <v>1999.9999999999998</v>
      </c>
      <c r="E2048" s="123">
        <v>0</v>
      </c>
      <c r="F2048" s="217">
        <f t="shared" si="754"/>
        <v>99.999999999999986</v>
      </c>
    </row>
    <row r="2049" spans="1:6" s="120" customFormat="1" x14ac:dyDescent="0.2">
      <c r="A2049" s="111">
        <v>510000</v>
      </c>
      <c r="B2049" s="116" t="s">
        <v>423</v>
      </c>
      <c r="C2049" s="110">
        <f t="shared" ref="C2049:D2050" si="755">C2050</f>
        <v>5000</v>
      </c>
      <c r="D2049" s="110">
        <f t="shared" si="755"/>
        <v>0</v>
      </c>
      <c r="E2049" s="110">
        <f t="shared" ref="E2049:E2050" si="756">E2050</f>
        <v>0</v>
      </c>
      <c r="F2049" s="218">
        <f t="shared" si="754"/>
        <v>0</v>
      </c>
    </row>
    <row r="2050" spans="1:6" s="120" customFormat="1" x14ac:dyDescent="0.2">
      <c r="A2050" s="111">
        <v>511000</v>
      </c>
      <c r="B2050" s="116" t="s">
        <v>424</v>
      </c>
      <c r="C2050" s="110">
        <f>C2051</f>
        <v>5000</v>
      </c>
      <c r="D2050" s="110">
        <f t="shared" si="755"/>
        <v>0</v>
      </c>
      <c r="E2050" s="110">
        <f t="shared" si="756"/>
        <v>0</v>
      </c>
      <c r="F2050" s="218">
        <f t="shared" si="754"/>
        <v>0</v>
      </c>
    </row>
    <row r="2051" spans="1:6" s="95" customFormat="1" x14ac:dyDescent="0.2">
      <c r="A2051" s="113">
        <v>511300</v>
      </c>
      <c r="B2051" s="114" t="s">
        <v>427</v>
      </c>
      <c r="C2051" s="123">
        <v>5000</v>
      </c>
      <c r="D2051" s="115">
        <v>0</v>
      </c>
      <c r="E2051" s="123">
        <v>0</v>
      </c>
      <c r="F2051" s="217">
        <f t="shared" si="754"/>
        <v>0</v>
      </c>
    </row>
    <row r="2052" spans="1:6" s="120" customFormat="1" x14ac:dyDescent="0.2">
      <c r="A2052" s="111">
        <v>630000</v>
      </c>
      <c r="B2052" s="116" t="s">
        <v>462</v>
      </c>
      <c r="C2052" s="110">
        <f>C2053+0</f>
        <v>0</v>
      </c>
      <c r="D2052" s="110">
        <f>D2053+0</f>
        <v>0</v>
      </c>
      <c r="E2052" s="110">
        <f>E2053+0</f>
        <v>10000</v>
      </c>
      <c r="F2052" s="218">
        <v>0</v>
      </c>
    </row>
    <row r="2053" spans="1:6" s="120" customFormat="1" x14ac:dyDescent="0.2">
      <c r="A2053" s="111">
        <v>631000</v>
      </c>
      <c r="B2053" s="116" t="s">
        <v>397</v>
      </c>
      <c r="C2053" s="110">
        <f>0+C2054</f>
        <v>0</v>
      </c>
      <c r="D2053" s="110">
        <f>0</f>
        <v>0</v>
      </c>
      <c r="E2053" s="110">
        <f>0+E2054</f>
        <v>10000</v>
      </c>
      <c r="F2053" s="218">
        <v>0</v>
      </c>
    </row>
    <row r="2054" spans="1:6" s="95" customFormat="1" x14ac:dyDescent="0.2">
      <c r="A2054" s="121">
        <v>631200</v>
      </c>
      <c r="B2054" s="114" t="s">
        <v>465</v>
      </c>
      <c r="C2054" s="123">
        <v>0</v>
      </c>
      <c r="D2054" s="115">
        <v>0</v>
      </c>
      <c r="E2054" s="115">
        <v>10000</v>
      </c>
      <c r="F2054" s="219">
        <v>0</v>
      </c>
    </row>
    <row r="2055" spans="1:6" s="95" customFormat="1" x14ac:dyDescent="0.2">
      <c r="A2055" s="154"/>
      <c r="B2055" s="148" t="s">
        <v>501</v>
      </c>
      <c r="C2055" s="152">
        <f>C2034+C2049+C2052</f>
        <v>1393500</v>
      </c>
      <c r="D2055" s="152">
        <f>D2034+D2049+D2052</f>
        <v>1502800</v>
      </c>
      <c r="E2055" s="152">
        <f>E2034+E2049+E2052</f>
        <v>10000</v>
      </c>
      <c r="F2055" s="245">
        <f t="shared" si="754"/>
        <v>107.84355938284895</v>
      </c>
    </row>
    <row r="2056" spans="1:6" s="95" customFormat="1" x14ac:dyDescent="0.2">
      <c r="A2056" s="131"/>
      <c r="B2056" s="109"/>
      <c r="C2056" s="132"/>
      <c r="D2056" s="132"/>
      <c r="E2056" s="132"/>
      <c r="F2056" s="241"/>
    </row>
    <row r="2057" spans="1:6" s="95" customFormat="1" x14ac:dyDescent="0.2">
      <c r="A2057" s="108"/>
      <c r="B2057" s="109"/>
      <c r="C2057" s="115"/>
      <c r="D2057" s="115"/>
      <c r="E2057" s="115"/>
      <c r="F2057" s="219"/>
    </row>
    <row r="2058" spans="1:6" s="95" customFormat="1" x14ac:dyDescent="0.2">
      <c r="A2058" s="113" t="s">
        <v>891</v>
      </c>
      <c r="B2058" s="116"/>
      <c r="C2058" s="115"/>
      <c r="D2058" s="115"/>
      <c r="E2058" s="115"/>
      <c r="F2058" s="219"/>
    </row>
    <row r="2059" spans="1:6" s="95" customFormat="1" x14ac:dyDescent="0.2">
      <c r="A2059" s="113" t="s">
        <v>514</v>
      </c>
      <c r="B2059" s="116"/>
      <c r="C2059" s="115"/>
      <c r="D2059" s="115"/>
      <c r="E2059" s="115"/>
      <c r="F2059" s="219"/>
    </row>
    <row r="2060" spans="1:6" s="95" customFormat="1" x14ac:dyDescent="0.2">
      <c r="A2060" s="113" t="s">
        <v>651</v>
      </c>
      <c r="B2060" s="116"/>
      <c r="C2060" s="115"/>
      <c r="D2060" s="115"/>
      <c r="E2060" s="115"/>
      <c r="F2060" s="219"/>
    </row>
    <row r="2061" spans="1:6" s="95" customFormat="1" x14ac:dyDescent="0.2">
      <c r="A2061" s="113" t="s">
        <v>801</v>
      </c>
      <c r="B2061" s="116"/>
      <c r="C2061" s="115"/>
      <c r="D2061" s="115"/>
      <c r="E2061" s="115"/>
      <c r="F2061" s="219"/>
    </row>
    <row r="2062" spans="1:6" s="95" customFormat="1" x14ac:dyDescent="0.2">
      <c r="A2062" s="113"/>
      <c r="B2062" s="144"/>
      <c r="C2062" s="132"/>
      <c r="D2062" s="132"/>
      <c r="E2062" s="132"/>
      <c r="F2062" s="241"/>
    </row>
    <row r="2063" spans="1:6" s="95" customFormat="1" x14ac:dyDescent="0.2">
      <c r="A2063" s="111">
        <v>410000</v>
      </c>
      <c r="B2063" s="112" t="s">
        <v>359</v>
      </c>
      <c r="C2063" s="110">
        <f t="shared" ref="C2063" si="757">C2064+C2069</f>
        <v>881100</v>
      </c>
      <c r="D2063" s="110">
        <f t="shared" ref="D2063" si="758">D2064+D2069</f>
        <v>942400</v>
      </c>
      <c r="E2063" s="110">
        <f t="shared" ref="E2063" si="759">E2064+E2069</f>
        <v>0</v>
      </c>
      <c r="F2063" s="218">
        <f t="shared" si="754"/>
        <v>106.95721257519011</v>
      </c>
    </row>
    <row r="2064" spans="1:6" s="95" customFormat="1" x14ac:dyDescent="0.2">
      <c r="A2064" s="111">
        <v>411000</v>
      </c>
      <c r="B2064" s="112" t="s">
        <v>472</v>
      </c>
      <c r="C2064" s="110">
        <f t="shared" ref="C2064" si="760">SUM(C2065:C2068)</f>
        <v>746800</v>
      </c>
      <c r="D2064" s="110">
        <f t="shared" ref="D2064" si="761">SUM(D2065:D2068)</f>
        <v>807000</v>
      </c>
      <c r="E2064" s="110">
        <f t="shared" ref="E2064" si="762">SUM(E2065:E2068)</f>
        <v>0</v>
      </c>
      <c r="F2064" s="218">
        <f t="shared" si="754"/>
        <v>108.06106052490627</v>
      </c>
    </row>
    <row r="2065" spans="1:6" s="95" customFormat="1" x14ac:dyDescent="0.2">
      <c r="A2065" s="113">
        <v>411100</v>
      </c>
      <c r="B2065" s="114" t="s">
        <v>360</v>
      </c>
      <c r="C2065" s="123">
        <v>700000</v>
      </c>
      <c r="D2065" s="115">
        <v>753000</v>
      </c>
      <c r="E2065" s="123">
        <v>0</v>
      </c>
      <c r="F2065" s="217">
        <f t="shared" si="754"/>
        <v>107.57142857142856</v>
      </c>
    </row>
    <row r="2066" spans="1:6" s="95" customFormat="1" ht="40.5" x14ac:dyDescent="0.2">
      <c r="A2066" s="113">
        <v>411200</v>
      </c>
      <c r="B2066" s="114" t="s">
        <v>485</v>
      </c>
      <c r="C2066" s="123">
        <v>25800</v>
      </c>
      <c r="D2066" s="115">
        <v>26000</v>
      </c>
      <c r="E2066" s="123">
        <v>0</v>
      </c>
      <c r="F2066" s="217">
        <f t="shared" si="754"/>
        <v>100.77519379844961</v>
      </c>
    </row>
    <row r="2067" spans="1:6" s="95" customFormat="1" ht="40.5" x14ac:dyDescent="0.2">
      <c r="A2067" s="113">
        <v>411300</v>
      </c>
      <c r="B2067" s="114" t="s">
        <v>361</v>
      </c>
      <c r="C2067" s="123">
        <v>2500</v>
      </c>
      <c r="D2067" s="115">
        <v>8000</v>
      </c>
      <c r="E2067" s="123">
        <v>0</v>
      </c>
      <c r="F2067" s="217"/>
    </row>
    <row r="2068" spans="1:6" s="95" customFormat="1" x14ac:dyDescent="0.2">
      <c r="A2068" s="113">
        <v>411400</v>
      </c>
      <c r="B2068" s="114" t="s">
        <v>362</v>
      </c>
      <c r="C2068" s="123">
        <v>18500</v>
      </c>
      <c r="D2068" s="115">
        <v>20000</v>
      </c>
      <c r="E2068" s="123">
        <v>0</v>
      </c>
      <c r="F2068" s="217">
        <f t="shared" si="754"/>
        <v>108.10810810810811</v>
      </c>
    </row>
    <row r="2069" spans="1:6" s="95" customFormat="1" x14ac:dyDescent="0.2">
      <c r="A2069" s="111">
        <v>412000</v>
      </c>
      <c r="B2069" s="116" t="s">
        <v>477</v>
      </c>
      <c r="C2069" s="110">
        <f>SUM(C2070:C2078)</f>
        <v>134300</v>
      </c>
      <c r="D2069" s="110">
        <f>SUM(D2070:D2078)</f>
        <v>135400</v>
      </c>
      <c r="E2069" s="110">
        <f>SUM(E2070:E2078)</f>
        <v>0</v>
      </c>
      <c r="F2069" s="218">
        <f t="shared" si="754"/>
        <v>100.81906180193596</v>
      </c>
    </row>
    <row r="2070" spans="1:6" s="95" customFormat="1" ht="40.5" x14ac:dyDescent="0.2">
      <c r="A2070" s="113">
        <v>412200</v>
      </c>
      <c r="B2070" s="114" t="s">
        <v>486</v>
      </c>
      <c r="C2070" s="123">
        <v>43400</v>
      </c>
      <c r="D2070" s="115">
        <v>44000</v>
      </c>
      <c r="E2070" s="123">
        <v>0</v>
      </c>
      <c r="F2070" s="217">
        <f t="shared" si="754"/>
        <v>101.38248847926268</v>
      </c>
    </row>
    <row r="2071" spans="1:6" s="95" customFormat="1" x14ac:dyDescent="0.2">
      <c r="A2071" s="113">
        <v>412300</v>
      </c>
      <c r="B2071" s="114" t="s">
        <v>364</v>
      </c>
      <c r="C2071" s="123">
        <v>8200</v>
      </c>
      <c r="D2071" s="115">
        <v>8200</v>
      </c>
      <c r="E2071" s="123">
        <v>0</v>
      </c>
      <c r="F2071" s="217">
        <f t="shared" si="754"/>
        <v>100</v>
      </c>
    </row>
    <row r="2072" spans="1:6" s="95" customFormat="1" x14ac:dyDescent="0.2">
      <c r="A2072" s="113">
        <v>412500</v>
      </c>
      <c r="B2072" s="114" t="s">
        <v>366</v>
      </c>
      <c r="C2072" s="123">
        <v>3000</v>
      </c>
      <c r="D2072" s="115">
        <v>3000</v>
      </c>
      <c r="E2072" s="123">
        <v>0</v>
      </c>
      <c r="F2072" s="217">
        <f t="shared" si="754"/>
        <v>100</v>
      </c>
    </row>
    <row r="2073" spans="1:6" s="95" customFormat="1" x14ac:dyDescent="0.2">
      <c r="A2073" s="113">
        <v>412600</v>
      </c>
      <c r="B2073" s="114" t="s">
        <v>487</v>
      </c>
      <c r="C2073" s="123">
        <v>7999.9999999999964</v>
      </c>
      <c r="D2073" s="115">
        <v>7999.9999999999964</v>
      </c>
      <c r="E2073" s="123">
        <v>0</v>
      </c>
      <c r="F2073" s="217">
        <f t="shared" si="754"/>
        <v>100</v>
      </c>
    </row>
    <row r="2074" spans="1:6" s="95" customFormat="1" x14ac:dyDescent="0.2">
      <c r="A2074" s="113">
        <v>412700</v>
      </c>
      <c r="B2074" s="114" t="s">
        <v>474</v>
      </c>
      <c r="C2074" s="123">
        <v>60100</v>
      </c>
      <c r="D2074" s="115">
        <v>60100</v>
      </c>
      <c r="E2074" s="123">
        <v>0</v>
      </c>
      <c r="F2074" s="217">
        <f t="shared" si="754"/>
        <v>100</v>
      </c>
    </row>
    <row r="2075" spans="1:6" s="95" customFormat="1" x14ac:dyDescent="0.2">
      <c r="A2075" s="113">
        <v>412900</v>
      </c>
      <c r="B2075" s="118" t="s">
        <v>567</v>
      </c>
      <c r="C2075" s="123">
        <v>6500</v>
      </c>
      <c r="D2075" s="115">
        <v>6500</v>
      </c>
      <c r="E2075" s="123">
        <v>0</v>
      </c>
      <c r="F2075" s="217">
        <f t="shared" si="754"/>
        <v>100</v>
      </c>
    </row>
    <row r="2076" spans="1:6" s="95" customFormat="1" x14ac:dyDescent="0.2">
      <c r="A2076" s="113">
        <v>412900</v>
      </c>
      <c r="B2076" s="118" t="s">
        <v>586</v>
      </c>
      <c r="C2076" s="123">
        <v>500</v>
      </c>
      <c r="D2076" s="115">
        <v>500</v>
      </c>
      <c r="E2076" s="123">
        <v>0</v>
      </c>
      <c r="F2076" s="217">
        <f t="shared" si="754"/>
        <v>100</v>
      </c>
    </row>
    <row r="2077" spans="1:6" s="95" customFormat="1" x14ac:dyDescent="0.2">
      <c r="A2077" s="113">
        <v>412900</v>
      </c>
      <c r="B2077" s="118" t="s">
        <v>587</v>
      </c>
      <c r="C2077" s="123">
        <v>1500</v>
      </c>
      <c r="D2077" s="115">
        <v>2000</v>
      </c>
      <c r="E2077" s="123">
        <v>0</v>
      </c>
      <c r="F2077" s="217">
        <f t="shared" si="754"/>
        <v>133.33333333333331</v>
      </c>
    </row>
    <row r="2078" spans="1:6" s="95" customFormat="1" x14ac:dyDescent="0.2">
      <c r="A2078" s="113">
        <v>412900</v>
      </c>
      <c r="B2078" s="114" t="s">
        <v>569</v>
      </c>
      <c r="C2078" s="123">
        <v>3100</v>
      </c>
      <c r="D2078" s="115">
        <v>3100</v>
      </c>
      <c r="E2078" s="123">
        <v>0</v>
      </c>
      <c r="F2078" s="217">
        <f t="shared" si="754"/>
        <v>100</v>
      </c>
    </row>
    <row r="2079" spans="1:6" s="120" customFormat="1" x14ac:dyDescent="0.2">
      <c r="A2079" s="111">
        <v>510000</v>
      </c>
      <c r="B2079" s="116" t="s">
        <v>423</v>
      </c>
      <c r="C2079" s="110">
        <f t="shared" ref="C2079:C2080" si="763">C2080</f>
        <v>4000</v>
      </c>
      <c r="D2079" s="110">
        <f>D2080+D2082</f>
        <v>4500</v>
      </c>
      <c r="E2079" s="110">
        <f>E2080+E2082</f>
        <v>0</v>
      </c>
      <c r="F2079" s="218">
        <f t="shared" si="754"/>
        <v>112.5</v>
      </c>
    </row>
    <row r="2080" spans="1:6" s="120" customFormat="1" x14ac:dyDescent="0.2">
      <c r="A2080" s="111">
        <v>511000</v>
      </c>
      <c r="B2080" s="116" t="s">
        <v>424</v>
      </c>
      <c r="C2080" s="110">
        <f t="shared" si="763"/>
        <v>4000</v>
      </c>
      <c r="D2080" s="110">
        <f>D2081+0</f>
        <v>4000</v>
      </c>
      <c r="E2080" s="110">
        <f>E2081+0</f>
        <v>0</v>
      </c>
      <c r="F2080" s="218">
        <f t="shared" si="754"/>
        <v>100</v>
      </c>
    </row>
    <row r="2081" spans="1:6" s="95" customFormat="1" x14ac:dyDescent="0.2">
      <c r="A2081" s="113">
        <v>511300</v>
      </c>
      <c r="B2081" s="114" t="s">
        <v>427</v>
      </c>
      <c r="C2081" s="123">
        <v>4000</v>
      </c>
      <c r="D2081" s="115">
        <v>4000</v>
      </c>
      <c r="E2081" s="123">
        <v>0</v>
      </c>
      <c r="F2081" s="217">
        <f t="shared" si="754"/>
        <v>100</v>
      </c>
    </row>
    <row r="2082" spans="1:6" s="120" customFormat="1" x14ac:dyDescent="0.2">
      <c r="A2082" s="111">
        <v>516000</v>
      </c>
      <c r="B2082" s="116" t="s">
        <v>434</v>
      </c>
      <c r="C2082" s="110">
        <f>C2083</f>
        <v>0</v>
      </c>
      <c r="D2082" s="110">
        <f>D2083</f>
        <v>500</v>
      </c>
      <c r="E2082" s="110">
        <f t="shared" ref="E2082" si="764">E2083</f>
        <v>0</v>
      </c>
      <c r="F2082" s="218">
        <v>0</v>
      </c>
    </row>
    <row r="2083" spans="1:6" s="95" customFormat="1" x14ac:dyDescent="0.2">
      <c r="A2083" s="113">
        <v>516100</v>
      </c>
      <c r="B2083" s="114" t="s">
        <v>434</v>
      </c>
      <c r="C2083" s="123">
        <v>0</v>
      </c>
      <c r="D2083" s="115">
        <v>500</v>
      </c>
      <c r="E2083" s="123">
        <v>0</v>
      </c>
      <c r="F2083" s="217">
        <v>0</v>
      </c>
    </row>
    <row r="2084" spans="1:6" s="120" customFormat="1" x14ac:dyDescent="0.2">
      <c r="A2084" s="111">
        <v>630000</v>
      </c>
      <c r="B2084" s="116" t="s">
        <v>462</v>
      </c>
      <c r="C2084" s="110">
        <f>C2085+C2087</f>
        <v>18000</v>
      </c>
      <c r="D2084" s="110">
        <f>D2085+D2087</f>
        <v>3500</v>
      </c>
      <c r="E2084" s="110">
        <f>E2085+E2087</f>
        <v>2000</v>
      </c>
      <c r="F2084" s="218">
        <f t="shared" si="754"/>
        <v>19.444444444444446</v>
      </c>
    </row>
    <row r="2085" spans="1:6" s="120" customFormat="1" x14ac:dyDescent="0.2">
      <c r="A2085" s="111">
        <v>631000</v>
      </c>
      <c r="B2085" s="116" t="s">
        <v>397</v>
      </c>
      <c r="C2085" s="110">
        <f>0+C2086</f>
        <v>0</v>
      </c>
      <c r="D2085" s="110">
        <f>0+D2086</f>
        <v>0</v>
      </c>
      <c r="E2085" s="110">
        <f>0+E2086</f>
        <v>2000</v>
      </c>
      <c r="F2085" s="218">
        <v>0</v>
      </c>
    </row>
    <row r="2086" spans="1:6" s="95" customFormat="1" x14ac:dyDescent="0.2">
      <c r="A2086" s="121">
        <v>631200</v>
      </c>
      <c r="B2086" s="114" t="s">
        <v>465</v>
      </c>
      <c r="C2086" s="123">
        <v>0</v>
      </c>
      <c r="D2086" s="115">
        <v>0</v>
      </c>
      <c r="E2086" s="115">
        <v>2000</v>
      </c>
      <c r="F2086" s="219">
        <v>0</v>
      </c>
    </row>
    <row r="2087" spans="1:6" s="120" customFormat="1" x14ac:dyDescent="0.2">
      <c r="A2087" s="111">
        <v>638000</v>
      </c>
      <c r="B2087" s="116" t="s">
        <v>398</v>
      </c>
      <c r="C2087" s="110">
        <f t="shared" ref="C2087" si="765">C2088</f>
        <v>18000</v>
      </c>
      <c r="D2087" s="110">
        <f t="shared" ref="D2087:E2087" si="766">D2088</f>
        <v>3500</v>
      </c>
      <c r="E2087" s="110">
        <f t="shared" si="766"/>
        <v>0</v>
      </c>
      <c r="F2087" s="218">
        <f t="shared" si="754"/>
        <v>19.444444444444446</v>
      </c>
    </row>
    <row r="2088" spans="1:6" s="95" customFormat="1" x14ac:dyDescent="0.2">
      <c r="A2088" s="113">
        <v>638100</v>
      </c>
      <c r="B2088" s="114" t="s">
        <v>467</v>
      </c>
      <c r="C2088" s="123">
        <v>18000</v>
      </c>
      <c r="D2088" s="115">
        <v>3500</v>
      </c>
      <c r="E2088" s="123">
        <v>0</v>
      </c>
      <c r="F2088" s="217">
        <f t="shared" si="754"/>
        <v>19.444444444444446</v>
      </c>
    </row>
    <row r="2089" spans="1:6" s="95" customFormat="1" x14ac:dyDescent="0.2">
      <c r="A2089" s="154"/>
      <c r="B2089" s="148" t="s">
        <v>501</v>
      </c>
      <c r="C2089" s="152">
        <f>C2063+C2079+C2084</f>
        <v>903100</v>
      </c>
      <c r="D2089" s="152">
        <f>D2063+D2079+D2084</f>
        <v>950400</v>
      </c>
      <c r="E2089" s="152">
        <f>E2063+E2079+E2084</f>
        <v>2000</v>
      </c>
      <c r="F2089" s="245">
        <f t="shared" si="754"/>
        <v>105.23751522533496</v>
      </c>
    </row>
    <row r="2090" spans="1:6" s="95" customFormat="1" x14ac:dyDescent="0.2">
      <c r="A2090" s="105"/>
      <c r="B2090" s="114"/>
      <c r="C2090" s="115"/>
      <c r="D2090" s="115"/>
      <c r="E2090" s="115"/>
      <c r="F2090" s="219"/>
    </row>
    <row r="2091" spans="1:6" s="95" customFormat="1" x14ac:dyDescent="0.2">
      <c r="A2091" s="108"/>
      <c r="B2091" s="109"/>
      <c r="C2091" s="115"/>
      <c r="D2091" s="115"/>
      <c r="E2091" s="115"/>
      <c r="F2091" s="219"/>
    </row>
    <row r="2092" spans="1:6" s="95" customFormat="1" x14ac:dyDescent="0.2">
      <c r="A2092" s="113" t="s">
        <v>892</v>
      </c>
      <c r="B2092" s="116"/>
      <c r="C2092" s="115"/>
      <c r="D2092" s="115"/>
      <c r="E2092" s="115"/>
      <c r="F2092" s="219"/>
    </row>
    <row r="2093" spans="1:6" s="95" customFormat="1" x14ac:dyDescent="0.2">
      <c r="A2093" s="113" t="s">
        <v>514</v>
      </c>
      <c r="B2093" s="116"/>
      <c r="C2093" s="115"/>
      <c r="D2093" s="115"/>
      <c r="E2093" s="115"/>
      <c r="F2093" s="219"/>
    </row>
    <row r="2094" spans="1:6" s="95" customFormat="1" x14ac:dyDescent="0.2">
      <c r="A2094" s="113" t="s">
        <v>652</v>
      </c>
      <c r="B2094" s="116"/>
      <c r="C2094" s="115"/>
      <c r="D2094" s="115"/>
      <c r="E2094" s="115"/>
      <c r="F2094" s="219"/>
    </row>
    <row r="2095" spans="1:6" s="95" customFormat="1" x14ac:dyDescent="0.2">
      <c r="A2095" s="113" t="s">
        <v>801</v>
      </c>
      <c r="B2095" s="116"/>
      <c r="C2095" s="115"/>
      <c r="D2095" s="115"/>
      <c r="E2095" s="115"/>
      <c r="F2095" s="219"/>
    </row>
    <row r="2096" spans="1:6" s="95" customFormat="1" x14ac:dyDescent="0.2">
      <c r="A2096" s="113"/>
      <c r="B2096" s="144"/>
      <c r="C2096" s="132"/>
      <c r="D2096" s="132"/>
      <c r="E2096" s="132"/>
      <c r="F2096" s="241"/>
    </row>
    <row r="2097" spans="1:6" s="95" customFormat="1" x14ac:dyDescent="0.2">
      <c r="A2097" s="111">
        <v>410000</v>
      </c>
      <c r="B2097" s="112" t="s">
        <v>359</v>
      </c>
      <c r="C2097" s="110">
        <f>C2098+C2103+C2116</f>
        <v>8189000</v>
      </c>
      <c r="D2097" s="110">
        <f>D2098+D2103+D2116</f>
        <v>8943100</v>
      </c>
      <c r="E2097" s="110">
        <f>E2098+E2103+E2116</f>
        <v>258500</v>
      </c>
      <c r="F2097" s="218">
        <f t="shared" ref="F2097:F2128" si="767">D2097/C2097*100</f>
        <v>109.20869459030406</v>
      </c>
    </row>
    <row r="2098" spans="1:6" s="95" customFormat="1" x14ac:dyDescent="0.2">
      <c r="A2098" s="111">
        <v>411000</v>
      </c>
      <c r="B2098" s="112" t="s">
        <v>472</v>
      </c>
      <c r="C2098" s="110">
        <f t="shared" ref="C2098" si="768">SUM(C2099:C2102)</f>
        <v>7236000</v>
      </c>
      <c r="D2098" s="110">
        <f t="shared" ref="D2098" si="769">SUM(D2099:D2102)</f>
        <v>7989100</v>
      </c>
      <c r="E2098" s="110">
        <f t="shared" ref="E2098" si="770">SUM(E2099:E2102)</f>
        <v>0</v>
      </c>
      <c r="F2098" s="218">
        <f t="shared" si="767"/>
        <v>110.40768380320618</v>
      </c>
    </row>
    <row r="2099" spans="1:6" s="95" customFormat="1" x14ac:dyDescent="0.2">
      <c r="A2099" s="113">
        <v>411100</v>
      </c>
      <c r="B2099" s="114" t="s">
        <v>360</v>
      </c>
      <c r="C2099" s="123">
        <v>6660000</v>
      </c>
      <c r="D2099" s="115">
        <v>7485000</v>
      </c>
      <c r="E2099" s="123">
        <v>0</v>
      </c>
      <c r="F2099" s="217">
        <f t="shared" si="767"/>
        <v>112.38738738738738</v>
      </c>
    </row>
    <row r="2100" spans="1:6" s="95" customFormat="1" ht="40.5" x14ac:dyDescent="0.2">
      <c r="A2100" s="113">
        <v>411200</v>
      </c>
      <c r="B2100" s="114" t="s">
        <v>485</v>
      </c>
      <c r="C2100" s="123">
        <v>200000</v>
      </c>
      <c r="D2100" s="115">
        <v>189100</v>
      </c>
      <c r="E2100" s="123">
        <v>0</v>
      </c>
      <c r="F2100" s="217">
        <f t="shared" si="767"/>
        <v>94.55</v>
      </c>
    </row>
    <row r="2101" spans="1:6" s="95" customFormat="1" ht="40.5" x14ac:dyDescent="0.2">
      <c r="A2101" s="113">
        <v>411300</v>
      </c>
      <c r="B2101" s="114" t="s">
        <v>361</v>
      </c>
      <c r="C2101" s="123">
        <v>276000</v>
      </c>
      <c r="D2101" s="115">
        <v>225000</v>
      </c>
      <c r="E2101" s="123">
        <v>0</v>
      </c>
      <c r="F2101" s="217">
        <f t="shared" si="767"/>
        <v>81.521739130434781</v>
      </c>
    </row>
    <row r="2102" spans="1:6" s="95" customFormat="1" x14ac:dyDescent="0.2">
      <c r="A2102" s="113">
        <v>411400</v>
      </c>
      <c r="B2102" s="114" t="s">
        <v>362</v>
      </c>
      <c r="C2102" s="123">
        <v>100000</v>
      </c>
      <c r="D2102" s="115">
        <v>90000</v>
      </c>
      <c r="E2102" s="123">
        <v>0</v>
      </c>
      <c r="F2102" s="217">
        <f t="shared" si="767"/>
        <v>90</v>
      </c>
    </row>
    <row r="2103" spans="1:6" s="95" customFormat="1" x14ac:dyDescent="0.2">
      <c r="A2103" s="111">
        <v>412000</v>
      </c>
      <c r="B2103" s="116" t="s">
        <v>477</v>
      </c>
      <c r="C2103" s="110">
        <f>SUM(C2104:C2115)</f>
        <v>924000</v>
      </c>
      <c r="D2103" s="110">
        <f>SUM(D2104:D2115)</f>
        <v>925000</v>
      </c>
      <c r="E2103" s="110">
        <f>SUM(E2104:E2115)</f>
        <v>258500</v>
      </c>
      <c r="F2103" s="218">
        <f t="shared" si="767"/>
        <v>100.1082251082251</v>
      </c>
    </row>
    <row r="2104" spans="1:6" s="95" customFormat="1" x14ac:dyDescent="0.2">
      <c r="A2104" s="121">
        <v>412100</v>
      </c>
      <c r="B2104" s="114" t="s">
        <v>363</v>
      </c>
      <c r="C2104" s="123">
        <v>0</v>
      </c>
      <c r="D2104" s="115">
        <v>0</v>
      </c>
      <c r="E2104" s="115">
        <v>7000</v>
      </c>
      <c r="F2104" s="219">
        <v>0</v>
      </c>
    </row>
    <row r="2105" spans="1:6" s="95" customFormat="1" ht="40.5" x14ac:dyDescent="0.2">
      <c r="A2105" s="113">
        <v>412200</v>
      </c>
      <c r="B2105" s="114" t="s">
        <v>486</v>
      </c>
      <c r="C2105" s="123">
        <v>480000</v>
      </c>
      <c r="D2105" s="115">
        <v>490000</v>
      </c>
      <c r="E2105" s="115">
        <v>97000</v>
      </c>
      <c r="F2105" s="219">
        <f t="shared" si="767"/>
        <v>102.08333333333333</v>
      </c>
    </row>
    <row r="2106" spans="1:6" s="95" customFormat="1" x14ac:dyDescent="0.2">
      <c r="A2106" s="113">
        <v>412300</v>
      </c>
      <c r="B2106" s="114" t="s">
        <v>364</v>
      </c>
      <c r="C2106" s="123">
        <v>65000</v>
      </c>
      <c r="D2106" s="115">
        <v>65000</v>
      </c>
      <c r="E2106" s="115">
        <v>11500</v>
      </c>
      <c r="F2106" s="219">
        <f t="shared" si="767"/>
        <v>100</v>
      </c>
    </row>
    <row r="2107" spans="1:6" s="95" customFormat="1" x14ac:dyDescent="0.2">
      <c r="A2107" s="113">
        <v>412400</v>
      </c>
      <c r="B2107" s="114" t="s">
        <v>365</v>
      </c>
      <c r="C2107" s="123">
        <v>80000</v>
      </c>
      <c r="D2107" s="115">
        <v>80000</v>
      </c>
      <c r="E2107" s="115">
        <v>11000</v>
      </c>
      <c r="F2107" s="219">
        <f t="shared" si="767"/>
        <v>100</v>
      </c>
    </row>
    <row r="2108" spans="1:6" s="95" customFormat="1" x14ac:dyDescent="0.2">
      <c r="A2108" s="113">
        <v>412500</v>
      </c>
      <c r="B2108" s="114" t="s">
        <v>366</v>
      </c>
      <c r="C2108" s="123">
        <v>51000</v>
      </c>
      <c r="D2108" s="115">
        <v>51000</v>
      </c>
      <c r="E2108" s="115">
        <v>23000</v>
      </c>
      <c r="F2108" s="219">
        <f t="shared" si="767"/>
        <v>100</v>
      </c>
    </row>
    <row r="2109" spans="1:6" s="95" customFormat="1" x14ac:dyDescent="0.2">
      <c r="A2109" s="113">
        <v>412600</v>
      </c>
      <c r="B2109" s="114" t="s">
        <v>487</v>
      </c>
      <c r="C2109" s="123">
        <v>60000</v>
      </c>
      <c r="D2109" s="115">
        <v>60000</v>
      </c>
      <c r="E2109" s="115">
        <v>5000</v>
      </c>
      <c r="F2109" s="219">
        <f t="shared" si="767"/>
        <v>100</v>
      </c>
    </row>
    <row r="2110" spans="1:6" s="95" customFormat="1" x14ac:dyDescent="0.2">
      <c r="A2110" s="113">
        <v>412700</v>
      </c>
      <c r="B2110" s="114" t="s">
        <v>474</v>
      </c>
      <c r="C2110" s="123">
        <v>125000</v>
      </c>
      <c r="D2110" s="115">
        <v>125000</v>
      </c>
      <c r="E2110" s="115">
        <v>23000</v>
      </c>
      <c r="F2110" s="219">
        <f t="shared" si="767"/>
        <v>100</v>
      </c>
    </row>
    <row r="2111" spans="1:6" s="95" customFormat="1" x14ac:dyDescent="0.2">
      <c r="A2111" s="113">
        <v>412800</v>
      </c>
      <c r="B2111" s="114" t="s">
        <v>488</v>
      </c>
      <c r="C2111" s="123">
        <v>0</v>
      </c>
      <c r="D2111" s="115">
        <v>0</v>
      </c>
      <c r="E2111" s="115">
        <v>2000</v>
      </c>
      <c r="F2111" s="219">
        <v>0</v>
      </c>
    </row>
    <row r="2112" spans="1:6" s="95" customFormat="1" x14ac:dyDescent="0.2">
      <c r="A2112" s="113">
        <v>412900</v>
      </c>
      <c r="B2112" s="118" t="s">
        <v>567</v>
      </c>
      <c r="C2112" s="123">
        <v>43000</v>
      </c>
      <c r="D2112" s="115">
        <v>37000</v>
      </c>
      <c r="E2112" s="123">
        <v>0</v>
      </c>
      <c r="F2112" s="217">
        <f t="shared" si="767"/>
        <v>86.04651162790698</v>
      </c>
    </row>
    <row r="2113" spans="1:6" s="95" customFormat="1" x14ac:dyDescent="0.2">
      <c r="A2113" s="113">
        <v>412900</v>
      </c>
      <c r="B2113" s="118" t="s">
        <v>586</v>
      </c>
      <c r="C2113" s="123">
        <v>6000</v>
      </c>
      <c r="D2113" s="115">
        <v>5000</v>
      </c>
      <c r="E2113" s="123">
        <v>0</v>
      </c>
      <c r="F2113" s="217">
        <f t="shared" si="767"/>
        <v>83.333333333333343</v>
      </c>
    </row>
    <row r="2114" spans="1:6" s="95" customFormat="1" x14ac:dyDescent="0.2">
      <c r="A2114" s="113">
        <v>412900</v>
      </c>
      <c r="B2114" s="118" t="s">
        <v>587</v>
      </c>
      <c r="C2114" s="123">
        <v>12000</v>
      </c>
      <c r="D2114" s="115">
        <v>10000</v>
      </c>
      <c r="E2114" s="123">
        <v>0</v>
      </c>
      <c r="F2114" s="217">
        <f t="shared" si="767"/>
        <v>83.333333333333343</v>
      </c>
    </row>
    <row r="2115" spans="1:6" s="95" customFormat="1" x14ac:dyDescent="0.2">
      <c r="A2115" s="113">
        <v>412900</v>
      </c>
      <c r="B2115" s="114" t="s">
        <v>569</v>
      </c>
      <c r="C2115" s="123">
        <v>2000</v>
      </c>
      <c r="D2115" s="115">
        <v>1999.9999999999998</v>
      </c>
      <c r="E2115" s="115">
        <v>79000</v>
      </c>
      <c r="F2115" s="219">
        <f t="shared" si="767"/>
        <v>99.999999999999986</v>
      </c>
    </row>
    <row r="2116" spans="1:6" s="120" customFormat="1" ht="40.5" x14ac:dyDescent="0.2">
      <c r="A2116" s="111">
        <v>418000</v>
      </c>
      <c r="B2116" s="116" t="s">
        <v>481</v>
      </c>
      <c r="C2116" s="110">
        <f t="shared" ref="C2116" si="771">C2117</f>
        <v>29000</v>
      </c>
      <c r="D2116" s="110">
        <f t="shared" ref="D2116:E2116" si="772">D2117</f>
        <v>29000</v>
      </c>
      <c r="E2116" s="110">
        <f t="shared" si="772"/>
        <v>0</v>
      </c>
      <c r="F2116" s="218">
        <f t="shared" si="767"/>
        <v>100</v>
      </c>
    </row>
    <row r="2117" spans="1:6" s="95" customFormat="1" x14ac:dyDescent="0.2">
      <c r="A2117" s="113">
        <v>418400</v>
      </c>
      <c r="B2117" s="114" t="s">
        <v>418</v>
      </c>
      <c r="C2117" s="123">
        <v>29000</v>
      </c>
      <c r="D2117" s="115">
        <v>29000</v>
      </c>
      <c r="E2117" s="123">
        <v>0</v>
      </c>
      <c r="F2117" s="217">
        <f t="shared" si="767"/>
        <v>100</v>
      </c>
    </row>
    <row r="2118" spans="1:6" s="95" customFormat="1" x14ac:dyDescent="0.2">
      <c r="A2118" s="111">
        <v>510000</v>
      </c>
      <c r="B2118" s="116" t="s">
        <v>423</v>
      </c>
      <c r="C2118" s="110">
        <f>C2119+C2123+0</f>
        <v>881000</v>
      </c>
      <c r="D2118" s="110">
        <f>D2119+D2123+0</f>
        <v>930000</v>
      </c>
      <c r="E2118" s="110">
        <f>E2119+E2123+0</f>
        <v>668500</v>
      </c>
      <c r="F2118" s="218">
        <f t="shared" si="767"/>
        <v>105.56186152099886</v>
      </c>
    </row>
    <row r="2119" spans="1:6" s="95" customFormat="1" x14ac:dyDescent="0.2">
      <c r="A2119" s="111">
        <v>511000</v>
      </c>
      <c r="B2119" s="116" t="s">
        <v>424</v>
      </c>
      <c r="C2119" s="110">
        <f>SUM(C2120:C2122)</f>
        <v>81000</v>
      </c>
      <c r="D2119" s="110">
        <f>SUM(D2120:D2122)</f>
        <v>80000</v>
      </c>
      <c r="E2119" s="110">
        <f>SUM(E2120:E2122)</f>
        <v>51500</v>
      </c>
      <c r="F2119" s="218">
        <f t="shared" si="767"/>
        <v>98.76543209876543</v>
      </c>
    </row>
    <row r="2120" spans="1:6" s="95" customFormat="1" ht="40.5" x14ac:dyDescent="0.2">
      <c r="A2120" s="113">
        <v>511200</v>
      </c>
      <c r="B2120" s="114" t="s">
        <v>426</v>
      </c>
      <c r="C2120" s="123">
        <v>51000</v>
      </c>
      <c r="D2120" s="115">
        <v>50000</v>
      </c>
      <c r="E2120" s="123">
        <v>0</v>
      </c>
      <c r="F2120" s="217">
        <f t="shared" si="767"/>
        <v>98.039215686274503</v>
      </c>
    </row>
    <row r="2121" spans="1:6" s="95" customFormat="1" x14ac:dyDescent="0.2">
      <c r="A2121" s="113">
        <v>511300</v>
      </c>
      <c r="B2121" s="114" t="s">
        <v>427</v>
      </c>
      <c r="C2121" s="123">
        <v>30000</v>
      </c>
      <c r="D2121" s="115">
        <v>30000</v>
      </c>
      <c r="E2121" s="115">
        <v>21500</v>
      </c>
      <c r="F2121" s="219">
        <f t="shared" si="767"/>
        <v>100</v>
      </c>
    </row>
    <row r="2122" spans="1:6" s="95" customFormat="1" x14ac:dyDescent="0.2">
      <c r="A2122" s="113">
        <v>511500</v>
      </c>
      <c r="B2122" s="114" t="s">
        <v>493</v>
      </c>
      <c r="C2122" s="123">
        <v>0</v>
      </c>
      <c r="D2122" s="115">
        <v>0</v>
      </c>
      <c r="E2122" s="115">
        <v>30000</v>
      </c>
      <c r="F2122" s="219">
        <v>0</v>
      </c>
    </row>
    <row r="2123" spans="1:6" s="120" customFormat="1" x14ac:dyDescent="0.2">
      <c r="A2123" s="111">
        <v>516000</v>
      </c>
      <c r="B2123" s="116" t="s">
        <v>434</v>
      </c>
      <c r="C2123" s="110">
        <f t="shared" ref="C2123" si="773">C2124</f>
        <v>800000</v>
      </c>
      <c r="D2123" s="110">
        <f t="shared" ref="D2123:E2123" si="774">D2124</f>
        <v>850000</v>
      </c>
      <c r="E2123" s="110">
        <f t="shared" si="774"/>
        <v>617000</v>
      </c>
      <c r="F2123" s="218">
        <f t="shared" si="767"/>
        <v>106.25</v>
      </c>
    </row>
    <row r="2124" spans="1:6" s="95" customFormat="1" x14ac:dyDescent="0.2">
      <c r="A2124" s="113">
        <v>516100</v>
      </c>
      <c r="B2124" s="114" t="s">
        <v>434</v>
      </c>
      <c r="C2124" s="123">
        <v>800000</v>
      </c>
      <c r="D2124" s="115">
        <v>850000</v>
      </c>
      <c r="E2124" s="115">
        <v>617000</v>
      </c>
      <c r="F2124" s="219">
        <f t="shared" si="767"/>
        <v>106.25</v>
      </c>
    </row>
    <row r="2125" spans="1:6" s="120" customFormat="1" ht="40.5" x14ac:dyDescent="0.2">
      <c r="A2125" s="111">
        <v>580000</v>
      </c>
      <c r="B2125" s="116" t="s">
        <v>436</v>
      </c>
      <c r="C2125" s="110">
        <f t="shared" ref="C2125:D2126" si="775">C2126</f>
        <v>170000</v>
      </c>
      <c r="D2125" s="110">
        <f t="shared" si="775"/>
        <v>170000</v>
      </c>
      <c r="E2125" s="110">
        <f t="shared" ref="E2125:E2126" si="776">E2126</f>
        <v>0</v>
      </c>
      <c r="F2125" s="218">
        <f t="shared" si="767"/>
        <v>100</v>
      </c>
    </row>
    <row r="2126" spans="1:6" s="120" customFormat="1" ht="40.5" x14ac:dyDescent="0.2">
      <c r="A2126" s="111">
        <v>581000</v>
      </c>
      <c r="B2126" s="116" t="s">
        <v>437</v>
      </c>
      <c r="C2126" s="110">
        <f t="shared" si="775"/>
        <v>170000</v>
      </c>
      <c r="D2126" s="110">
        <f t="shared" si="775"/>
        <v>170000</v>
      </c>
      <c r="E2126" s="110">
        <f t="shared" si="776"/>
        <v>0</v>
      </c>
      <c r="F2126" s="218">
        <f t="shared" si="767"/>
        <v>100</v>
      </c>
    </row>
    <row r="2127" spans="1:6" s="95" customFormat="1" ht="40.5" x14ac:dyDescent="0.2">
      <c r="A2127" s="113">
        <v>581200</v>
      </c>
      <c r="B2127" s="114" t="s">
        <v>438</v>
      </c>
      <c r="C2127" s="123">
        <v>170000</v>
      </c>
      <c r="D2127" s="115">
        <v>170000</v>
      </c>
      <c r="E2127" s="123">
        <v>0</v>
      </c>
      <c r="F2127" s="217">
        <f t="shared" si="767"/>
        <v>100</v>
      </c>
    </row>
    <row r="2128" spans="1:6" s="120" customFormat="1" x14ac:dyDescent="0.2">
      <c r="A2128" s="111">
        <v>630000</v>
      </c>
      <c r="B2128" s="116" t="s">
        <v>462</v>
      </c>
      <c r="C2128" s="110">
        <f>C2129+C2131</f>
        <v>90000</v>
      </c>
      <c r="D2128" s="110">
        <f>D2129+D2131</f>
        <v>100000</v>
      </c>
      <c r="E2128" s="110">
        <f>E2129+E2131</f>
        <v>131000</v>
      </c>
      <c r="F2128" s="218">
        <f t="shared" si="767"/>
        <v>111.11111111111111</v>
      </c>
    </row>
    <row r="2129" spans="1:6" s="120" customFormat="1" x14ac:dyDescent="0.2">
      <c r="A2129" s="111">
        <v>631000</v>
      </c>
      <c r="B2129" s="116" t="s">
        <v>397</v>
      </c>
      <c r="C2129" s="110">
        <f>0</f>
        <v>0</v>
      </c>
      <c r="D2129" s="110">
        <f>0</f>
        <v>0</v>
      </c>
      <c r="E2129" s="110">
        <f>0+E2130</f>
        <v>131000</v>
      </c>
      <c r="F2129" s="218">
        <v>0</v>
      </c>
    </row>
    <row r="2130" spans="1:6" s="95" customFormat="1" x14ac:dyDescent="0.2">
      <c r="A2130" s="121">
        <v>631100</v>
      </c>
      <c r="B2130" s="114" t="s">
        <v>464</v>
      </c>
      <c r="C2130" s="123">
        <v>0</v>
      </c>
      <c r="D2130" s="115">
        <v>0</v>
      </c>
      <c r="E2130" s="115">
        <v>131000</v>
      </c>
      <c r="F2130" s="219">
        <v>0</v>
      </c>
    </row>
    <row r="2131" spans="1:6" s="120" customFormat="1" x14ac:dyDescent="0.2">
      <c r="A2131" s="111">
        <v>638000</v>
      </c>
      <c r="B2131" s="116" t="s">
        <v>398</v>
      </c>
      <c r="C2131" s="110">
        <f t="shared" ref="C2131" si="777">C2132</f>
        <v>90000</v>
      </c>
      <c r="D2131" s="110">
        <f t="shared" ref="D2131:E2131" si="778">D2132</f>
        <v>100000</v>
      </c>
      <c r="E2131" s="110">
        <f t="shared" si="778"/>
        <v>0</v>
      </c>
      <c r="F2131" s="218">
        <f t="shared" ref="F2131:F2190" si="779">D2131/C2131*100</f>
        <v>111.11111111111111</v>
      </c>
    </row>
    <row r="2132" spans="1:6" s="95" customFormat="1" x14ac:dyDescent="0.2">
      <c r="A2132" s="113">
        <v>638100</v>
      </c>
      <c r="B2132" s="114" t="s">
        <v>467</v>
      </c>
      <c r="C2132" s="123">
        <v>90000</v>
      </c>
      <c r="D2132" s="115">
        <v>100000</v>
      </c>
      <c r="E2132" s="123">
        <v>0</v>
      </c>
      <c r="F2132" s="217">
        <f t="shared" si="779"/>
        <v>111.11111111111111</v>
      </c>
    </row>
    <row r="2133" spans="1:6" s="95" customFormat="1" x14ac:dyDescent="0.2">
      <c r="A2133" s="154"/>
      <c r="B2133" s="148" t="s">
        <v>501</v>
      </c>
      <c r="C2133" s="152">
        <f>C2097+C2118+C2125+C2128</f>
        <v>9330000</v>
      </c>
      <c r="D2133" s="152">
        <f>D2097+D2118+D2125+D2128</f>
        <v>10143100</v>
      </c>
      <c r="E2133" s="152">
        <f>E2097+E2118+E2125+E2128</f>
        <v>1058000</v>
      </c>
      <c r="F2133" s="245">
        <f t="shared" si="779"/>
        <v>108.71489817792069</v>
      </c>
    </row>
    <row r="2134" spans="1:6" s="95" customFormat="1" x14ac:dyDescent="0.2">
      <c r="A2134" s="131"/>
      <c r="B2134" s="109"/>
      <c r="C2134" s="132"/>
      <c r="D2134" s="132"/>
      <c r="E2134" s="132"/>
      <c r="F2134" s="241"/>
    </row>
    <row r="2135" spans="1:6" s="95" customFormat="1" x14ac:dyDescent="0.2">
      <c r="A2135" s="108"/>
      <c r="B2135" s="109"/>
      <c r="C2135" s="115"/>
      <c r="D2135" s="115"/>
      <c r="E2135" s="115"/>
      <c r="F2135" s="219"/>
    </row>
    <row r="2136" spans="1:6" s="95" customFormat="1" x14ac:dyDescent="0.2">
      <c r="A2136" s="113" t="s">
        <v>893</v>
      </c>
      <c r="B2136" s="116"/>
      <c r="C2136" s="115"/>
      <c r="D2136" s="115"/>
      <c r="E2136" s="115"/>
      <c r="F2136" s="219"/>
    </row>
    <row r="2137" spans="1:6" s="95" customFormat="1" x14ac:dyDescent="0.2">
      <c r="A2137" s="113" t="s">
        <v>514</v>
      </c>
      <c r="B2137" s="116"/>
      <c r="C2137" s="115"/>
      <c r="D2137" s="115"/>
      <c r="E2137" s="115"/>
      <c r="F2137" s="219"/>
    </row>
    <row r="2138" spans="1:6" s="95" customFormat="1" x14ac:dyDescent="0.2">
      <c r="A2138" s="113" t="s">
        <v>653</v>
      </c>
      <c r="B2138" s="116"/>
      <c r="C2138" s="115"/>
      <c r="D2138" s="115"/>
      <c r="E2138" s="115"/>
      <c r="F2138" s="219"/>
    </row>
    <row r="2139" spans="1:6" s="95" customFormat="1" x14ac:dyDescent="0.2">
      <c r="A2139" s="113" t="s">
        <v>801</v>
      </c>
      <c r="B2139" s="116"/>
      <c r="C2139" s="115"/>
      <c r="D2139" s="115"/>
      <c r="E2139" s="115"/>
      <c r="F2139" s="219"/>
    </row>
    <row r="2140" spans="1:6" s="95" customFormat="1" x14ac:dyDescent="0.2">
      <c r="A2140" s="113"/>
      <c r="B2140" s="144"/>
      <c r="C2140" s="132"/>
      <c r="D2140" s="132"/>
      <c r="E2140" s="132"/>
      <c r="F2140" s="241"/>
    </row>
    <row r="2141" spans="1:6" s="95" customFormat="1" x14ac:dyDescent="0.2">
      <c r="A2141" s="111">
        <v>410000</v>
      </c>
      <c r="B2141" s="112" t="s">
        <v>359</v>
      </c>
      <c r="C2141" s="110">
        <f>C2142+C2147+C2160+C2162</f>
        <v>8552000</v>
      </c>
      <c r="D2141" s="110">
        <f>D2142+D2147+D2160+D2162</f>
        <v>9411400</v>
      </c>
      <c r="E2141" s="110">
        <f>E2142+E2147+E2160+E2162</f>
        <v>401300</v>
      </c>
      <c r="F2141" s="218">
        <f t="shared" si="779"/>
        <v>110.04911131898972</v>
      </c>
    </row>
    <row r="2142" spans="1:6" s="95" customFormat="1" x14ac:dyDescent="0.2">
      <c r="A2142" s="111">
        <v>411000</v>
      </c>
      <c r="B2142" s="112" t="s">
        <v>472</v>
      </c>
      <c r="C2142" s="110">
        <f t="shared" ref="C2142" si="780">SUM(C2143:C2146)</f>
        <v>7292500</v>
      </c>
      <c r="D2142" s="110">
        <f t="shared" ref="D2142" si="781">SUM(D2143:D2146)</f>
        <v>8122900</v>
      </c>
      <c r="E2142" s="110">
        <f t="shared" ref="E2142" si="782">SUM(E2143:E2146)</f>
        <v>0</v>
      </c>
      <c r="F2142" s="218">
        <f t="shared" si="779"/>
        <v>111.38704148097361</v>
      </c>
    </row>
    <row r="2143" spans="1:6" s="95" customFormat="1" x14ac:dyDescent="0.2">
      <c r="A2143" s="113">
        <v>411100</v>
      </c>
      <c r="B2143" s="114" t="s">
        <v>360</v>
      </c>
      <c r="C2143" s="123">
        <v>6900000</v>
      </c>
      <c r="D2143" s="115">
        <v>7575000</v>
      </c>
      <c r="E2143" s="123">
        <v>0</v>
      </c>
      <c r="F2143" s="217">
        <f t="shared" si="779"/>
        <v>109.78260869565217</v>
      </c>
    </row>
    <row r="2144" spans="1:6" s="95" customFormat="1" ht="40.5" x14ac:dyDescent="0.2">
      <c r="A2144" s="113">
        <v>411200</v>
      </c>
      <c r="B2144" s="114" t="s">
        <v>485</v>
      </c>
      <c r="C2144" s="123">
        <v>120000</v>
      </c>
      <c r="D2144" s="115">
        <v>120000</v>
      </c>
      <c r="E2144" s="123">
        <v>0</v>
      </c>
      <c r="F2144" s="217">
        <f t="shared" si="779"/>
        <v>100</v>
      </c>
    </row>
    <row r="2145" spans="1:6" s="95" customFormat="1" ht="40.5" x14ac:dyDescent="0.2">
      <c r="A2145" s="113">
        <v>411300</v>
      </c>
      <c r="B2145" s="114" t="s">
        <v>361</v>
      </c>
      <c r="C2145" s="123">
        <v>172500</v>
      </c>
      <c r="D2145" s="115">
        <v>327900</v>
      </c>
      <c r="E2145" s="123">
        <v>0</v>
      </c>
      <c r="F2145" s="217">
        <f t="shared" si="779"/>
        <v>190.08695652173913</v>
      </c>
    </row>
    <row r="2146" spans="1:6" s="95" customFormat="1" x14ac:dyDescent="0.2">
      <c r="A2146" s="113">
        <v>411400</v>
      </c>
      <c r="B2146" s="114" t="s">
        <v>362</v>
      </c>
      <c r="C2146" s="123">
        <v>100000</v>
      </c>
      <c r="D2146" s="115">
        <v>100000</v>
      </c>
      <c r="E2146" s="123">
        <v>0</v>
      </c>
      <c r="F2146" s="217">
        <f t="shared" si="779"/>
        <v>100</v>
      </c>
    </row>
    <row r="2147" spans="1:6" s="95" customFormat="1" x14ac:dyDescent="0.2">
      <c r="A2147" s="111">
        <v>412000</v>
      </c>
      <c r="B2147" s="116" t="s">
        <v>477</v>
      </c>
      <c r="C2147" s="110">
        <f>SUM(C2148:C2159)</f>
        <v>1204500</v>
      </c>
      <c r="D2147" s="110">
        <f>SUM(D2148:D2159)</f>
        <v>1233500</v>
      </c>
      <c r="E2147" s="110">
        <f>SUM(E2148:E2159)</f>
        <v>371300</v>
      </c>
      <c r="F2147" s="218">
        <f t="shared" si="779"/>
        <v>102.40763802407638</v>
      </c>
    </row>
    <row r="2148" spans="1:6" s="95" customFormat="1" x14ac:dyDescent="0.2">
      <c r="A2148" s="113">
        <v>412100</v>
      </c>
      <c r="B2148" s="114" t="s">
        <v>363</v>
      </c>
      <c r="C2148" s="123">
        <v>0</v>
      </c>
      <c r="D2148" s="115">
        <v>1500</v>
      </c>
      <c r="E2148" s="115">
        <v>4400</v>
      </c>
      <c r="F2148" s="219">
        <v>0</v>
      </c>
    </row>
    <row r="2149" spans="1:6" s="95" customFormat="1" ht="40.5" x14ac:dyDescent="0.2">
      <c r="A2149" s="113">
        <v>412200</v>
      </c>
      <c r="B2149" s="114" t="s">
        <v>486</v>
      </c>
      <c r="C2149" s="123">
        <v>800000</v>
      </c>
      <c r="D2149" s="115">
        <v>820000</v>
      </c>
      <c r="E2149" s="115">
        <v>119100</v>
      </c>
      <c r="F2149" s="219">
        <f t="shared" si="779"/>
        <v>102.49999999999999</v>
      </c>
    </row>
    <row r="2150" spans="1:6" s="95" customFormat="1" x14ac:dyDescent="0.2">
      <c r="A2150" s="113">
        <v>412300</v>
      </c>
      <c r="B2150" s="114" t="s">
        <v>364</v>
      </c>
      <c r="C2150" s="123">
        <v>45000</v>
      </c>
      <c r="D2150" s="115">
        <v>45000</v>
      </c>
      <c r="E2150" s="115">
        <v>5000</v>
      </c>
      <c r="F2150" s="219">
        <f t="shared" si="779"/>
        <v>100</v>
      </c>
    </row>
    <row r="2151" spans="1:6" s="95" customFormat="1" x14ac:dyDescent="0.2">
      <c r="A2151" s="113">
        <v>412400</v>
      </c>
      <c r="B2151" s="114" t="s">
        <v>365</v>
      </c>
      <c r="C2151" s="123">
        <v>80000</v>
      </c>
      <c r="D2151" s="115">
        <v>80000</v>
      </c>
      <c r="E2151" s="115">
        <v>15500</v>
      </c>
      <c r="F2151" s="219">
        <f t="shared" si="779"/>
        <v>100</v>
      </c>
    </row>
    <row r="2152" spans="1:6" s="95" customFormat="1" x14ac:dyDescent="0.2">
      <c r="A2152" s="113">
        <v>412500</v>
      </c>
      <c r="B2152" s="114" t="s">
        <v>366</v>
      </c>
      <c r="C2152" s="123">
        <v>17000</v>
      </c>
      <c r="D2152" s="115">
        <v>17000</v>
      </c>
      <c r="E2152" s="115">
        <v>20800</v>
      </c>
      <c r="F2152" s="219">
        <f t="shared" si="779"/>
        <v>100</v>
      </c>
    </row>
    <row r="2153" spans="1:6" s="95" customFormat="1" x14ac:dyDescent="0.2">
      <c r="A2153" s="113">
        <v>412600</v>
      </c>
      <c r="B2153" s="114" t="s">
        <v>487</v>
      </c>
      <c r="C2153" s="123">
        <v>16999.999999999996</v>
      </c>
      <c r="D2153" s="115">
        <v>18000</v>
      </c>
      <c r="E2153" s="115">
        <v>4200</v>
      </c>
      <c r="F2153" s="219">
        <f t="shared" si="779"/>
        <v>105.88235294117649</v>
      </c>
    </row>
    <row r="2154" spans="1:6" s="95" customFormat="1" x14ac:dyDescent="0.2">
      <c r="A2154" s="113">
        <v>412700</v>
      </c>
      <c r="B2154" s="114" t="s">
        <v>474</v>
      </c>
      <c r="C2154" s="123">
        <v>160000</v>
      </c>
      <c r="D2154" s="115">
        <v>165000</v>
      </c>
      <c r="E2154" s="115">
        <v>52700</v>
      </c>
      <c r="F2154" s="219">
        <f t="shared" si="779"/>
        <v>103.125</v>
      </c>
    </row>
    <row r="2155" spans="1:6" s="95" customFormat="1" x14ac:dyDescent="0.2">
      <c r="A2155" s="113">
        <v>412800</v>
      </c>
      <c r="B2155" s="114" t="s">
        <v>488</v>
      </c>
      <c r="C2155" s="123">
        <v>0</v>
      </c>
      <c r="D2155" s="115">
        <v>0</v>
      </c>
      <c r="E2155" s="115">
        <v>2000</v>
      </c>
      <c r="F2155" s="219">
        <v>0</v>
      </c>
    </row>
    <row r="2156" spans="1:6" s="95" customFormat="1" x14ac:dyDescent="0.2">
      <c r="A2156" s="113">
        <v>412900</v>
      </c>
      <c r="B2156" s="118" t="s">
        <v>567</v>
      </c>
      <c r="C2156" s="123">
        <v>60000</v>
      </c>
      <c r="D2156" s="115">
        <v>62000</v>
      </c>
      <c r="E2156" s="123">
        <v>0</v>
      </c>
      <c r="F2156" s="217">
        <f t="shared" si="779"/>
        <v>103.33333333333334</v>
      </c>
    </row>
    <row r="2157" spans="1:6" s="95" customFormat="1" x14ac:dyDescent="0.2">
      <c r="A2157" s="113">
        <v>412900</v>
      </c>
      <c r="B2157" s="118" t="s">
        <v>586</v>
      </c>
      <c r="C2157" s="123">
        <v>8500</v>
      </c>
      <c r="D2157" s="115">
        <v>8500</v>
      </c>
      <c r="E2157" s="123">
        <v>0</v>
      </c>
      <c r="F2157" s="217">
        <f t="shared" si="779"/>
        <v>100</v>
      </c>
    </row>
    <row r="2158" spans="1:6" s="95" customFormat="1" x14ac:dyDescent="0.2">
      <c r="A2158" s="113">
        <v>412900</v>
      </c>
      <c r="B2158" s="118" t="s">
        <v>587</v>
      </c>
      <c r="C2158" s="123">
        <v>14000</v>
      </c>
      <c r="D2158" s="115">
        <v>16000</v>
      </c>
      <c r="E2158" s="123">
        <v>0</v>
      </c>
      <c r="F2158" s="217">
        <f t="shared" si="779"/>
        <v>114.28571428571428</v>
      </c>
    </row>
    <row r="2159" spans="1:6" s="95" customFormat="1" x14ac:dyDescent="0.2">
      <c r="A2159" s="113">
        <v>412900</v>
      </c>
      <c r="B2159" s="114" t="s">
        <v>569</v>
      </c>
      <c r="C2159" s="123">
        <v>3000</v>
      </c>
      <c r="D2159" s="115">
        <v>500</v>
      </c>
      <c r="E2159" s="115">
        <v>147600</v>
      </c>
      <c r="F2159" s="219">
        <f t="shared" si="779"/>
        <v>16.666666666666664</v>
      </c>
    </row>
    <row r="2160" spans="1:6" s="120" customFormat="1" x14ac:dyDescent="0.2">
      <c r="A2160" s="111">
        <v>413000</v>
      </c>
      <c r="B2160" s="116" t="s">
        <v>478</v>
      </c>
      <c r="C2160" s="110">
        <f t="shared" ref="C2160" si="783">C2161</f>
        <v>10000</v>
      </c>
      <c r="D2160" s="110">
        <f t="shared" ref="D2160:E2160" si="784">D2161</f>
        <v>10000</v>
      </c>
      <c r="E2160" s="110">
        <f t="shared" si="784"/>
        <v>30000</v>
      </c>
      <c r="F2160" s="218">
        <f t="shared" si="779"/>
        <v>100</v>
      </c>
    </row>
    <row r="2161" spans="1:6" s="95" customFormat="1" x14ac:dyDescent="0.2">
      <c r="A2161" s="113">
        <v>413900</v>
      </c>
      <c r="B2161" s="114" t="s">
        <v>371</v>
      </c>
      <c r="C2161" s="123">
        <v>10000</v>
      </c>
      <c r="D2161" s="115">
        <v>10000</v>
      </c>
      <c r="E2161" s="115">
        <v>30000</v>
      </c>
      <c r="F2161" s="219">
        <f t="shared" si="779"/>
        <v>100</v>
      </c>
    </row>
    <row r="2162" spans="1:6" s="120" customFormat="1" ht="40.5" x14ac:dyDescent="0.2">
      <c r="A2162" s="111">
        <v>418000</v>
      </c>
      <c r="B2162" s="116" t="s">
        <v>481</v>
      </c>
      <c r="C2162" s="110">
        <f t="shared" ref="C2162" si="785">C2163</f>
        <v>45000</v>
      </c>
      <c r="D2162" s="110">
        <f t="shared" ref="D2162:E2162" si="786">D2163</f>
        <v>45000</v>
      </c>
      <c r="E2162" s="110">
        <f t="shared" si="786"/>
        <v>0</v>
      </c>
      <c r="F2162" s="218">
        <f t="shared" si="779"/>
        <v>100</v>
      </c>
    </row>
    <row r="2163" spans="1:6" s="95" customFormat="1" x14ac:dyDescent="0.2">
      <c r="A2163" s="113">
        <v>418400</v>
      </c>
      <c r="B2163" s="114" t="s">
        <v>418</v>
      </c>
      <c r="C2163" s="123">
        <v>45000</v>
      </c>
      <c r="D2163" s="115">
        <v>45000</v>
      </c>
      <c r="E2163" s="115">
        <v>0</v>
      </c>
      <c r="F2163" s="219">
        <f t="shared" si="779"/>
        <v>100</v>
      </c>
    </row>
    <row r="2164" spans="1:6" s="95" customFormat="1" x14ac:dyDescent="0.2">
      <c r="A2164" s="111">
        <v>510000</v>
      </c>
      <c r="B2164" s="116" t="s">
        <v>423</v>
      </c>
      <c r="C2164" s="110">
        <f>C2165+C2169</f>
        <v>550000</v>
      </c>
      <c r="D2164" s="110">
        <f>D2165+D2169</f>
        <v>570000</v>
      </c>
      <c r="E2164" s="110">
        <f>E2165+E2169</f>
        <v>1300000</v>
      </c>
      <c r="F2164" s="218">
        <f t="shared" si="779"/>
        <v>103.63636363636364</v>
      </c>
    </row>
    <row r="2165" spans="1:6" s="95" customFormat="1" x14ac:dyDescent="0.2">
      <c r="A2165" s="111">
        <v>511000</v>
      </c>
      <c r="B2165" s="116" t="s">
        <v>424</v>
      </c>
      <c r="C2165" s="110">
        <f t="shared" ref="C2165" si="787">SUM(C2166:C2167)</f>
        <v>50000</v>
      </c>
      <c r="D2165" s="110">
        <f t="shared" ref="D2165" si="788">SUM(D2166:D2167)</f>
        <v>50000</v>
      </c>
      <c r="E2165" s="110">
        <f>SUM(E2166:E2168)</f>
        <v>144000</v>
      </c>
      <c r="F2165" s="218">
        <f t="shared" si="779"/>
        <v>100</v>
      </c>
    </row>
    <row r="2166" spans="1:6" s="95" customFormat="1" ht="40.5" x14ac:dyDescent="0.2">
      <c r="A2166" s="113">
        <v>511200</v>
      </c>
      <c r="B2166" s="114" t="s">
        <v>426</v>
      </c>
      <c r="C2166" s="123">
        <v>30000</v>
      </c>
      <c r="D2166" s="115">
        <v>30000</v>
      </c>
      <c r="E2166" s="115">
        <v>50000</v>
      </c>
      <c r="F2166" s="219">
        <f t="shared" si="779"/>
        <v>100</v>
      </c>
    </row>
    <row r="2167" spans="1:6" s="95" customFormat="1" x14ac:dyDescent="0.2">
      <c r="A2167" s="113">
        <v>511300</v>
      </c>
      <c r="B2167" s="114" t="s">
        <v>427</v>
      </c>
      <c r="C2167" s="123">
        <v>20000</v>
      </c>
      <c r="D2167" s="115">
        <v>20000</v>
      </c>
      <c r="E2167" s="115">
        <v>44000</v>
      </c>
      <c r="F2167" s="219">
        <f t="shared" si="779"/>
        <v>100</v>
      </c>
    </row>
    <row r="2168" spans="1:6" s="95" customFormat="1" x14ac:dyDescent="0.2">
      <c r="A2168" s="113">
        <v>511500</v>
      </c>
      <c r="B2168" s="114" t="s">
        <v>493</v>
      </c>
      <c r="C2168" s="123">
        <v>0</v>
      </c>
      <c r="D2168" s="115">
        <v>0</v>
      </c>
      <c r="E2168" s="115">
        <v>50000</v>
      </c>
      <c r="F2168" s="219">
        <v>0</v>
      </c>
    </row>
    <row r="2169" spans="1:6" s="120" customFormat="1" x14ac:dyDescent="0.2">
      <c r="A2169" s="111">
        <v>516000</v>
      </c>
      <c r="B2169" s="116" t="s">
        <v>434</v>
      </c>
      <c r="C2169" s="110">
        <f t="shared" ref="C2169" si="789">C2170</f>
        <v>500000</v>
      </c>
      <c r="D2169" s="110">
        <f t="shared" ref="D2169:E2169" si="790">D2170</f>
        <v>520000</v>
      </c>
      <c r="E2169" s="110">
        <f t="shared" si="790"/>
        <v>1156000</v>
      </c>
      <c r="F2169" s="218">
        <f t="shared" si="779"/>
        <v>104</v>
      </c>
    </row>
    <row r="2170" spans="1:6" s="95" customFormat="1" x14ac:dyDescent="0.2">
      <c r="A2170" s="113">
        <v>516100</v>
      </c>
      <c r="B2170" s="114" t="s">
        <v>434</v>
      </c>
      <c r="C2170" s="123">
        <v>500000</v>
      </c>
      <c r="D2170" s="115">
        <v>520000</v>
      </c>
      <c r="E2170" s="115">
        <v>1156000</v>
      </c>
      <c r="F2170" s="219">
        <f t="shared" si="779"/>
        <v>104</v>
      </c>
    </row>
    <row r="2171" spans="1:6" s="120" customFormat="1" ht="40.5" x14ac:dyDescent="0.2">
      <c r="A2171" s="111">
        <v>580000</v>
      </c>
      <c r="B2171" s="116" t="s">
        <v>436</v>
      </c>
      <c r="C2171" s="110">
        <f t="shared" ref="C2171:D2172" si="791">C2172</f>
        <v>200000</v>
      </c>
      <c r="D2171" s="110">
        <f t="shared" si="791"/>
        <v>220000</v>
      </c>
      <c r="E2171" s="110">
        <f t="shared" ref="E2171:E2172" si="792">E2172</f>
        <v>0</v>
      </c>
      <c r="F2171" s="218">
        <f t="shared" si="779"/>
        <v>110.00000000000001</v>
      </c>
    </row>
    <row r="2172" spans="1:6" s="120" customFormat="1" ht="40.5" x14ac:dyDescent="0.2">
      <c r="A2172" s="111">
        <v>581000</v>
      </c>
      <c r="B2172" s="116" t="s">
        <v>437</v>
      </c>
      <c r="C2172" s="110">
        <f t="shared" si="791"/>
        <v>200000</v>
      </c>
      <c r="D2172" s="110">
        <f t="shared" si="791"/>
        <v>220000</v>
      </c>
      <c r="E2172" s="110">
        <f t="shared" si="792"/>
        <v>0</v>
      </c>
      <c r="F2172" s="218">
        <f t="shared" si="779"/>
        <v>110.00000000000001</v>
      </c>
    </row>
    <row r="2173" spans="1:6" s="95" customFormat="1" ht="40.5" x14ac:dyDescent="0.2">
      <c r="A2173" s="113">
        <v>581200</v>
      </c>
      <c r="B2173" s="114" t="s">
        <v>438</v>
      </c>
      <c r="C2173" s="123">
        <v>200000</v>
      </c>
      <c r="D2173" s="115">
        <v>220000</v>
      </c>
      <c r="E2173" s="115">
        <v>0</v>
      </c>
      <c r="F2173" s="219">
        <f t="shared" si="779"/>
        <v>110.00000000000001</v>
      </c>
    </row>
    <row r="2174" spans="1:6" s="120" customFormat="1" x14ac:dyDescent="0.2">
      <c r="A2174" s="111">
        <v>630000</v>
      </c>
      <c r="B2174" s="116" t="s">
        <v>462</v>
      </c>
      <c r="C2174" s="110">
        <f t="shared" ref="C2174" si="793">C2175+C2178</f>
        <v>55000</v>
      </c>
      <c r="D2174" s="110">
        <f t="shared" ref="D2174" si="794">D2175+D2178</f>
        <v>59700</v>
      </c>
      <c r="E2174" s="110">
        <f t="shared" ref="E2174" si="795">E2175+E2178</f>
        <v>975000</v>
      </c>
      <c r="F2174" s="218">
        <f t="shared" si="779"/>
        <v>108.54545454545455</v>
      </c>
    </row>
    <row r="2175" spans="1:6" s="120" customFormat="1" x14ac:dyDescent="0.2">
      <c r="A2175" s="111">
        <v>631000</v>
      </c>
      <c r="B2175" s="116" t="s">
        <v>397</v>
      </c>
      <c r="C2175" s="110">
        <f t="shared" ref="C2175" si="796">C2177</f>
        <v>0</v>
      </c>
      <c r="D2175" s="110">
        <f t="shared" ref="D2175" si="797">D2177</f>
        <v>0</v>
      </c>
      <c r="E2175" s="110">
        <f>E2177+E2176</f>
        <v>975000</v>
      </c>
      <c r="F2175" s="218">
        <v>0</v>
      </c>
    </row>
    <row r="2176" spans="1:6" s="95" customFormat="1" x14ac:dyDescent="0.2">
      <c r="A2176" s="121">
        <v>631100</v>
      </c>
      <c r="B2176" s="114" t="s">
        <v>464</v>
      </c>
      <c r="C2176" s="123">
        <v>0</v>
      </c>
      <c r="D2176" s="115">
        <v>0</v>
      </c>
      <c r="E2176" s="115">
        <v>300000</v>
      </c>
      <c r="F2176" s="219">
        <v>0</v>
      </c>
    </row>
    <row r="2177" spans="1:6" s="95" customFormat="1" x14ac:dyDescent="0.2">
      <c r="A2177" s="121">
        <v>631900</v>
      </c>
      <c r="B2177" s="114" t="s">
        <v>601</v>
      </c>
      <c r="C2177" s="123">
        <v>0</v>
      </c>
      <c r="D2177" s="115">
        <v>0</v>
      </c>
      <c r="E2177" s="115">
        <v>675000</v>
      </c>
      <c r="F2177" s="219">
        <v>0</v>
      </c>
    </row>
    <row r="2178" spans="1:6" s="120" customFormat="1" x14ac:dyDescent="0.2">
      <c r="A2178" s="111">
        <v>638000</v>
      </c>
      <c r="B2178" s="116" t="s">
        <v>398</v>
      </c>
      <c r="C2178" s="110">
        <f t="shared" ref="C2178" si="798">C2179</f>
        <v>55000</v>
      </c>
      <c r="D2178" s="110">
        <f t="shared" ref="D2178:E2178" si="799">D2179</f>
        <v>59700</v>
      </c>
      <c r="E2178" s="110">
        <f t="shared" si="799"/>
        <v>0</v>
      </c>
      <c r="F2178" s="218">
        <f t="shared" si="779"/>
        <v>108.54545454545455</v>
      </c>
    </row>
    <row r="2179" spans="1:6" s="95" customFormat="1" x14ac:dyDescent="0.2">
      <c r="A2179" s="113">
        <v>638100</v>
      </c>
      <c r="B2179" s="114" t="s">
        <v>467</v>
      </c>
      <c r="C2179" s="123">
        <v>55000</v>
      </c>
      <c r="D2179" s="115">
        <v>59700</v>
      </c>
      <c r="E2179" s="115">
        <v>0</v>
      </c>
      <c r="F2179" s="219">
        <f t="shared" si="779"/>
        <v>108.54545454545455</v>
      </c>
    </row>
    <row r="2180" spans="1:6" s="95" customFormat="1" x14ac:dyDescent="0.2">
      <c r="A2180" s="154"/>
      <c r="B2180" s="148" t="s">
        <v>501</v>
      </c>
      <c r="C2180" s="152">
        <f>C2141+C2164+C2174+C2171</f>
        <v>9357000</v>
      </c>
      <c r="D2180" s="152">
        <f>D2141+D2164+D2174+D2171</f>
        <v>10261100</v>
      </c>
      <c r="E2180" s="152">
        <f>E2141+E2164+E2174+E2171</f>
        <v>2676300</v>
      </c>
      <c r="F2180" s="245">
        <f t="shared" si="779"/>
        <v>109.66228492038046</v>
      </c>
    </row>
    <row r="2181" spans="1:6" s="95" customFormat="1" x14ac:dyDescent="0.2">
      <c r="A2181" s="131"/>
      <c r="B2181" s="109"/>
      <c r="C2181" s="132"/>
      <c r="D2181" s="132"/>
      <c r="E2181" s="132"/>
      <c r="F2181" s="241"/>
    </row>
    <row r="2182" spans="1:6" s="95" customFormat="1" x14ac:dyDescent="0.2">
      <c r="A2182" s="108"/>
      <c r="B2182" s="109"/>
      <c r="C2182" s="115"/>
      <c r="D2182" s="115"/>
      <c r="E2182" s="115"/>
      <c r="F2182" s="219"/>
    </row>
    <row r="2183" spans="1:6" s="95" customFormat="1" x14ac:dyDescent="0.2">
      <c r="A2183" s="113" t="s">
        <v>894</v>
      </c>
      <c r="B2183" s="116"/>
      <c r="C2183" s="115"/>
      <c r="D2183" s="115"/>
      <c r="E2183" s="115"/>
      <c r="F2183" s="219"/>
    </row>
    <row r="2184" spans="1:6" s="95" customFormat="1" x14ac:dyDescent="0.2">
      <c r="A2184" s="113" t="s">
        <v>514</v>
      </c>
      <c r="B2184" s="116"/>
      <c r="C2184" s="115"/>
      <c r="D2184" s="115"/>
      <c r="E2184" s="115"/>
      <c r="F2184" s="219"/>
    </row>
    <row r="2185" spans="1:6" s="95" customFormat="1" x14ac:dyDescent="0.2">
      <c r="A2185" s="113" t="s">
        <v>654</v>
      </c>
      <c r="B2185" s="116"/>
      <c r="C2185" s="115"/>
      <c r="D2185" s="115"/>
      <c r="E2185" s="115"/>
      <c r="F2185" s="219"/>
    </row>
    <row r="2186" spans="1:6" s="95" customFormat="1" x14ac:dyDescent="0.2">
      <c r="A2186" s="113" t="s">
        <v>801</v>
      </c>
      <c r="B2186" s="116"/>
      <c r="C2186" s="115"/>
      <c r="D2186" s="115"/>
      <c r="E2186" s="115"/>
      <c r="F2186" s="219"/>
    </row>
    <row r="2187" spans="1:6" s="95" customFormat="1" x14ac:dyDescent="0.2">
      <c r="A2187" s="113"/>
      <c r="B2187" s="144"/>
      <c r="C2187" s="132"/>
      <c r="D2187" s="132"/>
      <c r="E2187" s="132"/>
      <c r="F2187" s="241"/>
    </row>
    <row r="2188" spans="1:6" s="95" customFormat="1" x14ac:dyDescent="0.2">
      <c r="A2188" s="111">
        <v>410000</v>
      </c>
      <c r="B2188" s="112" t="s">
        <v>359</v>
      </c>
      <c r="C2188" s="110">
        <f>C2189+C2194+C2208+C2210</f>
        <v>4360700</v>
      </c>
      <c r="D2188" s="110">
        <f>D2189+D2194+D2208+D2210</f>
        <v>4778500</v>
      </c>
      <c r="E2188" s="110">
        <f>E2189+E2194+E2208+E2210</f>
        <v>311300</v>
      </c>
      <c r="F2188" s="218">
        <f t="shared" si="779"/>
        <v>109.58103056848671</v>
      </c>
    </row>
    <row r="2189" spans="1:6" s="95" customFormat="1" x14ac:dyDescent="0.2">
      <c r="A2189" s="111">
        <v>411000</v>
      </c>
      <c r="B2189" s="112" t="s">
        <v>472</v>
      </c>
      <c r="C2189" s="110">
        <f t="shared" ref="C2189" si="800">SUM(C2190:C2193)</f>
        <v>4042600</v>
      </c>
      <c r="D2189" s="110">
        <f t="shared" ref="D2189" si="801">SUM(D2190:D2193)</f>
        <v>4465000</v>
      </c>
      <c r="E2189" s="110">
        <f t="shared" ref="E2189" si="802">SUM(E2190:E2193)</f>
        <v>0</v>
      </c>
      <c r="F2189" s="218">
        <f t="shared" si="779"/>
        <v>110.44872112007124</v>
      </c>
    </row>
    <row r="2190" spans="1:6" s="95" customFormat="1" x14ac:dyDescent="0.2">
      <c r="A2190" s="113">
        <v>411100</v>
      </c>
      <c r="B2190" s="114" t="s">
        <v>360</v>
      </c>
      <c r="C2190" s="123">
        <v>3750000</v>
      </c>
      <c r="D2190" s="115">
        <v>4170000</v>
      </c>
      <c r="E2190" s="123">
        <v>0</v>
      </c>
      <c r="F2190" s="217">
        <f t="shared" si="779"/>
        <v>111.20000000000002</v>
      </c>
    </row>
    <row r="2191" spans="1:6" s="95" customFormat="1" ht="40.5" x14ac:dyDescent="0.2">
      <c r="A2191" s="113">
        <v>411200</v>
      </c>
      <c r="B2191" s="114" t="s">
        <v>485</v>
      </c>
      <c r="C2191" s="123">
        <v>120000</v>
      </c>
      <c r="D2191" s="115">
        <v>120000</v>
      </c>
      <c r="E2191" s="123">
        <v>0</v>
      </c>
      <c r="F2191" s="217">
        <f t="shared" ref="F2191:F2247" si="803">D2191/C2191*100</f>
        <v>100</v>
      </c>
    </row>
    <row r="2192" spans="1:6" s="95" customFormat="1" ht="40.5" x14ac:dyDescent="0.2">
      <c r="A2192" s="113">
        <v>411300</v>
      </c>
      <c r="B2192" s="114" t="s">
        <v>361</v>
      </c>
      <c r="C2192" s="123">
        <v>79600</v>
      </c>
      <c r="D2192" s="115">
        <v>80000</v>
      </c>
      <c r="E2192" s="123">
        <v>0</v>
      </c>
      <c r="F2192" s="217">
        <f t="shared" si="803"/>
        <v>100.50251256281406</v>
      </c>
    </row>
    <row r="2193" spans="1:6" s="95" customFormat="1" x14ac:dyDescent="0.2">
      <c r="A2193" s="113">
        <v>411400</v>
      </c>
      <c r="B2193" s="114" t="s">
        <v>362</v>
      </c>
      <c r="C2193" s="123">
        <v>93000</v>
      </c>
      <c r="D2193" s="115">
        <v>95000</v>
      </c>
      <c r="E2193" s="123">
        <v>0</v>
      </c>
      <c r="F2193" s="217">
        <f t="shared" si="803"/>
        <v>102.15053763440861</v>
      </c>
    </row>
    <row r="2194" spans="1:6" s="95" customFormat="1" x14ac:dyDescent="0.2">
      <c r="A2194" s="111">
        <v>412000</v>
      </c>
      <c r="B2194" s="116" t="s">
        <v>477</v>
      </c>
      <c r="C2194" s="110">
        <f>SUM(C2195:C2207)</f>
        <v>304600</v>
      </c>
      <c r="D2194" s="110">
        <f>SUM(D2195:D2207)</f>
        <v>300500</v>
      </c>
      <c r="E2194" s="110">
        <f>SUM(E2195:E2207)</f>
        <v>309000</v>
      </c>
      <c r="F2194" s="218">
        <f t="shared" si="803"/>
        <v>98.653972422849634</v>
      </c>
    </row>
    <row r="2195" spans="1:6" s="95" customFormat="1" x14ac:dyDescent="0.2">
      <c r="A2195" s="121">
        <v>412100</v>
      </c>
      <c r="B2195" s="114" t="s">
        <v>363</v>
      </c>
      <c r="C2195" s="123">
        <v>0</v>
      </c>
      <c r="D2195" s="115">
        <v>0</v>
      </c>
      <c r="E2195" s="115">
        <v>3000</v>
      </c>
      <c r="F2195" s="219">
        <v>0</v>
      </c>
    </row>
    <row r="2196" spans="1:6" s="95" customFormat="1" ht="40.5" x14ac:dyDescent="0.2">
      <c r="A2196" s="113">
        <v>412200</v>
      </c>
      <c r="B2196" s="114" t="s">
        <v>486</v>
      </c>
      <c r="C2196" s="123">
        <v>140000</v>
      </c>
      <c r="D2196" s="115">
        <v>142000</v>
      </c>
      <c r="E2196" s="115">
        <v>14500</v>
      </c>
      <c r="F2196" s="219">
        <f t="shared" si="803"/>
        <v>101.42857142857142</v>
      </c>
    </row>
    <row r="2197" spans="1:6" s="95" customFormat="1" x14ac:dyDescent="0.2">
      <c r="A2197" s="113">
        <v>412300</v>
      </c>
      <c r="B2197" s="114" t="s">
        <v>364</v>
      </c>
      <c r="C2197" s="123">
        <v>22000</v>
      </c>
      <c r="D2197" s="115">
        <v>22000</v>
      </c>
      <c r="E2197" s="115">
        <v>20000</v>
      </c>
      <c r="F2197" s="219">
        <f t="shared" si="803"/>
        <v>100</v>
      </c>
    </row>
    <row r="2198" spans="1:6" s="95" customFormat="1" x14ac:dyDescent="0.2">
      <c r="A2198" s="113">
        <v>412400</v>
      </c>
      <c r="B2198" s="114" t="s">
        <v>365</v>
      </c>
      <c r="C2198" s="123">
        <v>20000</v>
      </c>
      <c r="D2198" s="115">
        <v>20000</v>
      </c>
      <c r="E2198" s="115">
        <v>99000</v>
      </c>
      <c r="F2198" s="219">
        <f t="shared" si="803"/>
        <v>100</v>
      </c>
    </row>
    <row r="2199" spans="1:6" s="95" customFormat="1" x14ac:dyDescent="0.2">
      <c r="A2199" s="113">
        <v>412500</v>
      </c>
      <c r="B2199" s="114" t="s">
        <v>366</v>
      </c>
      <c r="C2199" s="123">
        <v>20000</v>
      </c>
      <c r="D2199" s="115">
        <v>20000</v>
      </c>
      <c r="E2199" s="115">
        <v>39000</v>
      </c>
      <c r="F2199" s="219">
        <f t="shared" si="803"/>
        <v>100</v>
      </c>
    </row>
    <row r="2200" spans="1:6" s="95" customFormat="1" x14ac:dyDescent="0.2">
      <c r="A2200" s="113">
        <v>412600</v>
      </c>
      <c r="B2200" s="114" t="s">
        <v>487</v>
      </c>
      <c r="C2200" s="123">
        <v>27000</v>
      </c>
      <c r="D2200" s="115">
        <v>27000</v>
      </c>
      <c r="E2200" s="115">
        <v>22000</v>
      </c>
      <c r="F2200" s="219">
        <f t="shared" si="803"/>
        <v>100</v>
      </c>
    </row>
    <row r="2201" spans="1:6" s="95" customFormat="1" x14ac:dyDescent="0.2">
      <c r="A2201" s="113">
        <v>412700</v>
      </c>
      <c r="B2201" s="114" t="s">
        <v>474</v>
      </c>
      <c r="C2201" s="123">
        <v>43500</v>
      </c>
      <c r="D2201" s="115">
        <v>44000</v>
      </c>
      <c r="E2201" s="115">
        <v>34000</v>
      </c>
      <c r="F2201" s="219">
        <f t="shared" si="803"/>
        <v>101.14942528735634</v>
      </c>
    </row>
    <row r="2202" spans="1:6" s="95" customFormat="1" x14ac:dyDescent="0.2">
      <c r="A2202" s="113">
        <v>412800</v>
      </c>
      <c r="B2202" s="114" t="s">
        <v>488</v>
      </c>
      <c r="C2202" s="123">
        <v>0</v>
      </c>
      <c r="D2202" s="115">
        <v>0</v>
      </c>
      <c r="E2202" s="115">
        <v>10000</v>
      </c>
      <c r="F2202" s="219">
        <v>0</v>
      </c>
    </row>
    <row r="2203" spans="1:6" s="95" customFormat="1" x14ac:dyDescent="0.2">
      <c r="A2203" s="113">
        <v>412900</v>
      </c>
      <c r="B2203" s="118" t="s">
        <v>567</v>
      </c>
      <c r="C2203" s="123">
        <v>15000</v>
      </c>
      <c r="D2203" s="115">
        <v>15000</v>
      </c>
      <c r="E2203" s="123">
        <v>0</v>
      </c>
      <c r="F2203" s="217">
        <f t="shared" si="803"/>
        <v>100</v>
      </c>
    </row>
    <row r="2204" spans="1:6" s="95" customFormat="1" x14ac:dyDescent="0.2">
      <c r="A2204" s="113">
        <v>412900</v>
      </c>
      <c r="B2204" s="114" t="s">
        <v>585</v>
      </c>
      <c r="C2204" s="123">
        <v>3000</v>
      </c>
      <c r="D2204" s="115">
        <v>0</v>
      </c>
      <c r="E2204" s="123">
        <v>0</v>
      </c>
      <c r="F2204" s="217">
        <f t="shared" si="803"/>
        <v>0</v>
      </c>
    </row>
    <row r="2205" spans="1:6" s="95" customFormat="1" x14ac:dyDescent="0.2">
      <c r="A2205" s="113">
        <v>412900</v>
      </c>
      <c r="B2205" s="118" t="s">
        <v>586</v>
      </c>
      <c r="C2205" s="123">
        <v>4600</v>
      </c>
      <c r="D2205" s="115">
        <v>5000</v>
      </c>
      <c r="E2205" s="123">
        <v>0</v>
      </c>
      <c r="F2205" s="217">
        <f t="shared" si="803"/>
        <v>108.69565217391303</v>
      </c>
    </row>
    <row r="2206" spans="1:6" s="95" customFormat="1" x14ac:dyDescent="0.2">
      <c r="A2206" s="113">
        <v>412900</v>
      </c>
      <c r="B2206" s="118" t="s">
        <v>587</v>
      </c>
      <c r="C2206" s="123">
        <v>3500</v>
      </c>
      <c r="D2206" s="115">
        <v>5000</v>
      </c>
      <c r="E2206" s="123">
        <v>0</v>
      </c>
      <c r="F2206" s="217">
        <f t="shared" si="803"/>
        <v>142.85714285714286</v>
      </c>
    </row>
    <row r="2207" spans="1:6" s="95" customFormat="1" x14ac:dyDescent="0.2">
      <c r="A2207" s="113">
        <v>412900</v>
      </c>
      <c r="B2207" s="114" t="s">
        <v>569</v>
      </c>
      <c r="C2207" s="123">
        <v>6000</v>
      </c>
      <c r="D2207" s="115">
        <v>500</v>
      </c>
      <c r="E2207" s="115">
        <v>67500</v>
      </c>
      <c r="F2207" s="219"/>
    </row>
    <row r="2208" spans="1:6" s="120" customFormat="1" x14ac:dyDescent="0.2">
      <c r="A2208" s="111">
        <v>413000</v>
      </c>
      <c r="B2208" s="116" t="s">
        <v>478</v>
      </c>
      <c r="C2208" s="110">
        <f t="shared" ref="C2208" si="804">C2209</f>
        <v>1500</v>
      </c>
      <c r="D2208" s="110">
        <f t="shared" ref="D2208:E2208" si="805">D2209</f>
        <v>1000</v>
      </c>
      <c r="E2208" s="110">
        <f t="shared" si="805"/>
        <v>2300</v>
      </c>
      <c r="F2208" s="218">
        <f t="shared" si="803"/>
        <v>66.666666666666657</v>
      </c>
    </row>
    <row r="2209" spans="1:6" s="95" customFormat="1" x14ac:dyDescent="0.2">
      <c r="A2209" s="113">
        <v>413900</v>
      </c>
      <c r="B2209" s="114" t="s">
        <v>371</v>
      </c>
      <c r="C2209" s="123">
        <v>1500</v>
      </c>
      <c r="D2209" s="115">
        <v>1000</v>
      </c>
      <c r="E2209" s="115">
        <v>2300</v>
      </c>
      <c r="F2209" s="219">
        <f t="shared" si="803"/>
        <v>66.666666666666657</v>
      </c>
    </row>
    <row r="2210" spans="1:6" s="120" customFormat="1" ht="40.5" x14ac:dyDescent="0.2">
      <c r="A2210" s="111">
        <v>418000</v>
      </c>
      <c r="B2210" s="116" t="s">
        <v>481</v>
      </c>
      <c r="C2210" s="110">
        <f t="shared" ref="C2210" si="806">C2211</f>
        <v>12000</v>
      </c>
      <c r="D2210" s="110">
        <f t="shared" ref="D2210:E2210" si="807">D2211</f>
        <v>12000</v>
      </c>
      <c r="E2210" s="110">
        <f t="shared" si="807"/>
        <v>0</v>
      </c>
      <c r="F2210" s="218">
        <f t="shared" si="803"/>
        <v>100</v>
      </c>
    </row>
    <row r="2211" spans="1:6" s="95" customFormat="1" x14ac:dyDescent="0.2">
      <c r="A2211" s="113">
        <v>418400</v>
      </c>
      <c r="B2211" s="114" t="s">
        <v>418</v>
      </c>
      <c r="C2211" s="123">
        <v>12000</v>
      </c>
      <c r="D2211" s="115">
        <v>12000</v>
      </c>
      <c r="E2211" s="115">
        <v>0</v>
      </c>
      <c r="F2211" s="219">
        <f t="shared" si="803"/>
        <v>100</v>
      </c>
    </row>
    <row r="2212" spans="1:6" s="120" customFormat="1" x14ac:dyDescent="0.2">
      <c r="A2212" s="111">
        <v>510000</v>
      </c>
      <c r="B2212" s="116" t="s">
        <v>423</v>
      </c>
      <c r="C2212" s="110">
        <f>C2217+C2213+0</f>
        <v>530000</v>
      </c>
      <c r="D2212" s="110">
        <f>D2217+D2213+0</f>
        <v>550000</v>
      </c>
      <c r="E2212" s="110">
        <f>E2217+E2213+0</f>
        <v>433000</v>
      </c>
      <c r="F2212" s="218">
        <f t="shared" si="803"/>
        <v>103.77358490566037</v>
      </c>
    </row>
    <row r="2213" spans="1:6" s="120" customFormat="1" x14ac:dyDescent="0.2">
      <c r="A2213" s="111">
        <v>511000</v>
      </c>
      <c r="B2213" s="116" t="s">
        <v>424</v>
      </c>
      <c r="C2213" s="110">
        <f>SUM(C2214:C2216)</f>
        <v>300000</v>
      </c>
      <c r="D2213" s="110">
        <f>SUM(D2214:D2216)</f>
        <v>300000</v>
      </c>
      <c r="E2213" s="110">
        <f>SUM(E2214:E2216)</f>
        <v>183000</v>
      </c>
      <c r="F2213" s="218">
        <f t="shared" si="803"/>
        <v>100</v>
      </c>
    </row>
    <row r="2214" spans="1:6" s="95" customFormat="1" x14ac:dyDescent="0.2">
      <c r="A2214" s="113">
        <v>511100</v>
      </c>
      <c r="B2214" s="114" t="s">
        <v>425</v>
      </c>
      <c r="C2214" s="123">
        <v>100000</v>
      </c>
      <c r="D2214" s="115">
        <v>100000</v>
      </c>
      <c r="E2214" s="115">
        <v>0</v>
      </c>
      <c r="F2214" s="219">
        <f t="shared" si="803"/>
        <v>100</v>
      </c>
    </row>
    <row r="2215" spans="1:6" s="95" customFormat="1" x14ac:dyDescent="0.2">
      <c r="A2215" s="113">
        <v>511300</v>
      </c>
      <c r="B2215" s="114" t="s">
        <v>427</v>
      </c>
      <c r="C2215" s="123">
        <v>200000</v>
      </c>
      <c r="D2215" s="115">
        <v>200000</v>
      </c>
      <c r="E2215" s="115">
        <v>153000</v>
      </c>
      <c r="F2215" s="219">
        <f t="shared" si="803"/>
        <v>100</v>
      </c>
    </row>
    <row r="2216" spans="1:6" s="95" customFormat="1" x14ac:dyDescent="0.2">
      <c r="A2216" s="113">
        <v>511500</v>
      </c>
      <c r="B2216" s="114" t="s">
        <v>493</v>
      </c>
      <c r="C2216" s="123">
        <v>0</v>
      </c>
      <c r="D2216" s="115">
        <v>0</v>
      </c>
      <c r="E2216" s="115">
        <v>30000</v>
      </c>
      <c r="F2216" s="219">
        <v>0</v>
      </c>
    </row>
    <row r="2217" spans="1:6" s="120" customFormat="1" x14ac:dyDescent="0.2">
      <c r="A2217" s="111">
        <v>516000</v>
      </c>
      <c r="B2217" s="116" t="s">
        <v>434</v>
      </c>
      <c r="C2217" s="110">
        <f t="shared" ref="C2217" si="808">C2218</f>
        <v>230000</v>
      </c>
      <c r="D2217" s="110">
        <f t="shared" ref="D2217:E2217" si="809">D2218</f>
        <v>250000</v>
      </c>
      <c r="E2217" s="110">
        <f t="shared" si="809"/>
        <v>250000</v>
      </c>
      <c r="F2217" s="218">
        <f t="shared" si="803"/>
        <v>108.69565217391303</v>
      </c>
    </row>
    <row r="2218" spans="1:6" s="95" customFormat="1" x14ac:dyDescent="0.2">
      <c r="A2218" s="113">
        <v>516100</v>
      </c>
      <c r="B2218" s="114" t="s">
        <v>434</v>
      </c>
      <c r="C2218" s="123">
        <v>230000</v>
      </c>
      <c r="D2218" s="115">
        <v>250000</v>
      </c>
      <c r="E2218" s="115">
        <v>250000</v>
      </c>
      <c r="F2218" s="219">
        <f t="shared" si="803"/>
        <v>108.69565217391303</v>
      </c>
    </row>
    <row r="2219" spans="1:6" s="120" customFormat="1" ht="40.5" x14ac:dyDescent="0.2">
      <c r="A2219" s="111">
        <v>580000</v>
      </c>
      <c r="B2219" s="116" t="s">
        <v>436</v>
      </c>
      <c r="C2219" s="110">
        <f t="shared" ref="C2219:D2220" si="810">C2220</f>
        <v>60000</v>
      </c>
      <c r="D2219" s="110">
        <f t="shared" si="810"/>
        <v>65000</v>
      </c>
      <c r="E2219" s="110">
        <f t="shared" ref="E2219:E2220" si="811">E2220</f>
        <v>0</v>
      </c>
      <c r="F2219" s="218">
        <f t="shared" si="803"/>
        <v>108.33333333333333</v>
      </c>
    </row>
    <row r="2220" spans="1:6" s="120" customFormat="1" ht="40.5" x14ac:dyDescent="0.2">
      <c r="A2220" s="111">
        <v>581000</v>
      </c>
      <c r="B2220" s="116" t="s">
        <v>437</v>
      </c>
      <c r="C2220" s="110">
        <f t="shared" si="810"/>
        <v>60000</v>
      </c>
      <c r="D2220" s="110">
        <f t="shared" si="810"/>
        <v>65000</v>
      </c>
      <c r="E2220" s="110">
        <f t="shared" si="811"/>
        <v>0</v>
      </c>
      <c r="F2220" s="218">
        <f t="shared" si="803"/>
        <v>108.33333333333333</v>
      </c>
    </row>
    <row r="2221" spans="1:6" s="95" customFormat="1" ht="40.5" x14ac:dyDescent="0.2">
      <c r="A2221" s="113">
        <v>581200</v>
      </c>
      <c r="B2221" s="114" t="s">
        <v>438</v>
      </c>
      <c r="C2221" s="123">
        <v>60000</v>
      </c>
      <c r="D2221" s="115">
        <v>65000</v>
      </c>
      <c r="E2221" s="115">
        <v>0</v>
      </c>
      <c r="F2221" s="219">
        <f t="shared" si="803"/>
        <v>108.33333333333333</v>
      </c>
    </row>
    <row r="2222" spans="1:6" s="120" customFormat="1" x14ac:dyDescent="0.2">
      <c r="A2222" s="111">
        <v>630000</v>
      </c>
      <c r="B2222" s="116" t="s">
        <v>462</v>
      </c>
      <c r="C2222" s="110">
        <f>C2225+C2223</f>
        <v>60000</v>
      </c>
      <c r="D2222" s="110">
        <f>D2225+D2223</f>
        <v>80000</v>
      </c>
      <c r="E2222" s="110">
        <f>E2225+E2223</f>
        <v>65000</v>
      </c>
      <c r="F2222" s="218">
        <f t="shared" si="803"/>
        <v>133.33333333333331</v>
      </c>
    </row>
    <row r="2223" spans="1:6" s="120" customFormat="1" x14ac:dyDescent="0.2">
      <c r="A2223" s="111">
        <v>631000</v>
      </c>
      <c r="B2223" s="116" t="s">
        <v>397</v>
      </c>
      <c r="C2223" s="110">
        <f>0+C2224</f>
        <v>0</v>
      </c>
      <c r="D2223" s="110">
        <f>0+D2224</f>
        <v>0</v>
      </c>
      <c r="E2223" s="110">
        <f>0+E2224</f>
        <v>65000</v>
      </c>
      <c r="F2223" s="218">
        <v>0</v>
      </c>
    </row>
    <row r="2224" spans="1:6" s="95" customFormat="1" x14ac:dyDescent="0.2">
      <c r="A2224" s="121">
        <v>631100</v>
      </c>
      <c r="B2224" s="114" t="s">
        <v>464</v>
      </c>
      <c r="C2224" s="123">
        <v>0</v>
      </c>
      <c r="D2224" s="115">
        <v>0</v>
      </c>
      <c r="E2224" s="115">
        <v>65000</v>
      </c>
      <c r="F2224" s="219">
        <v>0</v>
      </c>
    </row>
    <row r="2225" spans="1:6" s="120" customFormat="1" x14ac:dyDescent="0.2">
      <c r="A2225" s="111">
        <v>638000</v>
      </c>
      <c r="B2225" s="116" t="s">
        <v>398</v>
      </c>
      <c r="C2225" s="110">
        <f t="shared" ref="C2225" si="812">C2226</f>
        <v>60000</v>
      </c>
      <c r="D2225" s="110">
        <f t="shared" ref="D2225:E2225" si="813">D2226</f>
        <v>80000</v>
      </c>
      <c r="E2225" s="110">
        <f t="shared" si="813"/>
        <v>0</v>
      </c>
      <c r="F2225" s="218">
        <f t="shared" si="803"/>
        <v>133.33333333333331</v>
      </c>
    </row>
    <row r="2226" spans="1:6" s="95" customFormat="1" x14ac:dyDescent="0.2">
      <c r="A2226" s="113">
        <v>638100</v>
      </c>
      <c r="B2226" s="114" t="s">
        <v>467</v>
      </c>
      <c r="C2226" s="123">
        <v>60000</v>
      </c>
      <c r="D2226" s="115">
        <v>80000</v>
      </c>
      <c r="E2226" s="115">
        <v>0</v>
      </c>
      <c r="F2226" s="219">
        <f t="shared" si="803"/>
        <v>133.33333333333331</v>
      </c>
    </row>
    <row r="2227" spans="1:6" s="95" customFormat="1" x14ac:dyDescent="0.2">
      <c r="A2227" s="154"/>
      <c r="B2227" s="148" t="s">
        <v>501</v>
      </c>
      <c r="C2227" s="152">
        <f>C2188+C2212+C2222+C2219</f>
        <v>5010700</v>
      </c>
      <c r="D2227" s="152">
        <f>D2188+D2212+D2222+D2219</f>
        <v>5473500</v>
      </c>
      <c r="E2227" s="152">
        <f>E2188+E2212+E2222+E2219</f>
        <v>809300</v>
      </c>
      <c r="F2227" s="245">
        <f t="shared" si="803"/>
        <v>109.23623445825932</v>
      </c>
    </row>
    <row r="2228" spans="1:6" s="95" customFormat="1" x14ac:dyDescent="0.2">
      <c r="A2228" s="131"/>
      <c r="B2228" s="109"/>
      <c r="C2228" s="115"/>
      <c r="D2228" s="115"/>
      <c r="E2228" s="115"/>
      <c r="F2228" s="219"/>
    </row>
    <row r="2229" spans="1:6" s="95" customFormat="1" x14ac:dyDescent="0.2">
      <c r="A2229" s="108"/>
      <c r="B2229" s="109"/>
      <c r="C2229" s="115"/>
      <c r="D2229" s="115"/>
      <c r="E2229" s="115"/>
      <c r="F2229" s="219"/>
    </row>
    <row r="2230" spans="1:6" s="95" customFormat="1" x14ac:dyDescent="0.2">
      <c r="A2230" s="113" t="s">
        <v>895</v>
      </c>
      <c r="B2230" s="116"/>
      <c r="C2230" s="115"/>
      <c r="D2230" s="115"/>
      <c r="E2230" s="115"/>
      <c r="F2230" s="219"/>
    </row>
    <row r="2231" spans="1:6" s="95" customFormat="1" x14ac:dyDescent="0.2">
      <c r="A2231" s="113" t="s">
        <v>514</v>
      </c>
      <c r="B2231" s="116"/>
      <c r="C2231" s="115"/>
      <c r="D2231" s="115"/>
      <c r="E2231" s="115"/>
      <c r="F2231" s="219"/>
    </row>
    <row r="2232" spans="1:6" s="95" customFormat="1" x14ac:dyDescent="0.2">
      <c r="A2232" s="113" t="s">
        <v>655</v>
      </c>
      <c r="B2232" s="116"/>
      <c r="C2232" s="115"/>
      <c r="D2232" s="115"/>
      <c r="E2232" s="115"/>
      <c r="F2232" s="219"/>
    </row>
    <row r="2233" spans="1:6" s="95" customFormat="1" x14ac:dyDescent="0.2">
      <c r="A2233" s="113" t="s">
        <v>801</v>
      </c>
      <c r="B2233" s="116"/>
      <c r="C2233" s="115"/>
      <c r="D2233" s="115"/>
      <c r="E2233" s="115"/>
      <c r="F2233" s="219"/>
    </row>
    <row r="2234" spans="1:6" s="95" customFormat="1" x14ac:dyDescent="0.2">
      <c r="A2234" s="113"/>
      <c r="B2234" s="144"/>
      <c r="C2234" s="132"/>
      <c r="D2234" s="132"/>
      <c r="E2234" s="132"/>
      <c r="F2234" s="241"/>
    </row>
    <row r="2235" spans="1:6" s="95" customFormat="1" x14ac:dyDescent="0.2">
      <c r="A2235" s="111">
        <v>410000</v>
      </c>
      <c r="B2235" s="112" t="s">
        <v>359</v>
      </c>
      <c r="C2235" s="110">
        <f>C2236+C2241+C2252</f>
        <v>4036800</v>
      </c>
      <c r="D2235" s="110">
        <f>D2236+D2241+D2252</f>
        <v>4445700</v>
      </c>
      <c r="E2235" s="110">
        <f>E2236+E2241+E2252</f>
        <v>29000</v>
      </c>
      <c r="F2235" s="218">
        <f t="shared" si="803"/>
        <v>110.12931034482759</v>
      </c>
    </row>
    <row r="2236" spans="1:6" s="95" customFormat="1" x14ac:dyDescent="0.2">
      <c r="A2236" s="111">
        <v>411000</v>
      </c>
      <c r="B2236" s="112" t="s">
        <v>472</v>
      </c>
      <c r="C2236" s="110">
        <f t="shared" ref="C2236" si="814">SUM(C2237:C2240)</f>
        <v>3666000</v>
      </c>
      <c r="D2236" s="110">
        <f t="shared" ref="D2236" si="815">SUM(D2237:D2240)</f>
        <v>4077800</v>
      </c>
      <c r="E2236" s="110">
        <f t="shared" ref="E2236" si="816">SUM(E2237:E2240)</f>
        <v>0</v>
      </c>
      <c r="F2236" s="218">
        <f t="shared" si="803"/>
        <v>111.2329514457174</v>
      </c>
    </row>
    <row r="2237" spans="1:6" s="95" customFormat="1" x14ac:dyDescent="0.2">
      <c r="A2237" s="113">
        <v>411100</v>
      </c>
      <c r="B2237" s="114" t="s">
        <v>360</v>
      </c>
      <c r="C2237" s="123">
        <v>3400000</v>
      </c>
      <c r="D2237" s="115">
        <v>3828000</v>
      </c>
      <c r="E2237" s="123">
        <v>0</v>
      </c>
      <c r="F2237" s="217">
        <f t="shared" si="803"/>
        <v>112.58823529411765</v>
      </c>
    </row>
    <row r="2238" spans="1:6" s="95" customFormat="1" ht="40.5" x14ac:dyDescent="0.2">
      <c r="A2238" s="113">
        <v>411200</v>
      </c>
      <c r="B2238" s="114" t="s">
        <v>485</v>
      </c>
      <c r="C2238" s="123">
        <v>100000</v>
      </c>
      <c r="D2238" s="115">
        <v>100000</v>
      </c>
      <c r="E2238" s="123">
        <v>0</v>
      </c>
      <c r="F2238" s="217">
        <f t="shared" si="803"/>
        <v>100</v>
      </c>
    </row>
    <row r="2239" spans="1:6" s="95" customFormat="1" ht="40.5" x14ac:dyDescent="0.2">
      <c r="A2239" s="113">
        <v>411300</v>
      </c>
      <c r="B2239" s="114" t="s">
        <v>361</v>
      </c>
      <c r="C2239" s="123">
        <v>111000</v>
      </c>
      <c r="D2239" s="115">
        <v>92800</v>
      </c>
      <c r="E2239" s="123">
        <v>0</v>
      </c>
      <c r="F2239" s="217">
        <f t="shared" si="803"/>
        <v>83.603603603603602</v>
      </c>
    </row>
    <row r="2240" spans="1:6" s="95" customFormat="1" x14ac:dyDescent="0.2">
      <c r="A2240" s="113">
        <v>411400</v>
      </c>
      <c r="B2240" s="114" t="s">
        <v>362</v>
      </c>
      <c r="C2240" s="123">
        <v>55000</v>
      </c>
      <c r="D2240" s="115">
        <v>57000</v>
      </c>
      <c r="E2240" s="123">
        <v>0</v>
      </c>
      <c r="F2240" s="217">
        <f t="shared" si="803"/>
        <v>103.63636363636364</v>
      </c>
    </row>
    <row r="2241" spans="1:6" s="95" customFormat="1" x14ac:dyDescent="0.2">
      <c r="A2241" s="111">
        <v>412000</v>
      </c>
      <c r="B2241" s="116" t="s">
        <v>477</v>
      </c>
      <c r="C2241" s="110">
        <f>SUM(C2242:C2251)</f>
        <v>370800</v>
      </c>
      <c r="D2241" s="110">
        <f>SUM(D2242:D2251)</f>
        <v>367900</v>
      </c>
      <c r="E2241" s="110">
        <f>SUM(E2242:E2251)</f>
        <v>27000</v>
      </c>
      <c r="F2241" s="218">
        <f t="shared" si="803"/>
        <v>99.217907227615967</v>
      </c>
    </row>
    <row r="2242" spans="1:6" s="95" customFormat="1" ht="40.5" x14ac:dyDescent="0.2">
      <c r="A2242" s="113">
        <v>412200</v>
      </c>
      <c r="B2242" s="114" t="s">
        <v>486</v>
      </c>
      <c r="C2242" s="123">
        <v>200000</v>
      </c>
      <c r="D2242" s="115">
        <v>200000</v>
      </c>
      <c r="E2242" s="115">
        <v>1000</v>
      </c>
      <c r="F2242" s="219">
        <f t="shared" si="803"/>
        <v>100</v>
      </c>
    </row>
    <row r="2243" spans="1:6" s="95" customFormat="1" x14ac:dyDescent="0.2">
      <c r="A2243" s="113">
        <v>412300</v>
      </c>
      <c r="B2243" s="114" t="s">
        <v>364</v>
      </c>
      <c r="C2243" s="123">
        <v>12000</v>
      </c>
      <c r="D2243" s="115">
        <v>12000</v>
      </c>
      <c r="E2243" s="123">
        <v>0</v>
      </c>
      <c r="F2243" s="217">
        <f t="shared" si="803"/>
        <v>100</v>
      </c>
    </row>
    <row r="2244" spans="1:6" s="95" customFormat="1" x14ac:dyDescent="0.2">
      <c r="A2244" s="113">
        <v>412400</v>
      </c>
      <c r="B2244" s="114" t="s">
        <v>365</v>
      </c>
      <c r="C2244" s="123">
        <v>20000</v>
      </c>
      <c r="D2244" s="115">
        <v>20000</v>
      </c>
      <c r="E2244" s="115">
        <v>5000</v>
      </c>
      <c r="F2244" s="219">
        <f t="shared" si="803"/>
        <v>100</v>
      </c>
    </row>
    <row r="2245" spans="1:6" s="95" customFormat="1" x14ac:dyDescent="0.2">
      <c r="A2245" s="113">
        <v>412500</v>
      </c>
      <c r="B2245" s="114" t="s">
        <v>366</v>
      </c>
      <c r="C2245" s="123">
        <v>20000</v>
      </c>
      <c r="D2245" s="115">
        <v>20000</v>
      </c>
      <c r="E2245" s="115">
        <v>10000</v>
      </c>
      <c r="F2245" s="219">
        <f t="shared" si="803"/>
        <v>100</v>
      </c>
    </row>
    <row r="2246" spans="1:6" s="95" customFormat="1" x14ac:dyDescent="0.2">
      <c r="A2246" s="113">
        <v>412600</v>
      </c>
      <c r="B2246" s="114" t="s">
        <v>487</v>
      </c>
      <c r="C2246" s="123">
        <v>14000</v>
      </c>
      <c r="D2246" s="115">
        <v>14000</v>
      </c>
      <c r="E2246" s="123">
        <v>0</v>
      </c>
      <c r="F2246" s="217">
        <f t="shared" si="803"/>
        <v>100</v>
      </c>
    </row>
    <row r="2247" spans="1:6" s="95" customFormat="1" x14ac:dyDescent="0.2">
      <c r="A2247" s="113">
        <v>412700</v>
      </c>
      <c r="B2247" s="114" t="s">
        <v>474</v>
      </c>
      <c r="C2247" s="123">
        <v>11000</v>
      </c>
      <c r="D2247" s="115">
        <v>11000</v>
      </c>
      <c r="E2247" s="123">
        <v>0</v>
      </c>
      <c r="F2247" s="217">
        <f t="shared" si="803"/>
        <v>100</v>
      </c>
    </row>
    <row r="2248" spans="1:6" s="95" customFormat="1" x14ac:dyDescent="0.2">
      <c r="A2248" s="113">
        <v>412900</v>
      </c>
      <c r="B2248" s="118" t="s">
        <v>567</v>
      </c>
      <c r="C2248" s="123">
        <v>28000</v>
      </c>
      <c r="D2248" s="115">
        <v>27900</v>
      </c>
      <c r="E2248" s="123">
        <v>0</v>
      </c>
      <c r="F2248" s="217">
        <f t="shared" ref="F2248:F2298" si="817">D2248/C2248*100</f>
        <v>99.642857142857139</v>
      </c>
    </row>
    <row r="2249" spans="1:6" s="95" customFormat="1" x14ac:dyDescent="0.2">
      <c r="A2249" s="113">
        <v>412900</v>
      </c>
      <c r="B2249" s="118" t="s">
        <v>586</v>
      </c>
      <c r="C2249" s="123">
        <v>8000</v>
      </c>
      <c r="D2249" s="115">
        <v>5000</v>
      </c>
      <c r="E2249" s="123">
        <v>0</v>
      </c>
      <c r="F2249" s="217">
        <f t="shared" si="817"/>
        <v>62.5</v>
      </c>
    </row>
    <row r="2250" spans="1:6" s="95" customFormat="1" x14ac:dyDescent="0.2">
      <c r="A2250" s="113">
        <v>412900</v>
      </c>
      <c r="B2250" s="118" t="s">
        <v>587</v>
      </c>
      <c r="C2250" s="123">
        <v>7800</v>
      </c>
      <c r="D2250" s="115">
        <v>8000</v>
      </c>
      <c r="E2250" s="123">
        <v>0</v>
      </c>
      <c r="F2250" s="217">
        <f t="shared" si="817"/>
        <v>102.56410256410255</v>
      </c>
    </row>
    <row r="2251" spans="1:6" s="95" customFormat="1" x14ac:dyDescent="0.2">
      <c r="A2251" s="113">
        <v>412900</v>
      </c>
      <c r="B2251" s="114" t="s">
        <v>569</v>
      </c>
      <c r="C2251" s="123">
        <v>50000</v>
      </c>
      <c r="D2251" s="115">
        <v>50000</v>
      </c>
      <c r="E2251" s="115">
        <v>11000</v>
      </c>
      <c r="F2251" s="219">
        <f t="shared" si="817"/>
        <v>100</v>
      </c>
    </row>
    <row r="2252" spans="1:6" s="120" customFormat="1" x14ac:dyDescent="0.2">
      <c r="A2252" s="111">
        <v>413000</v>
      </c>
      <c r="B2252" s="116" t="s">
        <v>478</v>
      </c>
      <c r="C2252" s="110">
        <f>0+C2253</f>
        <v>0</v>
      </c>
      <c r="D2252" s="110">
        <f>0+D2253</f>
        <v>0</v>
      </c>
      <c r="E2252" s="110">
        <f>0+E2253</f>
        <v>2000</v>
      </c>
      <c r="F2252" s="218">
        <v>0</v>
      </c>
    </row>
    <row r="2253" spans="1:6" s="95" customFormat="1" x14ac:dyDescent="0.2">
      <c r="A2253" s="121">
        <v>413900</v>
      </c>
      <c r="B2253" s="114" t="s">
        <v>371</v>
      </c>
      <c r="C2253" s="123">
        <v>0</v>
      </c>
      <c r="D2253" s="115">
        <v>0</v>
      </c>
      <c r="E2253" s="115">
        <v>2000</v>
      </c>
      <c r="F2253" s="219">
        <v>0</v>
      </c>
    </row>
    <row r="2254" spans="1:6" s="95" customFormat="1" x14ac:dyDescent="0.2">
      <c r="A2254" s="111">
        <v>510000</v>
      </c>
      <c r="B2254" s="116" t="s">
        <v>423</v>
      </c>
      <c r="C2254" s="110">
        <f>C2255+C2258+0</f>
        <v>280000</v>
      </c>
      <c r="D2254" s="110">
        <f>D2255+D2258+0</f>
        <v>300000</v>
      </c>
      <c r="E2254" s="110">
        <f>E2255+E2258+0</f>
        <v>34000</v>
      </c>
      <c r="F2254" s="218">
        <f t="shared" si="817"/>
        <v>107.14285714285714</v>
      </c>
    </row>
    <row r="2255" spans="1:6" s="95" customFormat="1" x14ac:dyDescent="0.2">
      <c r="A2255" s="111">
        <v>511000</v>
      </c>
      <c r="B2255" s="116" t="s">
        <v>424</v>
      </c>
      <c r="C2255" s="110">
        <f>SUM(C2256:C2257)</f>
        <v>30000</v>
      </c>
      <c r="D2255" s="110">
        <f>SUM(D2256:D2257)</f>
        <v>30000</v>
      </c>
      <c r="E2255" s="110">
        <f>SUM(E2256:E2257)</f>
        <v>27000</v>
      </c>
      <c r="F2255" s="218">
        <f t="shared" si="817"/>
        <v>100</v>
      </c>
    </row>
    <row r="2256" spans="1:6" s="95" customFormat="1" ht="40.5" x14ac:dyDescent="0.2">
      <c r="A2256" s="113">
        <v>511200</v>
      </c>
      <c r="B2256" s="114" t="s">
        <v>426</v>
      </c>
      <c r="C2256" s="123">
        <v>0</v>
      </c>
      <c r="D2256" s="115">
        <v>0</v>
      </c>
      <c r="E2256" s="115">
        <v>20000</v>
      </c>
      <c r="F2256" s="219">
        <v>0</v>
      </c>
    </row>
    <row r="2257" spans="1:6" s="95" customFormat="1" x14ac:dyDescent="0.2">
      <c r="A2257" s="113">
        <v>511300</v>
      </c>
      <c r="B2257" s="114" t="s">
        <v>427</v>
      </c>
      <c r="C2257" s="123">
        <v>30000</v>
      </c>
      <c r="D2257" s="115">
        <v>30000</v>
      </c>
      <c r="E2257" s="115">
        <v>7000</v>
      </c>
      <c r="F2257" s="219">
        <f t="shared" si="817"/>
        <v>100</v>
      </c>
    </row>
    <row r="2258" spans="1:6" s="120" customFormat="1" x14ac:dyDescent="0.2">
      <c r="A2258" s="111">
        <v>516000</v>
      </c>
      <c r="B2258" s="116" t="s">
        <v>434</v>
      </c>
      <c r="C2258" s="110">
        <f t="shared" ref="C2258" si="818">C2259</f>
        <v>250000</v>
      </c>
      <c r="D2258" s="110">
        <f t="shared" ref="D2258:E2258" si="819">D2259</f>
        <v>270000</v>
      </c>
      <c r="E2258" s="110">
        <f t="shared" si="819"/>
        <v>7000</v>
      </c>
      <c r="F2258" s="218">
        <f t="shared" si="817"/>
        <v>108</v>
      </c>
    </row>
    <row r="2259" spans="1:6" s="95" customFormat="1" x14ac:dyDescent="0.2">
      <c r="A2259" s="113">
        <v>516100</v>
      </c>
      <c r="B2259" s="114" t="s">
        <v>434</v>
      </c>
      <c r="C2259" s="123">
        <v>250000</v>
      </c>
      <c r="D2259" s="115">
        <v>270000</v>
      </c>
      <c r="E2259" s="115">
        <v>7000</v>
      </c>
      <c r="F2259" s="219">
        <f t="shared" si="817"/>
        <v>108</v>
      </c>
    </row>
    <row r="2260" spans="1:6" s="120" customFormat="1" x14ac:dyDescent="0.2">
      <c r="A2260" s="111">
        <v>630000</v>
      </c>
      <c r="B2260" s="116" t="s">
        <v>462</v>
      </c>
      <c r="C2260" s="110">
        <f t="shared" ref="C2260" si="820">C2261+C2264</f>
        <v>109000</v>
      </c>
      <c r="D2260" s="110">
        <f t="shared" ref="D2260" si="821">D2261+D2264</f>
        <v>100000</v>
      </c>
      <c r="E2260" s="110">
        <f t="shared" ref="E2260" si="822">E2261+E2264</f>
        <v>362700</v>
      </c>
      <c r="F2260" s="218">
        <f t="shared" si="817"/>
        <v>91.743119266055047</v>
      </c>
    </row>
    <row r="2261" spans="1:6" s="120" customFormat="1" x14ac:dyDescent="0.2">
      <c r="A2261" s="111">
        <v>631000</v>
      </c>
      <c r="B2261" s="116" t="s">
        <v>397</v>
      </c>
      <c r="C2261" s="110">
        <f t="shared" ref="C2261" si="823">C2263</f>
        <v>15000</v>
      </c>
      <c r="D2261" s="110">
        <f t="shared" ref="D2261" si="824">D2263</f>
        <v>0</v>
      </c>
      <c r="E2261" s="110">
        <f>E2263+E2262</f>
        <v>362700</v>
      </c>
      <c r="F2261" s="218">
        <f t="shared" si="817"/>
        <v>0</v>
      </c>
    </row>
    <row r="2262" spans="1:6" s="95" customFormat="1" x14ac:dyDescent="0.2">
      <c r="A2262" s="121">
        <v>631100</v>
      </c>
      <c r="B2262" s="114" t="s">
        <v>464</v>
      </c>
      <c r="C2262" s="123">
        <v>0</v>
      </c>
      <c r="D2262" s="115">
        <v>0</v>
      </c>
      <c r="E2262" s="115">
        <v>20000</v>
      </c>
      <c r="F2262" s="219">
        <v>0</v>
      </c>
    </row>
    <row r="2263" spans="1:6" s="95" customFormat="1" x14ac:dyDescent="0.2">
      <c r="A2263" s="121">
        <v>631900</v>
      </c>
      <c r="B2263" s="114" t="s">
        <v>601</v>
      </c>
      <c r="C2263" s="123">
        <v>15000</v>
      </c>
      <c r="D2263" s="115">
        <v>0</v>
      </c>
      <c r="E2263" s="115">
        <v>342700</v>
      </c>
      <c r="F2263" s="219">
        <f t="shared" si="817"/>
        <v>0</v>
      </c>
    </row>
    <row r="2264" spans="1:6" s="120" customFormat="1" x14ac:dyDescent="0.2">
      <c r="A2264" s="111">
        <v>638000</v>
      </c>
      <c r="B2264" s="116" t="s">
        <v>398</v>
      </c>
      <c r="C2264" s="110">
        <f t="shared" ref="C2264" si="825">C2265</f>
        <v>94000</v>
      </c>
      <c r="D2264" s="110">
        <f t="shared" ref="D2264:E2264" si="826">D2265</f>
        <v>100000</v>
      </c>
      <c r="E2264" s="110">
        <f t="shared" si="826"/>
        <v>0</v>
      </c>
      <c r="F2264" s="218">
        <f t="shared" si="817"/>
        <v>106.38297872340425</v>
      </c>
    </row>
    <row r="2265" spans="1:6" s="95" customFormat="1" x14ac:dyDescent="0.2">
      <c r="A2265" s="113">
        <v>638100</v>
      </c>
      <c r="B2265" s="114" t="s">
        <v>467</v>
      </c>
      <c r="C2265" s="123">
        <v>94000</v>
      </c>
      <c r="D2265" s="115">
        <v>100000</v>
      </c>
      <c r="E2265" s="123">
        <v>0</v>
      </c>
      <c r="F2265" s="217">
        <f t="shared" si="817"/>
        <v>106.38297872340425</v>
      </c>
    </row>
    <row r="2266" spans="1:6" s="95" customFormat="1" x14ac:dyDescent="0.2">
      <c r="A2266" s="154"/>
      <c r="B2266" s="148" t="s">
        <v>501</v>
      </c>
      <c r="C2266" s="152">
        <f>C2235+C2254+C2260</f>
        <v>4425800</v>
      </c>
      <c r="D2266" s="152">
        <f>D2235+D2254+D2260</f>
        <v>4845700</v>
      </c>
      <c r="E2266" s="152">
        <f>E2235+E2254+E2260</f>
        <v>425700</v>
      </c>
      <c r="F2266" s="245">
        <f t="shared" si="817"/>
        <v>109.48755027339689</v>
      </c>
    </row>
    <row r="2267" spans="1:6" s="95" customFormat="1" x14ac:dyDescent="0.2">
      <c r="A2267" s="131"/>
      <c r="B2267" s="109"/>
      <c r="C2267" s="115"/>
      <c r="D2267" s="115"/>
      <c r="E2267" s="115"/>
      <c r="F2267" s="219"/>
    </row>
    <row r="2268" spans="1:6" s="95" customFormat="1" x14ac:dyDescent="0.2">
      <c r="A2268" s="108"/>
      <c r="B2268" s="109"/>
      <c r="C2268" s="115"/>
      <c r="D2268" s="115"/>
      <c r="E2268" s="115"/>
      <c r="F2268" s="219"/>
    </row>
    <row r="2269" spans="1:6" s="95" customFormat="1" x14ac:dyDescent="0.2">
      <c r="A2269" s="113" t="s">
        <v>896</v>
      </c>
      <c r="B2269" s="116"/>
      <c r="C2269" s="115"/>
      <c r="D2269" s="115"/>
      <c r="E2269" s="115"/>
      <c r="F2269" s="219"/>
    </row>
    <row r="2270" spans="1:6" s="95" customFormat="1" x14ac:dyDescent="0.2">
      <c r="A2270" s="113" t="s">
        <v>514</v>
      </c>
      <c r="B2270" s="116"/>
      <c r="C2270" s="115"/>
      <c r="D2270" s="115"/>
      <c r="E2270" s="115"/>
      <c r="F2270" s="219"/>
    </row>
    <row r="2271" spans="1:6" s="95" customFormat="1" x14ac:dyDescent="0.2">
      <c r="A2271" s="113" t="s">
        <v>656</v>
      </c>
      <c r="B2271" s="116"/>
      <c r="C2271" s="115"/>
      <c r="D2271" s="115"/>
      <c r="E2271" s="115"/>
      <c r="F2271" s="219"/>
    </row>
    <row r="2272" spans="1:6" s="95" customFormat="1" x14ac:dyDescent="0.2">
      <c r="A2272" s="113" t="s">
        <v>801</v>
      </c>
      <c r="B2272" s="116"/>
      <c r="C2272" s="115"/>
      <c r="D2272" s="115"/>
      <c r="E2272" s="115"/>
      <c r="F2272" s="219"/>
    </row>
    <row r="2273" spans="1:6" s="95" customFormat="1" x14ac:dyDescent="0.2">
      <c r="A2273" s="113"/>
      <c r="B2273" s="144"/>
      <c r="C2273" s="132"/>
      <c r="D2273" s="132"/>
      <c r="E2273" s="132"/>
      <c r="F2273" s="241"/>
    </row>
    <row r="2274" spans="1:6" s="95" customFormat="1" x14ac:dyDescent="0.2">
      <c r="A2274" s="111">
        <v>410000</v>
      </c>
      <c r="B2274" s="112" t="s">
        <v>359</v>
      </c>
      <c r="C2274" s="110">
        <f>C2275+C2280+0+0</f>
        <v>4547200</v>
      </c>
      <c r="D2274" s="110">
        <f>D2275+D2280+0+0</f>
        <v>5022900</v>
      </c>
      <c r="E2274" s="110">
        <f>E2275+E2280+0+0</f>
        <v>471300</v>
      </c>
      <c r="F2274" s="218">
        <f t="shared" si="817"/>
        <v>110.46138282899366</v>
      </c>
    </row>
    <row r="2275" spans="1:6" s="95" customFormat="1" x14ac:dyDescent="0.2">
      <c r="A2275" s="111">
        <v>411000</v>
      </c>
      <c r="B2275" s="112" t="s">
        <v>472</v>
      </c>
      <c r="C2275" s="110">
        <f t="shared" ref="C2275" si="827">SUM(C2276:C2279)</f>
        <v>4234100</v>
      </c>
      <c r="D2275" s="110">
        <f t="shared" ref="D2275" si="828">SUM(D2276:D2279)</f>
        <v>4706800</v>
      </c>
      <c r="E2275" s="110">
        <f t="shared" ref="E2275" si="829">SUM(E2276:E2279)</f>
        <v>0</v>
      </c>
      <c r="F2275" s="218">
        <f t="shared" si="817"/>
        <v>111.16411988380057</v>
      </c>
    </row>
    <row r="2276" spans="1:6" s="95" customFormat="1" x14ac:dyDescent="0.2">
      <c r="A2276" s="113">
        <v>411100</v>
      </c>
      <c r="B2276" s="114" t="s">
        <v>360</v>
      </c>
      <c r="C2276" s="123">
        <v>4000000</v>
      </c>
      <c r="D2276" s="115">
        <v>4475000</v>
      </c>
      <c r="E2276" s="123">
        <v>0</v>
      </c>
      <c r="F2276" s="217">
        <f t="shared" si="817"/>
        <v>111.87499999999999</v>
      </c>
    </row>
    <row r="2277" spans="1:6" s="95" customFormat="1" ht="40.5" x14ac:dyDescent="0.2">
      <c r="A2277" s="113">
        <v>411200</v>
      </c>
      <c r="B2277" s="114" t="s">
        <v>485</v>
      </c>
      <c r="C2277" s="123">
        <v>90000</v>
      </c>
      <c r="D2277" s="115">
        <v>90000</v>
      </c>
      <c r="E2277" s="123">
        <v>0</v>
      </c>
      <c r="F2277" s="217">
        <f t="shared" si="817"/>
        <v>100</v>
      </c>
    </row>
    <row r="2278" spans="1:6" s="95" customFormat="1" ht="40.5" x14ac:dyDescent="0.2">
      <c r="A2278" s="113">
        <v>411300</v>
      </c>
      <c r="B2278" s="114" t="s">
        <v>361</v>
      </c>
      <c r="C2278" s="123">
        <v>89100</v>
      </c>
      <c r="D2278" s="115">
        <v>90100</v>
      </c>
      <c r="E2278" s="123">
        <v>0</v>
      </c>
      <c r="F2278" s="217">
        <f t="shared" si="817"/>
        <v>101.12233445566778</v>
      </c>
    </row>
    <row r="2279" spans="1:6" s="95" customFormat="1" x14ac:dyDescent="0.2">
      <c r="A2279" s="113">
        <v>411400</v>
      </c>
      <c r="B2279" s="114" t="s">
        <v>362</v>
      </c>
      <c r="C2279" s="123">
        <v>55000</v>
      </c>
      <c r="D2279" s="115">
        <v>51700</v>
      </c>
      <c r="E2279" s="123">
        <v>0</v>
      </c>
      <c r="F2279" s="217">
        <f t="shared" si="817"/>
        <v>94</v>
      </c>
    </row>
    <row r="2280" spans="1:6" s="95" customFormat="1" x14ac:dyDescent="0.2">
      <c r="A2280" s="111">
        <v>412000</v>
      </c>
      <c r="B2280" s="116" t="s">
        <v>477</v>
      </c>
      <c r="C2280" s="110">
        <f>SUM(C2281:C2291)</f>
        <v>313100</v>
      </c>
      <c r="D2280" s="110">
        <f>SUM(D2281:D2291)</f>
        <v>316100</v>
      </c>
      <c r="E2280" s="110">
        <f>SUM(E2281:E2291)</f>
        <v>471300</v>
      </c>
      <c r="F2280" s="218">
        <f t="shared" si="817"/>
        <v>100.95816033216225</v>
      </c>
    </row>
    <row r="2281" spans="1:6" s="95" customFormat="1" ht="40.5" x14ac:dyDescent="0.2">
      <c r="A2281" s="113">
        <v>412200</v>
      </c>
      <c r="B2281" s="114" t="s">
        <v>486</v>
      </c>
      <c r="C2281" s="123">
        <v>215000</v>
      </c>
      <c r="D2281" s="115">
        <v>217000</v>
      </c>
      <c r="E2281" s="115">
        <v>174200</v>
      </c>
      <c r="F2281" s="219">
        <f t="shared" si="817"/>
        <v>100.93023255813954</v>
      </c>
    </row>
    <row r="2282" spans="1:6" s="95" customFormat="1" x14ac:dyDescent="0.2">
      <c r="A2282" s="113">
        <v>412300</v>
      </c>
      <c r="B2282" s="114" t="s">
        <v>364</v>
      </c>
      <c r="C2282" s="123">
        <v>18000</v>
      </c>
      <c r="D2282" s="115">
        <v>18000</v>
      </c>
      <c r="E2282" s="115">
        <v>44700</v>
      </c>
      <c r="F2282" s="219">
        <f t="shared" si="817"/>
        <v>100</v>
      </c>
    </row>
    <row r="2283" spans="1:6" s="95" customFormat="1" x14ac:dyDescent="0.2">
      <c r="A2283" s="113">
        <v>412400</v>
      </c>
      <c r="B2283" s="114" t="s">
        <v>365</v>
      </c>
      <c r="C2283" s="123">
        <v>20000</v>
      </c>
      <c r="D2283" s="115">
        <v>20000</v>
      </c>
      <c r="E2283" s="115">
        <v>3600</v>
      </c>
      <c r="F2283" s="219">
        <f t="shared" si="817"/>
        <v>100</v>
      </c>
    </row>
    <row r="2284" spans="1:6" s="95" customFormat="1" x14ac:dyDescent="0.2">
      <c r="A2284" s="113">
        <v>412500</v>
      </c>
      <c r="B2284" s="114" t="s">
        <v>366</v>
      </c>
      <c r="C2284" s="123">
        <v>3100</v>
      </c>
      <c r="D2284" s="115">
        <v>3100</v>
      </c>
      <c r="E2284" s="115">
        <v>78400</v>
      </c>
      <c r="F2284" s="219">
        <f t="shared" si="817"/>
        <v>100</v>
      </c>
    </row>
    <row r="2285" spans="1:6" s="95" customFormat="1" x14ac:dyDescent="0.2">
      <c r="A2285" s="113">
        <v>412600</v>
      </c>
      <c r="B2285" s="114" t="s">
        <v>487</v>
      </c>
      <c r="C2285" s="123">
        <v>1500</v>
      </c>
      <c r="D2285" s="115">
        <v>1500</v>
      </c>
      <c r="E2285" s="115">
        <v>0</v>
      </c>
      <c r="F2285" s="219">
        <f t="shared" si="817"/>
        <v>100</v>
      </c>
    </row>
    <row r="2286" spans="1:6" s="95" customFormat="1" x14ac:dyDescent="0.2">
      <c r="A2286" s="113">
        <v>412700</v>
      </c>
      <c r="B2286" s="114" t="s">
        <v>474</v>
      </c>
      <c r="C2286" s="123">
        <v>23000</v>
      </c>
      <c r="D2286" s="115">
        <v>23000</v>
      </c>
      <c r="E2286" s="115">
        <v>22600</v>
      </c>
      <c r="F2286" s="219">
        <f t="shared" si="817"/>
        <v>100</v>
      </c>
    </row>
    <row r="2287" spans="1:6" s="95" customFormat="1" x14ac:dyDescent="0.2">
      <c r="A2287" s="113">
        <v>412800</v>
      </c>
      <c r="B2287" s="114" t="s">
        <v>488</v>
      </c>
      <c r="C2287" s="123">
        <v>0</v>
      </c>
      <c r="D2287" s="115">
        <v>0</v>
      </c>
      <c r="E2287" s="115">
        <v>2400</v>
      </c>
      <c r="F2287" s="219">
        <v>0</v>
      </c>
    </row>
    <row r="2288" spans="1:6" s="95" customFormat="1" x14ac:dyDescent="0.2">
      <c r="A2288" s="113">
        <v>412900</v>
      </c>
      <c r="B2288" s="118" t="s">
        <v>567</v>
      </c>
      <c r="C2288" s="123">
        <v>24000</v>
      </c>
      <c r="D2288" s="115">
        <v>25000</v>
      </c>
      <c r="E2288" s="123">
        <v>0</v>
      </c>
      <c r="F2288" s="217">
        <f t="shared" si="817"/>
        <v>104.16666666666667</v>
      </c>
    </row>
    <row r="2289" spans="1:6" s="95" customFormat="1" x14ac:dyDescent="0.2">
      <c r="A2289" s="113">
        <v>412900</v>
      </c>
      <c r="B2289" s="118" t="s">
        <v>586</v>
      </c>
      <c r="C2289" s="123">
        <v>500</v>
      </c>
      <c r="D2289" s="115">
        <v>500</v>
      </c>
      <c r="E2289" s="123">
        <v>0</v>
      </c>
      <c r="F2289" s="217">
        <f t="shared" si="817"/>
        <v>100</v>
      </c>
    </row>
    <row r="2290" spans="1:6" s="95" customFormat="1" x14ac:dyDescent="0.2">
      <c r="A2290" s="113">
        <v>412900</v>
      </c>
      <c r="B2290" s="118" t="s">
        <v>587</v>
      </c>
      <c r="C2290" s="123">
        <v>8000</v>
      </c>
      <c r="D2290" s="115">
        <v>8000</v>
      </c>
      <c r="E2290" s="123">
        <v>0</v>
      </c>
      <c r="F2290" s="217">
        <f t="shared" si="817"/>
        <v>100</v>
      </c>
    </row>
    <row r="2291" spans="1:6" s="95" customFormat="1" x14ac:dyDescent="0.2">
      <c r="A2291" s="113">
        <v>412900</v>
      </c>
      <c r="B2291" s="114" t="s">
        <v>569</v>
      </c>
      <c r="C2291" s="123">
        <v>0</v>
      </c>
      <c r="D2291" s="115">
        <v>0</v>
      </c>
      <c r="E2291" s="115">
        <v>145400</v>
      </c>
      <c r="F2291" s="219">
        <v>0</v>
      </c>
    </row>
    <row r="2292" spans="1:6" s="95" customFormat="1" x14ac:dyDescent="0.2">
      <c r="A2292" s="111">
        <v>510000</v>
      </c>
      <c r="B2292" s="116" t="s">
        <v>423</v>
      </c>
      <c r="C2292" s="110">
        <f>C2293+C2296</f>
        <v>216000</v>
      </c>
      <c r="D2292" s="110">
        <f>D2293+D2296</f>
        <v>215000</v>
      </c>
      <c r="E2292" s="110">
        <f>E2293+E2296</f>
        <v>863500</v>
      </c>
      <c r="F2292" s="218">
        <f t="shared" si="817"/>
        <v>99.537037037037038</v>
      </c>
    </row>
    <row r="2293" spans="1:6" s="95" customFormat="1" x14ac:dyDescent="0.2">
      <c r="A2293" s="111">
        <v>511000</v>
      </c>
      <c r="B2293" s="116" t="s">
        <v>424</v>
      </c>
      <c r="C2293" s="110">
        <f>SUM(C2294:C2295)</f>
        <v>46000</v>
      </c>
      <c r="D2293" s="110">
        <f>SUM(D2294:D2295)</f>
        <v>45000</v>
      </c>
      <c r="E2293" s="110">
        <f>SUM(E2294:E2295)</f>
        <v>330000</v>
      </c>
      <c r="F2293" s="218">
        <f t="shared" si="817"/>
        <v>97.826086956521735</v>
      </c>
    </row>
    <row r="2294" spans="1:6" s="95" customFormat="1" ht="40.5" x14ac:dyDescent="0.2">
      <c r="A2294" s="113">
        <v>511200</v>
      </c>
      <c r="B2294" s="114" t="s">
        <v>426</v>
      </c>
      <c r="C2294" s="123">
        <v>33000</v>
      </c>
      <c r="D2294" s="115">
        <v>30000</v>
      </c>
      <c r="E2294" s="115">
        <v>300000</v>
      </c>
      <c r="F2294" s="219">
        <f t="shared" si="817"/>
        <v>90.909090909090907</v>
      </c>
    </row>
    <row r="2295" spans="1:6" s="95" customFormat="1" x14ac:dyDescent="0.2">
      <c r="A2295" s="113">
        <v>511300</v>
      </c>
      <c r="B2295" s="114" t="s">
        <v>427</v>
      </c>
      <c r="C2295" s="123">
        <v>13000</v>
      </c>
      <c r="D2295" s="115">
        <v>15000</v>
      </c>
      <c r="E2295" s="115">
        <v>30000</v>
      </c>
      <c r="F2295" s="219">
        <f t="shared" si="817"/>
        <v>115.38461538461537</v>
      </c>
    </row>
    <row r="2296" spans="1:6" s="120" customFormat="1" x14ac:dyDescent="0.2">
      <c r="A2296" s="111">
        <v>516000</v>
      </c>
      <c r="B2296" s="116" t="s">
        <v>434</v>
      </c>
      <c r="C2296" s="110">
        <f t="shared" ref="C2296" si="830">C2297</f>
        <v>170000</v>
      </c>
      <c r="D2296" s="110">
        <f t="shared" ref="D2296:E2296" si="831">D2297</f>
        <v>170000</v>
      </c>
      <c r="E2296" s="110">
        <f t="shared" si="831"/>
        <v>533500</v>
      </c>
      <c r="F2296" s="218">
        <f t="shared" si="817"/>
        <v>100</v>
      </c>
    </row>
    <row r="2297" spans="1:6" s="95" customFormat="1" x14ac:dyDescent="0.2">
      <c r="A2297" s="113">
        <v>516100</v>
      </c>
      <c r="B2297" s="114" t="s">
        <v>434</v>
      </c>
      <c r="C2297" s="123">
        <v>170000</v>
      </c>
      <c r="D2297" s="115">
        <v>170000</v>
      </c>
      <c r="E2297" s="115">
        <v>533500</v>
      </c>
      <c r="F2297" s="219">
        <f t="shared" si="817"/>
        <v>100</v>
      </c>
    </row>
    <row r="2298" spans="1:6" s="120" customFormat="1" ht="40.5" x14ac:dyDescent="0.2">
      <c r="A2298" s="111">
        <v>580000</v>
      </c>
      <c r="B2298" s="116" t="s">
        <v>436</v>
      </c>
      <c r="C2298" s="110">
        <f t="shared" ref="C2298:D2299" si="832">C2299</f>
        <v>55000</v>
      </c>
      <c r="D2298" s="110">
        <f t="shared" si="832"/>
        <v>55000</v>
      </c>
      <c r="E2298" s="110">
        <f t="shared" ref="E2298:E2299" si="833">E2299</f>
        <v>0</v>
      </c>
      <c r="F2298" s="218">
        <f t="shared" si="817"/>
        <v>100</v>
      </c>
    </row>
    <row r="2299" spans="1:6" s="120" customFormat="1" ht="40.5" x14ac:dyDescent="0.2">
      <c r="A2299" s="111">
        <v>581000</v>
      </c>
      <c r="B2299" s="116" t="s">
        <v>437</v>
      </c>
      <c r="C2299" s="110">
        <f t="shared" si="832"/>
        <v>55000</v>
      </c>
      <c r="D2299" s="110">
        <f t="shared" si="832"/>
        <v>55000</v>
      </c>
      <c r="E2299" s="110">
        <f t="shared" si="833"/>
        <v>0</v>
      </c>
      <c r="F2299" s="218">
        <f t="shared" ref="F2299:F2349" si="834">D2299/C2299*100</f>
        <v>100</v>
      </c>
    </row>
    <row r="2300" spans="1:6" s="95" customFormat="1" ht="40.5" x14ac:dyDescent="0.2">
      <c r="A2300" s="113">
        <v>581200</v>
      </c>
      <c r="B2300" s="114" t="s">
        <v>438</v>
      </c>
      <c r="C2300" s="123">
        <v>55000</v>
      </c>
      <c r="D2300" s="115">
        <v>55000</v>
      </c>
      <c r="E2300" s="123">
        <v>0</v>
      </c>
      <c r="F2300" s="217">
        <f t="shared" si="834"/>
        <v>100</v>
      </c>
    </row>
    <row r="2301" spans="1:6" s="120" customFormat="1" x14ac:dyDescent="0.2">
      <c r="A2301" s="111">
        <v>630000</v>
      </c>
      <c r="B2301" s="116" t="s">
        <v>462</v>
      </c>
      <c r="C2301" s="110">
        <f>C2304+C2302</f>
        <v>19999.999999999996</v>
      </c>
      <c r="D2301" s="110">
        <f>D2304+D2302</f>
        <v>10000</v>
      </c>
      <c r="E2301" s="110">
        <f>E2304+E2302</f>
        <v>184000</v>
      </c>
      <c r="F2301" s="218">
        <f t="shared" si="834"/>
        <v>50.000000000000014</v>
      </c>
    </row>
    <row r="2302" spans="1:6" s="120" customFormat="1" x14ac:dyDescent="0.2">
      <c r="A2302" s="111">
        <v>631000</v>
      </c>
      <c r="B2302" s="116" t="s">
        <v>397</v>
      </c>
      <c r="C2302" s="110">
        <f>0</f>
        <v>0</v>
      </c>
      <c r="D2302" s="110">
        <f>0</f>
        <v>0</v>
      </c>
      <c r="E2302" s="110">
        <f>0+E2303</f>
        <v>184000</v>
      </c>
      <c r="F2302" s="218">
        <v>0</v>
      </c>
    </row>
    <row r="2303" spans="1:6" s="95" customFormat="1" x14ac:dyDescent="0.2">
      <c r="A2303" s="121">
        <v>631100</v>
      </c>
      <c r="B2303" s="114" t="s">
        <v>464</v>
      </c>
      <c r="C2303" s="123">
        <v>0</v>
      </c>
      <c r="D2303" s="115">
        <v>0</v>
      </c>
      <c r="E2303" s="115">
        <v>184000</v>
      </c>
      <c r="F2303" s="219">
        <v>0</v>
      </c>
    </row>
    <row r="2304" spans="1:6" s="120" customFormat="1" x14ac:dyDescent="0.2">
      <c r="A2304" s="111">
        <v>638000</v>
      </c>
      <c r="B2304" s="116" t="s">
        <v>398</v>
      </c>
      <c r="C2304" s="110">
        <f t="shared" ref="C2304" si="835">C2305</f>
        <v>19999.999999999996</v>
      </c>
      <c r="D2304" s="110">
        <f t="shared" ref="D2304:E2304" si="836">D2305</f>
        <v>10000</v>
      </c>
      <c r="E2304" s="110">
        <f t="shared" si="836"/>
        <v>0</v>
      </c>
      <c r="F2304" s="218">
        <f t="shared" si="834"/>
        <v>50.000000000000014</v>
      </c>
    </row>
    <row r="2305" spans="1:6" s="95" customFormat="1" x14ac:dyDescent="0.2">
      <c r="A2305" s="113">
        <v>638100</v>
      </c>
      <c r="B2305" s="114" t="s">
        <v>467</v>
      </c>
      <c r="C2305" s="123">
        <v>19999.999999999996</v>
      </c>
      <c r="D2305" s="115">
        <v>10000</v>
      </c>
      <c r="E2305" s="123">
        <v>0</v>
      </c>
      <c r="F2305" s="217">
        <f t="shared" si="834"/>
        <v>50.000000000000014</v>
      </c>
    </row>
    <row r="2306" spans="1:6" s="95" customFormat="1" x14ac:dyDescent="0.2">
      <c r="A2306" s="154"/>
      <c r="B2306" s="148" t="s">
        <v>501</v>
      </c>
      <c r="C2306" s="152">
        <f>C2274+C2292+C2301+C2298</f>
        <v>4838200</v>
      </c>
      <c r="D2306" s="152">
        <f>D2274+D2292+D2301+D2298</f>
        <v>5302900</v>
      </c>
      <c r="E2306" s="152">
        <f>E2274+E2292+E2301+E2298</f>
        <v>1518800</v>
      </c>
      <c r="F2306" s="245">
        <f t="shared" si="834"/>
        <v>109.60481170683312</v>
      </c>
    </row>
    <row r="2307" spans="1:6" s="95" customFormat="1" x14ac:dyDescent="0.2">
      <c r="A2307" s="131"/>
      <c r="B2307" s="109"/>
      <c r="C2307" s="132"/>
      <c r="D2307" s="132"/>
      <c r="E2307" s="132"/>
      <c r="F2307" s="241"/>
    </row>
    <row r="2308" spans="1:6" s="95" customFormat="1" x14ac:dyDescent="0.2">
      <c r="A2308" s="108"/>
      <c r="B2308" s="109"/>
      <c r="C2308" s="115"/>
      <c r="D2308" s="115"/>
      <c r="E2308" s="115"/>
      <c r="F2308" s="219"/>
    </row>
    <row r="2309" spans="1:6" s="95" customFormat="1" x14ac:dyDescent="0.2">
      <c r="A2309" s="113" t="s">
        <v>897</v>
      </c>
      <c r="B2309" s="116"/>
      <c r="C2309" s="115"/>
      <c r="D2309" s="115"/>
      <c r="E2309" s="115"/>
      <c r="F2309" s="219"/>
    </row>
    <row r="2310" spans="1:6" s="95" customFormat="1" x14ac:dyDescent="0.2">
      <c r="A2310" s="113" t="s">
        <v>514</v>
      </c>
      <c r="B2310" s="116"/>
      <c r="C2310" s="115"/>
      <c r="D2310" s="115"/>
      <c r="E2310" s="115"/>
      <c r="F2310" s="219"/>
    </row>
    <row r="2311" spans="1:6" s="95" customFormat="1" x14ac:dyDescent="0.2">
      <c r="A2311" s="113" t="s">
        <v>657</v>
      </c>
      <c r="B2311" s="116"/>
      <c r="C2311" s="115"/>
      <c r="D2311" s="115"/>
      <c r="E2311" s="115"/>
      <c r="F2311" s="219"/>
    </row>
    <row r="2312" spans="1:6" s="95" customFormat="1" x14ac:dyDescent="0.2">
      <c r="A2312" s="113" t="s">
        <v>801</v>
      </c>
      <c r="B2312" s="116"/>
      <c r="C2312" s="115"/>
      <c r="D2312" s="115"/>
      <c r="E2312" s="115"/>
      <c r="F2312" s="219"/>
    </row>
    <row r="2313" spans="1:6" s="95" customFormat="1" x14ac:dyDescent="0.2">
      <c r="A2313" s="113"/>
      <c r="B2313" s="144"/>
      <c r="C2313" s="132"/>
      <c r="D2313" s="132"/>
      <c r="E2313" s="132"/>
      <c r="F2313" s="241"/>
    </row>
    <row r="2314" spans="1:6" s="95" customFormat="1" x14ac:dyDescent="0.2">
      <c r="A2314" s="111">
        <v>410000</v>
      </c>
      <c r="B2314" s="112" t="s">
        <v>359</v>
      </c>
      <c r="C2314" s="110">
        <f>C2315+C2320+0+0+C2331</f>
        <v>2234500</v>
      </c>
      <c r="D2314" s="110">
        <f>D2315+D2320+0+0+D2331</f>
        <v>2522500</v>
      </c>
      <c r="E2314" s="110">
        <f>E2315+E2320+0+0+E2331</f>
        <v>45100</v>
      </c>
      <c r="F2314" s="218">
        <f t="shared" si="834"/>
        <v>112.8887894383531</v>
      </c>
    </row>
    <row r="2315" spans="1:6" s="95" customFormat="1" x14ac:dyDescent="0.2">
      <c r="A2315" s="111">
        <v>411000</v>
      </c>
      <c r="B2315" s="112" t="s">
        <v>472</v>
      </c>
      <c r="C2315" s="110">
        <f t="shared" ref="C2315" si="837">SUM(C2316:C2319)</f>
        <v>2060000</v>
      </c>
      <c r="D2315" s="110">
        <f t="shared" ref="D2315" si="838">SUM(D2316:D2319)</f>
        <v>2343000</v>
      </c>
      <c r="E2315" s="110">
        <f t="shared" ref="E2315" si="839">SUM(E2316:E2319)</f>
        <v>0</v>
      </c>
      <c r="F2315" s="218">
        <f t="shared" si="834"/>
        <v>113.7378640776699</v>
      </c>
    </row>
    <row r="2316" spans="1:6" s="95" customFormat="1" x14ac:dyDescent="0.2">
      <c r="A2316" s="113">
        <v>411100</v>
      </c>
      <c r="B2316" s="114" t="s">
        <v>360</v>
      </c>
      <c r="C2316" s="123">
        <v>1950000</v>
      </c>
      <c r="D2316" s="115">
        <v>2250000</v>
      </c>
      <c r="E2316" s="123">
        <v>0</v>
      </c>
      <c r="F2316" s="217">
        <f t="shared" si="834"/>
        <v>115.38461538461537</v>
      </c>
    </row>
    <row r="2317" spans="1:6" s="95" customFormat="1" ht="40.5" x14ac:dyDescent="0.2">
      <c r="A2317" s="113">
        <v>411200</v>
      </c>
      <c r="B2317" s="114" t="s">
        <v>485</v>
      </c>
      <c r="C2317" s="123">
        <v>55000</v>
      </c>
      <c r="D2317" s="115">
        <v>55000</v>
      </c>
      <c r="E2317" s="123">
        <v>0</v>
      </c>
      <c r="F2317" s="217">
        <f t="shared" si="834"/>
        <v>100</v>
      </c>
    </row>
    <row r="2318" spans="1:6" s="95" customFormat="1" ht="40.5" x14ac:dyDescent="0.2">
      <c r="A2318" s="113">
        <v>411300</v>
      </c>
      <c r="B2318" s="114" t="s">
        <v>361</v>
      </c>
      <c r="C2318" s="123">
        <v>25000</v>
      </c>
      <c r="D2318" s="115">
        <v>8000</v>
      </c>
      <c r="E2318" s="123">
        <v>0</v>
      </c>
      <c r="F2318" s="217">
        <f t="shared" si="834"/>
        <v>32</v>
      </c>
    </row>
    <row r="2319" spans="1:6" s="95" customFormat="1" x14ac:dyDescent="0.2">
      <c r="A2319" s="113">
        <v>411400</v>
      </c>
      <c r="B2319" s="114" t="s">
        <v>362</v>
      </c>
      <c r="C2319" s="123">
        <v>30000</v>
      </c>
      <c r="D2319" s="115">
        <v>30000</v>
      </c>
      <c r="E2319" s="123">
        <v>0</v>
      </c>
      <c r="F2319" s="217">
        <f t="shared" si="834"/>
        <v>100</v>
      </c>
    </row>
    <row r="2320" spans="1:6" s="95" customFormat="1" x14ac:dyDescent="0.2">
      <c r="A2320" s="111">
        <v>412000</v>
      </c>
      <c r="B2320" s="116" t="s">
        <v>477</v>
      </c>
      <c r="C2320" s="110">
        <f>SUM(C2321:C2330)</f>
        <v>158500</v>
      </c>
      <c r="D2320" s="110">
        <f>SUM(D2321:D2330)</f>
        <v>160000</v>
      </c>
      <c r="E2320" s="110">
        <f>SUM(E2321:E2330)</f>
        <v>35100</v>
      </c>
      <c r="F2320" s="218">
        <f t="shared" si="834"/>
        <v>100.94637223974763</v>
      </c>
    </row>
    <row r="2321" spans="1:6" s="95" customFormat="1" ht="40.5" x14ac:dyDescent="0.2">
      <c r="A2321" s="113">
        <v>412200</v>
      </c>
      <c r="B2321" s="114" t="s">
        <v>486</v>
      </c>
      <c r="C2321" s="123">
        <v>85000</v>
      </c>
      <c r="D2321" s="115">
        <v>86000</v>
      </c>
      <c r="E2321" s="115">
        <v>6100</v>
      </c>
      <c r="F2321" s="219">
        <f t="shared" si="834"/>
        <v>101.17647058823529</v>
      </c>
    </row>
    <row r="2322" spans="1:6" s="95" customFormat="1" x14ac:dyDescent="0.2">
      <c r="A2322" s="113">
        <v>412300</v>
      </c>
      <c r="B2322" s="114" t="s">
        <v>364</v>
      </c>
      <c r="C2322" s="123">
        <v>7999.9999999999991</v>
      </c>
      <c r="D2322" s="115">
        <v>9000</v>
      </c>
      <c r="E2322" s="115">
        <v>4000</v>
      </c>
      <c r="F2322" s="219">
        <f t="shared" si="834"/>
        <v>112.50000000000003</v>
      </c>
    </row>
    <row r="2323" spans="1:6" s="95" customFormat="1" x14ac:dyDescent="0.2">
      <c r="A2323" s="113">
        <v>412400</v>
      </c>
      <c r="B2323" s="114" t="s">
        <v>365</v>
      </c>
      <c r="C2323" s="123">
        <v>7999.9999999999991</v>
      </c>
      <c r="D2323" s="115">
        <v>9000</v>
      </c>
      <c r="E2323" s="115">
        <v>3000</v>
      </c>
      <c r="F2323" s="219">
        <f t="shared" si="834"/>
        <v>112.50000000000003</v>
      </c>
    </row>
    <row r="2324" spans="1:6" s="95" customFormat="1" x14ac:dyDescent="0.2">
      <c r="A2324" s="113">
        <v>412500</v>
      </c>
      <c r="B2324" s="114" t="s">
        <v>366</v>
      </c>
      <c r="C2324" s="123">
        <v>5000</v>
      </c>
      <c r="D2324" s="115">
        <v>6000</v>
      </c>
      <c r="E2324" s="115">
        <v>4000</v>
      </c>
      <c r="F2324" s="219">
        <f t="shared" si="834"/>
        <v>120</v>
      </c>
    </row>
    <row r="2325" spans="1:6" s="95" customFormat="1" x14ac:dyDescent="0.2">
      <c r="A2325" s="113">
        <v>412600</v>
      </c>
      <c r="B2325" s="114" t="s">
        <v>487</v>
      </c>
      <c r="C2325" s="123">
        <v>15000</v>
      </c>
      <c r="D2325" s="115">
        <v>16000</v>
      </c>
      <c r="E2325" s="115">
        <v>5000</v>
      </c>
      <c r="F2325" s="219">
        <f t="shared" si="834"/>
        <v>106.66666666666667</v>
      </c>
    </row>
    <row r="2326" spans="1:6" s="95" customFormat="1" x14ac:dyDescent="0.2">
      <c r="A2326" s="113">
        <v>412700</v>
      </c>
      <c r="B2326" s="114" t="s">
        <v>474</v>
      </c>
      <c r="C2326" s="123">
        <v>20000</v>
      </c>
      <c r="D2326" s="115">
        <v>20000</v>
      </c>
      <c r="E2326" s="115">
        <v>8000</v>
      </c>
      <c r="F2326" s="219">
        <f t="shared" si="834"/>
        <v>100</v>
      </c>
    </row>
    <row r="2327" spans="1:6" s="95" customFormat="1" x14ac:dyDescent="0.2">
      <c r="A2327" s="113">
        <v>412900</v>
      </c>
      <c r="B2327" s="118" t="s">
        <v>567</v>
      </c>
      <c r="C2327" s="123">
        <v>8000</v>
      </c>
      <c r="D2327" s="115">
        <v>9000</v>
      </c>
      <c r="E2327" s="123">
        <v>0</v>
      </c>
      <c r="F2327" s="217">
        <f t="shared" si="834"/>
        <v>112.5</v>
      </c>
    </row>
    <row r="2328" spans="1:6" s="95" customFormat="1" x14ac:dyDescent="0.2">
      <c r="A2328" s="113">
        <v>412900</v>
      </c>
      <c r="B2328" s="118" t="s">
        <v>586</v>
      </c>
      <c r="C2328" s="123">
        <v>500</v>
      </c>
      <c r="D2328" s="115">
        <v>1000</v>
      </c>
      <c r="E2328" s="115">
        <v>0</v>
      </c>
      <c r="F2328" s="219">
        <f t="shared" si="834"/>
        <v>200</v>
      </c>
    </row>
    <row r="2329" spans="1:6" s="95" customFormat="1" x14ac:dyDescent="0.2">
      <c r="A2329" s="113">
        <v>412900</v>
      </c>
      <c r="B2329" s="118" t="s">
        <v>587</v>
      </c>
      <c r="C2329" s="123">
        <v>3999.9999999999995</v>
      </c>
      <c r="D2329" s="115">
        <v>4000</v>
      </c>
      <c r="E2329" s="115">
        <v>0</v>
      </c>
      <c r="F2329" s="219">
        <f t="shared" si="834"/>
        <v>100.00000000000003</v>
      </c>
    </row>
    <row r="2330" spans="1:6" s="95" customFormat="1" x14ac:dyDescent="0.2">
      <c r="A2330" s="113">
        <v>412900</v>
      </c>
      <c r="B2330" s="118" t="s">
        <v>569</v>
      </c>
      <c r="C2330" s="123">
        <v>5000</v>
      </c>
      <c r="D2330" s="115">
        <v>0</v>
      </c>
      <c r="E2330" s="115">
        <v>5000</v>
      </c>
      <c r="F2330" s="219">
        <f t="shared" si="834"/>
        <v>0</v>
      </c>
    </row>
    <row r="2331" spans="1:6" s="120" customFormat="1" ht="40.5" x14ac:dyDescent="0.2">
      <c r="A2331" s="111">
        <v>418000</v>
      </c>
      <c r="B2331" s="116" t="s">
        <v>481</v>
      </c>
      <c r="C2331" s="110">
        <f t="shared" ref="C2331" si="840">C2332+C2333</f>
        <v>16000</v>
      </c>
      <c r="D2331" s="110">
        <f t="shared" ref="D2331" si="841">D2332+D2333</f>
        <v>19500</v>
      </c>
      <c r="E2331" s="110">
        <f t="shared" ref="E2331" si="842">E2332+E2333</f>
        <v>10000</v>
      </c>
      <c r="F2331" s="218">
        <f t="shared" si="834"/>
        <v>121.875</v>
      </c>
    </row>
    <row r="2332" spans="1:6" s="95" customFormat="1" x14ac:dyDescent="0.2">
      <c r="A2332" s="113">
        <v>418200</v>
      </c>
      <c r="B2332" s="114" t="s">
        <v>417</v>
      </c>
      <c r="C2332" s="123">
        <v>9000</v>
      </c>
      <c r="D2332" s="115">
        <v>10000</v>
      </c>
      <c r="E2332" s="115">
        <v>0</v>
      </c>
      <c r="F2332" s="219">
        <f t="shared" si="834"/>
        <v>111.11111111111111</v>
      </c>
    </row>
    <row r="2333" spans="1:6" s="95" customFormat="1" x14ac:dyDescent="0.2">
      <c r="A2333" s="113">
        <v>418400</v>
      </c>
      <c r="B2333" s="114" t="s">
        <v>418</v>
      </c>
      <c r="C2333" s="123">
        <v>7000</v>
      </c>
      <c r="D2333" s="115">
        <v>9500</v>
      </c>
      <c r="E2333" s="115">
        <v>10000</v>
      </c>
      <c r="F2333" s="219">
        <f t="shared" si="834"/>
        <v>135.71428571428572</v>
      </c>
    </row>
    <row r="2334" spans="1:6" s="95" customFormat="1" x14ac:dyDescent="0.2">
      <c r="A2334" s="111">
        <v>510000</v>
      </c>
      <c r="B2334" s="116" t="s">
        <v>423</v>
      </c>
      <c r="C2334" s="110">
        <f t="shared" ref="C2334" si="843">C2335+C2339</f>
        <v>315000</v>
      </c>
      <c r="D2334" s="110">
        <f t="shared" ref="D2334" si="844">D2335+D2339</f>
        <v>180000</v>
      </c>
      <c r="E2334" s="110">
        <f t="shared" ref="E2334" si="845">E2335+E2339</f>
        <v>54000</v>
      </c>
      <c r="F2334" s="218">
        <f t="shared" si="834"/>
        <v>57.142857142857139</v>
      </c>
    </row>
    <row r="2335" spans="1:6" s="95" customFormat="1" x14ac:dyDescent="0.2">
      <c r="A2335" s="111">
        <v>511000</v>
      </c>
      <c r="B2335" s="116" t="s">
        <v>424</v>
      </c>
      <c r="C2335" s="110">
        <f t="shared" ref="C2335" si="846">SUM(C2336:C2337)</f>
        <v>200000</v>
      </c>
      <c r="D2335" s="110">
        <f t="shared" ref="D2335" si="847">SUM(D2336:D2337)</f>
        <v>60000</v>
      </c>
      <c r="E2335" s="110">
        <f>SUM(E2336:E2338)</f>
        <v>4000</v>
      </c>
      <c r="F2335" s="218">
        <f t="shared" si="834"/>
        <v>30</v>
      </c>
    </row>
    <row r="2336" spans="1:6" s="95" customFormat="1" ht="40.5" x14ac:dyDescent="0.2">
      <c r="A2336" s="113">
        <v>511200</v>
      </c>
      <c r="B2336" s="114" t="s">
        <v>426</v>
      </c>
      <c r="C2336" s="123">
        <v>190000</v>
      </c>
      <c r="D2336" s="115">
        <v>50000</v>
      </c>
      <c r="E2336" s="115">
        <v>0</v>
      </c>
      <c r="F2336" s="219">
        <f t="shared" si="834"/>
        <v>26.315789473684209</v>
      </c>
    </row>
    <row r="2337" spans="1:6" s="95" customFormat="1" x14ac:dyDescent="0.2">
      <c r="A2337" s="113">
        <v>511300</v>
      </c>
      <c r="B2337" s="114" t="s">
        <v>427</v>
      </c>
      <c r="C2337" s="123">
        <v>10000</v>
      </c>
      <c r="D2337" s="115">
        <v>10000</v>
      </c>
      <c r="E2337" s="115">
        <v>0</v>
      </c>
      <c r="F2337" s="219">
        <f t="shared" si="834"/>
        <v>100</v>
      </c>
    </row>
    <row r="2338" spans="1:6" s="95" customFormat="1" x14ac:dyDescent="0.2">
      <c r="A2338" s="113">
        <v>511500</v>
      </c>
      <c r="B2338" s="114" t="s">
        <v>493</v>
      </c>
      <c r="C2338" s="123">
        <v>0</v>
      </c>
      <c r="D2338" s="115">
        <v>0</v>
      </c>
      <c r="E2338" s="115">
        <v>4000</v>
      </c>
      <c r="F2338" s="219">
        <v>0</v>
      </c>
    </row>
    <row r="2339" spans="1:6" s="120" customFormat="1" x14ac:dyDescent="0.2">
      <c r="A2339" s="111">
        <v>516000</v>
      </c>
      <c r="B2339" s="116" t="s">
        <v>434</v>
      </c>
      <c r="C2339" s="110">
        <f t="shared" ref="C2339" si="848">C2340</f>
        <v>115000</v>
      </c>
      <c r="D2339" s="110">
        <f t="shared" ref="D2339:E2339" si="849">D2340</f>
        <v>120000</v>
      </c>
      <c r="E2339" s="110">
        <f t="shared" si="849"/>
        <v>50000</v>
      </c>
      <c r="F2339" s="218">
        <f t="shared" si="834"/>
        <v>104.34782608695652</v>
      </c>
    </row>
    <row r="2340" spans="1:6" s="95" customFormat="1" x14ac:dyDescent="0.2">
      <c r="A2340" s="113">
        <v>516100</v>
      </c>
      <c r="B2340" s="114" t="s">
        <v>434</v>
      </c>
      <c r="C2340" s="123">
        <v>115000</v>
      </c>
      <c r="D2340" s="115">
        <v>120000</v>
      </c>
      <c r="E2340" s="115">
        <v>50000</v>
      </c>
      <c r="F2340" s="219">
        <f t="shared" si="834"/>
        <v>104.34782608695652</v>
      </c>
    </row>
    <row r="2341" spans="1:6" s="120" customFormat="1" ht="40.5" x14ac:dyDescent="0.2">
      <c r="A2341" s="111">
        <v>580000</v>
      </c>
      <c r="B2341" s="116" t="s">
        <v>436</v>
      </c>
      <c r="C2341" s="110">
        <f t="shared" ref="C2341:D2342" si="850">C2342</f>
        <v>18000</v>
      </c>
      <c r="D2341" s="110">
        <f t="shared" si="850"/>
        <v>20000</v>
      </c>
      <c r="E2341" s="110">
        <f t="shared" ref="E2341:E2342" si="851">E2342</f>
        <v>0</v>
      </c>
      <c r="F2341" s="218">
        <f t="shared" si="834"/>
        <v>111.11111111111111</v>
      </c>
    </row>
    <row r="2342" spans="1:6" s="120" customFormat="1" ht="40.5" x14ac:dyDescent="0.2">
      <c r="A2342" s="111">
        <v>581000</v>
      </c>
      <c r="B2342" s="116" t="s">
        <v>437</v>
      </c>
      <c r="C2342" s="110">
        <f t="shared" si="850"/>
        <v>18000</v>
      </c>
      <c r="D2342" s="110">
        <f t="shared" si="850"/>
        <v>20000</v>
      </c>
      <c r="E2342" s="110">
        <f t="shared" si="851"/>
        <v>0</v>
      </c>
      <c r="F2342" s="218">
        <f t="shared" si="834"/>
        <v>111.11111111111111</v>
      </c>
    </row>
    <row r="2343" spans="1:6" s="95" customFormat="1" ht="40.5" x14ac:dyDescent="0.2">
      <c r="A2343" s="113">
        <v>581200</v>
      </c>
      <c r="B2343" s="114" t="s">
        <v>438</v>
      </c>
      <c r="C2343" s="123">
        <v>18000</v>
      </c>
      <c r="D2343" s="115">
        <v>20000</v>
      </c>
      <c r="E2343" s="115">
        <v>0</v>
      </c>
      <c r="F2343" s="219">
        <f t="shared" si="834"/>
        <v>111.11111111111111</v>
      </c>
    </row>
    <row r="2344" spans="1:6" s="120" customFormat="1" x14ac:dyDescent="0.2">
      <c r="A2344" s="111">
        <v>630000</v>
      </c>
      <c r="B2344" s="116" t="s">
        <v>462</v>
      </c>
      <c r="C2344" s="110">
        <f>C2345+C2347</f>
        <v>3000</v>
      </c>
      <c r="D2344" s="110">
        <f>D2345+D2347</f>
        <v>0</v>
      </c>
      <c r="E2344" s="110">
        <f>E2345+E2347</f>
        <v>13900</v>
      </c>
      <c r="F2344" s="218">
        <f t="shared" si="834"/>
        <v>0</v>
      </c>
    </row>
    <row r="2345" spans="1:6" s="120" customFormat="1" x14ac:dyDescent="0.2">
      <c r="A2345" s="111">
        <v>631000</v>
      </c>
      <c r="B2345" s="116" t="s">
        <v>397</v>
      </c>
      <c r="C2345" s="110">
        <f>0</f>
        <v>0</v>
      </c>
      <c r="D2345" s="110">
        <f>0</f>
        <v>0</v>
      </c>
      <c r="E2345" s="110">
        <f>0+E2346</f>
        <v>13900</v>
      </c>
      <c r="F2345" s="218">
        <v>0</v>
      </c>
    </row>
    <row r="2346" spans="1:6" s="95" customFormat="1" x14ac:dyDescent="0.2">
      <c r="A2346" s="121">
        <v>631100</v>
      </c>
      <c r="B2346" s="114" t="s">
        <v>464</v>
      </c>
      <c r="C2346" s="123">
        <v>0</v>
      </c>
      <c r="D2346" s="115">
        <v>0</v>
      </c>
      <c r="E2346" s="115">
        <v>13900</v>
      </c>
      <c r="F2346" s="219">
        <v>0</v>
      </c>
    </row>
    <row r="2347" spans="1:6" s="120" customFormat="1" x14ac:dyDescent="0.2">
      <c r="A2347" s="111">
        <v>638000</v>
      </c>
      <c r="B2347" s="116" t="s">
        <v>398</v>
      </c>
      <c r="C2347" s="110">
        <f t="shared" ref="C2347" si="852">C2348</f>
        <v>3000</v>
      </c>
      <c r="D2347" s="110">
        <f t="shared" ref="D2347:E2347" si="853">D2348</f>
        <v>0</v>
      </c>
      <c r="E2347" s="110">
        <f t="shared" si="853"/>
        <v>0</v>
      </c>
      <c r="F2347" s="218">
        <f t="shared" si="834"/>
        <v>0</v>
      </c>
    </row>
    <row r="2348" spans="1:6" s="95" customFormat="1" x14ac:dyDescent="0.2">
      <c r="A2348" s="113">
        <v>638100</v>
      </c>
      <c r="B2348" s="114" t="s">
        <v>467</v>
      </c>
      <c r="C2348" s="123">
        <v>3000</v>
      </c>
      <c r="D2348" s="115">
        <v>0</v>
      </c>
      <c r="E2348" s="115">
        <v>0</v>
      </c>
      <c r="F2348" s="219">
        <f t="shared" si="834"/>
        <v>0</v>
      </c>
    </row>
    <row r="2349" spans="1:6" s="95" customFormat="1" x14ac:dyDescent="0.2">
      <c r="A2349" s="154"/>
      <c r="B2349" s="148" t="s">
        <v>501</v>
      </c>
      <c r="C2349" s="152">
        <f>C2314+C2334+C2341+C2344</f>
        <v>2570500</v>
      </c>
      <c r="D2349" s="152">
        <f>D2314+D2334+D2341+D2344</f>
        <v>2722500</v>
      </c>
      <c r="E2349" s="152">
        <f>E2314+E2334+E2341+E2344</f>
        <v>113000</v>
      </c>
      <c r="F2349" s="245">
        <f t="shared" si="834"/>
        <v>105.91324645010698</v>
      </c>
    </row>
    <row r="2350" spans="1:6" s="95" customFormat="1" x14ac:dyDescent="0.2">
      <c r="A2350" s="131"/>
      <c r="B2350" s="109"/>
      <c r="C2350" s="132"/>
      <c r="D2350" s="132"/>
      <c r="E2350" s="132"/>
      <c r="F2350" s="241"/>
    </row>
    <row r="2351" spans="1:6" s="95" customFormat="1" x14ac:dyDescent="0.2">
      <c r="A2351" s="108"/>
      <c r="B2351" s="109"/>
      <c r="C2351" s="115"/>
      <c r="D2351" s="115"/>
      <c r="E2351" s="115"/>
      <c r="F2351" s="219"/>
    </row>
    <row r="2352" spans="1:6" s="95" customFormat="1" x14ac:dyDescent="0.2">
      <c r="A2352" s="113" t="s">
        <v>898</v>
      </c>
      <c r="B2352" s="116"/>
      <c r="C2352" s="115"/>
      <c r="D2352" s="115"/>
      <c r="E2352" s="115"/>
      <c r="F2352" s="219"/>
    </row>
    <row r="2353" spans="1:6" s="95" customFormat="1" x14ac:dyDescent="0.2">
      <c r="A2353" s="113" t="s">
        <v>514</v>
      </c>
      <c r="B2353" s="116"/>
      <c r="C2353" s="115"/>
      <c r="D2353" s="115"/>
      <c r="E2353" s="115"/>
      <c r="F2353" s="219"/>
    </row>
    <row r="2354" spans="1:6" s="95" customFormat="1" x14ac:dyDescent="0.2">
      <c r="A2354" s="113" t="s">
        <v>658</v>
      </c>
      <c r="B2354" s="116"/>
      <c r="C2354" s="115"/>
      <c r="D2354" s="115"/>
      <c r="E2354" s="115"/>
      <c r="F2354" s="219"/>
    </row>
    <row r="2355" spans="1:6" s="95" customFormat="1" x14ac:dyDescent="0.2">
      <c r="A2355" s="113" t="s">
        <v>801</v>
      </c>
      <c r="B2355" s="116"/>
      <c r="C2355" s="115"/>
      <c r="D2355" s="115"/>
      <c r="E2355" s="115"/>
      <c r="F2355" s="219"/>
    </row>
    <row r="2356" spans="1:6" s="95" customFormat="1" x14ac:dyDescent="0.2">
      <c r="A2356" s="113"/>
      <c r="B2356" s="144"/>
      <c r="C2356" s="132"/>
      <c r="D2356" s="132"/>
      <c r="E2356" s="132"/>
      <c r="F2356" s="241"/>
    </row>
    <row r="2357" spans="1:6" s="95" customFormat="1" x14ac:dyDescent="0.2">
      <c r="A2357" s="111">
        <v>410000</v>
      </c>
      <c r="B2357" s="112" t="s">
        <v>359</v>
      </c>
      <c r="C2357" s="110">
        <f t="shared" ref="C2357" si="854">C2358+C2363</f>
        <v>8974800</v>
      </c>
      <c r="D2357" s="110">
        <f t="shared" ref="D2357" si="855">D2358+D2363</f>
        <v>9803000</v>
      </c>
      <c r="E2357" s="110">
        <f t="shared" ref="E2357" si="856">E2358+E2363</f>
        <v>0</v>
      </c>
      <c r="F2357" s="218">
        <f t="shared" ref="F2357:F2410" si="857">D2357/C2357*100</f>
        <v>109.22806079244106</v>
      </c>
    </row>
    <row r="2358" spans="1:6" s="95" customFormat="1" x14ac:dyDescent="0.2">
      <c r="A2358" s="111">
        <v>411000</v>
      </c>
      <c r="B2358" s="112" t="s">
        <v>472</v>
      </c>
      <c r="C2358" s="110">
        <f t="shared" ref="C2358" si="858">SUM(C2359:C2362)</f>
        <v>7775500</v>
      </c>
      <c r="D2358" s="110">
        <f t="shared" ref="D2358" si="859">SUM(D2359:D2362)</f>
        <v>8591500</v>
      </c>
      <c r="E2358" s="110">
        <f t="shared" ref="E2358" si="860">SUM(E2359:E2362)</f>
        <v>0</v>
      </c>
      <c r="F2358" s="218">
        <f t="shared" si="857"/>
        <v>110.49450196128868</v>
      </c>
    </row>
    <row r="2359" spans="1:6" s="95" customFormat="1" x14ac:dyDescent="0.2">
      <c r="A2359" s="113">
        <v>411100</v>
      </c>
      <c r="B2359" s="114" t="s">
        <v>360</v>
      </c>
      <c r="C2359" s="123">
        <v>7130000</v>
      </c>
      <c r="D2359" s="115">
        <v>7950000</v>
      </c>
      <c r="E2359" s="123">
        <v>0</v>
      </c>
      <c r="F2359" s="217">
        <f t="shared" si="857"/>
        <v>111.50070126227209</v>
      </c>
    </row>
    <row r="2360" spans="1:6" s="95" customFormat="1" ht="40.5" x14ac:dyDescent="0.2">
      <c r="A2360" s="113">
        <v>411200</v>
      </c>
      <c r="B2360" s="114" t="s">
        <v>485</v>
      </c>
      <c r="C2360" s="123">
        <v>380000</v>
      </c>
      <c r="D2360" s="115">
        <v>380000</v>
      </c>
      <c r="E2360" s="123">
        <v>0</v>
      </c>
      <c r="F2360" s="217">
        <f t="shared" si="857"/>
        <v>100</v>
      </c>
    </row>
    <row r="2361" spans="1:6" s="95" customFormat="1" ht="40.5" x14ac:dyDescent="0.2">
      <c r="A2361" s="113">
        <v>411300</v>
      </c>
      <c r="B2361" s="114" t="s">
        <v>361</v>
      </c>
      <c r="C2361" s="123">
        <v>185500</v>
      </c>
      <c r="D2361" s="115">
        <v>181500</v>
      </c>
      <c r="E2361" s="123">
        <v>0</v>
      </c>
      <c r="F2361" s="217">
        <f t="shared" si="857"/>
        <v>97.843665768194072</v>
      </c>
    </row>
    <row r="2362" spans="1:6" s="95" customFormat="1" x14ac:dyDescent="0.2">
      <c r="A2362" s="113">
        <v>411400</v>
      </c>
      <c r="B2362" s="114" t="s">
        <v>362</v>
      </c>
      <c r="C2362" s="123">
        <v>80000</v>
      </c>
      <c r="D2362" s="115">
        <v>80000</v>
      </c>
      <c r="E2362" s="123">
        <v>0</v>
      </c>
      <c r="F2362" s="217">
        <f t="shared" si="857"/>
        <v>100</v>
      </c>
    </row>
    <row r="2363" spans="1:6" s="95" customFormat="1" x14ac:dyDescent="0.2">
      <c r="A2363" s="111">
        <v>412000</v>
      </c>
      <c r="B2363" s="116" t="s">
        <v>477</v>
      </c>
      <c r="C2363" s="110">
        <f>SUM(C2364:C2373)</f>
        <v>1199300</v>
      </c>
      <c r="D2363" s="110">
        <f>SUM(D2364:D2373)</f>
        <v>1211500</v>
      </c>
      <c r="E2363" s="110">
        <f>SUM(E2364:E2373)</f>
        <v>0</v>
      </c>
      <c r="F2363" s="218">
        <f t="shared" si="857"/>
        <v>101.01726006837322</v>
      </c>
    </row>
    <row r="2364" spans="1:6" s="95" customFormat="1" ht="40.5" x14ac:dyDescent="0.2">
      <c r="A2364" s="113">
        <v>412200</v>
      </c>
      <c r="B2364" s="114" t="s">
        <v>486</v>
      </c>
      <c r="C2364" s="123">
        <v>712200</v>
      </c>
      <c r="D2364" s="115">
        <v>715000</v>
      </c>
      <c r="E2364" s="123">
        <v>0</v>
      </c>
      <c r="F2364" s="217">
        <f t="shared" si="857"/>
        <v>100.39314799213703</v>
      </c>
    </row>
    <row r="2365" spans="1:6" s="95" customFormat="1" x14ac:dyDescent="0.2">
      <c r="A2365" s="113">
        <v>412300</v>
      </c>
      <c r="B2365" s="114" t="s">
        <v>364</v>
      </c>
      <c r="C2365" s="123">
        <v>120000</v>
      </c>
      <c r="D2365" s="115">
        <v>120000</v>
      </c>
      <c r="E2365" s="123">
        <v>0</v>
      </c>
      <c r="F2365" s="217">
        <f t="shared" si="857"/>
        <v>100</v>
      </c>
    </row>
    <row r="2366" spans="1:6" s="95" customFormat="1" x14ac:dyDescent="0.2">
      <c r="A2366" s="113">
        <v>412500</v>
      </c>
      <c r="B2366" s="114" t="s">
        <v>366</v>
      </c>
      <c r="C2366" s="123">
        <v>20000</v>
      </c>
      <c r="D2366" s="115">
        <v>22000</v>
      </c>
      <c r="E2366" s="123">
        <v>0</v>
      </c>
      <c r="F2366" s="217">
        <f t="shared" si="857"/>
        <v>110.00000000000001</v>
      </c>
    </row>
    <row r="2367" spans="1:6" s="95" customFormat="1" x14ac:dyDescent="0.2">
      <c r="A2367" s="113">
        <v>412600</v>
      </c>
      <c r="B2367" s="114" t="s">
        <v>487</v>
      </c>
      <c r="C2367" s="123">
        <v>15000</v>
      </c>
      <c r="D2367" s="115">
        <v>16000</v>
      </c>
      <c r="E2367" s="123">
        <v>0</v>
      </c>
      <c r="F2367" s="217">
        <f t="shared" si="857"/>
        <v>106.66666666666667</v>
      </c>
    </row>
    <row r="2368" spans="1:6" s="95" customFormat="1" x14ac:dyDescent="0.2">
      <c r="A2368" s="113">
        <v>412700</v>
      </c>
      <c r="B2368" s="114" t="s">
        <v>474</v>
      </c>
      <c r="C2368" s="123">
        <v>312000</v>
      </c>
      <c r="D2368" s="115">
        <v>320000</v>
      </c>
      <c r="E2368" s="123">
        <v>0</v>
      </c>
      <c r="F2368" s="217">
        <f t="shared" si="857"/>
        <v>102.56410256410255</v>
      </c>
    </row>
    <row r="2369" spans="1:6" s="95" customFormat="1" x14ac:dyDescent="0.2">
      <c r="A2369" s="113">
        <v>412900</v>
      </c>
      <c r="B2369" s="118" t="s">
        <v>567</v>
      </c>
      <c r="C2369" s="123">
        <v>1500</v>
      </c>
      <c r="D2369" s="115">
        <v>2000</v>
      </c>
      <c r="E2369" s="123">
        <v>0</v>
      </c>
      <c r="F2369" s="217">
        <f t="shared" si="857"/>
        <v>133.33333333333331</v>
      </c>
    </row>
    <row r="2370" spans="1:6" s="95" customFormat="1" x14ac:dyDescent="0.2">
      <c r="A2370" s="113">
        <v>412900</v>
      </c>
      <c r="B2370" s="118" t="s">
        <v>585</v>
      </c>
      <c r="C2370" s="123">
        <v>1500</v>
      </c>
      <c r="D2370" s="115">
        <v>1500</v>
      </c>
      <c r="E2370" s="123">
        <v>0</v>
      </c>
      <c r="F2370" s="217">
        <f t="shared" si="857"/>
        <v>100</v>
      </c>
    </row>
    <row r="2371" spans="1:6" s="95" customFormat="1" x14ac:dyDescent="0.2">
      <c r="A2371" s="113">
        <v>412900</v>
      </c>
      <c r="B2371" s="118" t="s">
        <v>586</v>
      </c>
      <c r="C2371" s="123">
        <v>600</v>
      </c>
      <c r="D2371" s="115">
        <v>1000</v>
      </c>
      <c r="E2371" s="123">
        <v>0</v>
      </c>
      <c r="F2371" s="217">
        <f t="shared" si="857"/>
        <v>166.66666666666669</v>
      </c>
    </row>
    <row r="2372" spans="1:6" s="95" customFormat="1" x14ac:dyDescent="0.2">
      <c r="A2372" s="113">
        <v>412900</v>
      </c>
      <c r="B2372" s="118" t="s">
        <v>587</v>
      </c>
      <c r="C2372" s="123">
        <v>15600</v>
      </c>
      <c r="D2372" s="115">
        <v>14000</v>
      </c>
      <c r="E2372" s="123">
        <v>0</v>
      </c>
      <c r="F2372" s="217">
        <f t="shared" si="857"/>
        <v>89.743589743589752</v>
      </c>
    </row>
    <row r="2373" spans="1:6" s="95" customFormat="1" x14ac:dyDescent="0.2">
      <c r="A2373" s="113">
        <v>412900</v>
      </c>
      <c r="B2373" s="118" t="s">
        <v>569</v>
      </c>
      <c r="C2373" s="123">
        <v>900</v>
      </c>
      <c r="D2373" s="115">
        <v>0</v>
      </c>
      <c r="E2373" s="123">
        <v>0</v>
      </c>
      <c r="F2373" s="217">
        <f t="shared" si="857"/>
        <v>0</v>
      </c>
    </row>
    <row r="2374" spans="1:6" s="120" customFormat="1" x14ac:dyDescent="0.2">
      <c r="A2374" s="111">
        <v>510000</v>
      </c>
      <c r="B2374" s="116" t="s">
        <v>423</v>
      </c>
      <c r="C2374" s="110">
        <f t="shared" ref="C2374" si="861">C2375</f>
        <v>10000</v>
      </c>
      <c r="D2374" s="110">
        <f t="shared" ref="D2374:E2374" si="862">D2375</f>
        <v>10000</v>
      </c>
      <c r="E2374" s="110">
        <f t="shared" si="862"/>
        <v>0</v>
      </c>
      <c r="F2374" s="218">
        <f t="shared" si="857"/>
        <v>100</v>
      </c>
    </row>
    <row r="2375" spans="1:6" s="120" customFormat="1" x14ac:dyDescent="0.2">
      <c r="A2375" s="111">
        <v>511000</v>
      </c>
      <c r="B2375" s="116" t="s">
        <v>424</v>
      </c>
      <c r="C2375" s="110">
        <f>SUM(C2376:C2376)</f>
        <v>10000</v>
      </c>
      <c r="D2375" s="110">
        <f>SUM(D2376:D2376)</f>
        <v>10000</v>
      </c>
      <c r="E2375" s="110">
        <f>SUM(E2376:E2376)</f>
        <v>0</v>
      </c>
      <c r="F2375" s="218">
        <f t="shared" si="857"/>
        <v>100</v>
      </c>
    </row>
    <row r="2376" spans="1:6" s="95" customFormat="1" x14ac:dyDescent="0.2">
      <c r="A2376" s="113">
        <v>511300</v>
      </c>
      <c r="B2376" s="114" t="s">
        <v>427</v>
      </c>
      <c r="C2376" s="123">
        <v>10000</v>
      </c>
      <c r="D2376" s="115">
        <v>10000</v>
      </c>
      <c r="E2376" s="123">
        <v>0</v>
      </c>
      <c r="F2376" s="217">
        <f t="shared" si="857"/>
        <v>100</v>
      </c>
    </row>
    <row r="2377" spans="1:6" s="120" customFormat="1" x14ac:dyDescent="0.2">
      <c r="A2377" s="111">
        <v>630000</v>
      </c>
      <c r="B2377" s="116" t="s">
        <v>462</v>
      </c>
      <c r="C2377" s="110">
        <f t="shared" ref="C2377" si="863">C2378+C2381</f>
        <v>189800</v>
      </c>
      <c r="D2377" s="110">
        <f t="shared" ref="D2377" si="864">D2378+D2381</f>
        <v>240000</v>
      </c>
      <c r="E2377" s="110">
        <f t="shared" ref="E2377" si="865">E2378+E2381</f>
        <v>3000000</v>
      </c>
      <c r="F2377" s="218">
        <f t="shared" si="857"/>
        <v>126.44889357218125</v>
      </c>
    </row>
    <row r="2378" spans="1:6" s="120" customFormat="1" x14ac:dyDescent="0.2">
      <c r="A2378" s="111">
        <v>631000</v>
      </c>
      <c r="B2378" s="116" t="s">
        <v>397</v>
      </c>
      <c r="C2378" s="110">
        <f t="shared" ref="C2378" si="866">C2380</f>
        <v>1500</v>
      </c>
      <c r="D2378" s="110">
        <f t="shared" ref="D2378" si="867">D2380</f>
        <v>0</v>
      </c>
      <c r="E2378" s="110">
        <f>E2380+E2379</f>
        <v>3000000</v>
      </c>
      <c r="F2378" s="218">
        <f t="shared" si="857"/>
        <v>0</v>
      </c>
    </row>
    <row r="2379" spans="1:6" s="95" customFormat="1" x14ac:dyDescent="0.2">
      <c r="A2379" s="121">
        <v>631200</v>
      </c>
      <c r="B2379" s="114" t="s">
        <v>465</v>
      </c>
      <c r="C2379" s="123">
        <v>0</v>
      </c>
      <c r="D2379" s="115">
        <v>0</v>
      </c>
      <c r="E2379" s="115">
        <v>3000000</v>
      </c>
      <c r="F2379" s="219">
        <v>0</v>
      </c>
    </row>
    <row r="2380" spans="1:6" s="95" customFormat="1" x14ac:dyDescent="0.2">
      <c r="A2380" s="121">
        <v>631900</v>
      </c>
      <c r="B2380" s="114" t="s">
        <v>601</v>
      </c>
      <c r="C2380" s="123">
        <v>1500</v>
      </c>
      <c r="D2380" s="115">
        <v>0</v>
      </c>
      <c r="E2380" s="123">
        <v>0</v>
      </c>
      <c r="F2380" s="217">
        <f t="shared" si="857"/>
        <v>0</v>
      </c>
    </row>
    <row r="2381" spans="1:6" s="120" customFormat="1" x14ac:dyDescent="0.2">
      <c r="A2381" s="111">
        <v>638000</v>
      </c>
      <c r="B2381" s="116" t="s">
        <v>398</v>
      </c>
      <c r="C2381" s="110">
        <f t="shared" ref="C2381" si="868">C2382</f>
        <v>188300</v>
      </c>
      <c r="D2381" s="110">
        <f t="shared" ref="D2381:E2381" si="869">D2382</f>
        <v>240000</v>
      </c>
      <c r="E2381" s="110">
        <f t="shared" si="869"/>
        <v>0</v>
      </c>
      <c r="F2381" s="218">
        <f t="shared" si="857"/>
        <v>127.45618693574083</v>
      </c>
    </row>
    <row r="2382" spans="1:6" s="95" customFormat="1" x14ac:dyDescent="0.2">
      <c r="A2382" s="113">
        <v>638100</v>
      </c>
      <c r="B2382" s="114" t="s">
        <v>467</v>
      </c>
      <c r="C2382" s="123">
        <v>188300</v>
      </c>
      <c r="D2382" s="115">
        <v>240000</v>
      </c>
      <c r="E2382" s="123">
        <v>0</v>
      </c>
      <c r="F2382" s="217">
        <f t="shared" si="857"/>
        <v>127.45618693574083</v>
      </c>
    </row>
    <row r="2383" spans="1:6" s="95" customFormat="1" x14ac:dyDescent="0.2">
      <c r="A2383" s="154"/>
      <c r="B2383" s="148" t="s">
        <v>501</v>
      </c>
      <c r="C2383" s="152">
        <f>C2357+C2374+C2377</f>
        <v>9174600</v>
      </c>
      <c r="D2383" s="152">
        <f>D2357+D2374+D2377</f>
        <v>10053000</v>
      </c>
      <c r="E2383" s="152">
        <f>E2357+E2374+E2377</f>
        <v>3000000</v>
      </c>
      <c r="F2383" s="245">
        <f t="shared" si="857"/>
        <v>109.57425936825584</v>
      </c>
    </row>
    <row r="2384" spans="1:6" s="95" customFormat="1" x14ac:dyDescent="0.2">
      <c r="A2384" s="131"/>
      <c r="B2384" s="109"/>
      <c r="C2384" s="132"/>
      <c r="D2384" s="132"/>
      <c r="E2384" s="132"/>
      <c r="F2384" s="241"/>
    </row>
    <row r="2385" spans="1:6" s="95" customFormat="1" x14ac:dyDescent="0.2">
      <c r="A2385" s="108"/>
      <c r="B2385" s="109"/>
      <c r="C2385" s="115"/>
      <c r="D2385" s="115"/>
      <c r="E2385" s="115"/>
      <c r="F2385" s="219"/>
    </row>
    <row r="2386" spans="1:6" s="95" customFormat="1" x14ac:dyDescent="0.2">
      <c r="A2386" s="113" t="s">
        <v>899</v>
      </c>
      <c r="B2386" s="116"/>
      <c r="C2386" s="115"/>
      <c r="D2386" s="115"/>
      <c r="E2386" s="115"/>
      <c r="F2386" s="219"/>
    </row>
    <row r="2387" spans="1:6" s="95" customFormat="1" x14ac:dyDescent="0.2">
      <c r="A2387" s="113" t="s">
        <v>514</v>
      </c>
      <c r="B2387" s="116"/>
      <c r="C2387" s="115"/>
      <c r="D2387" s="115"/>
      <c r="E2387" s="115"/>
      <c r="F2387" s="219"/>
    </row>
    <row r="2388" spans="1:6" s="95" customFormat="1" x14ac:dyDescent="0.2">
      <c r="A2388" s="113" t="s">
        <v>659</v>
      </c>
      <c r="B2388" s="116"/>
      <c r="C2388" s="115"/>
      <c r="D2388" s="115"/>
      <c r="E2388" s="115"/>
      <c r="F2388" s="219"/>
    </row>
    <row r="2389" spans="1:6" s="95" customFormat="1" x14ac:dyDescent="0.2">
      <c r="A2389" s="113" t="s">
        <v>801</v>
      </c>
      <c r="B2389" s="116"/>
      <c r="C2389" s="115"/>
      <c r="D2389" s="115"/>
      <c r="E2389" s="115"/>
      <c r="F2389" s="219"/>
    </row>
    <row r="2390" spans="1:6" s="95" customFormat="1" x14ac:dyDescent="0.2">
      <c r="A2390" s="113"/>
      <c r="B2390" s="144"/>
      <c r="C2390" s="132"/>
      <c r="D2390" s="132"/>
      <c r="E2390" s="132"/>
      <c r="F2390" s="241"/>
    </row>
    <row r="2391" spans="1:6" s="95" customFormat="1" x14ac:dyDescent="0.2">
      <c r="A2391" s="111">
        <v>410000</v>
      </c>
      <c r="B2391" s="112" t="s">
        <v>359</v>
      </c>
      <c r="C2391" s="110">
        <f t="shared" ref="C2391" si="870">C2392+C2397</f>
        <v>1135900</v>
      </c>
      <c r="D2391" s="110">
        <f t="shared" ref="D2391" si="871">D2392+D2397</f>
        <v>1259200</v>
      </c>
      <c r="E2391" s="110">
        <f t="shared" ref="E2391" si="872">E2392+E2397</f>
        <v>0</v>
      </c>
      <c r="F2391" s="218">
        <f t="shared" si="857"/>
        <v>110.85482877013821</v>
      </c>
    </row>
    <row r="2392" spans="1:6" s="95" customFormat="1" x14ac:dyDescent="0.2">
      <c r="A2392" s="111">
        <v>411000</v>
      </c>
      <c r="B2392" s="112" t="s">
        <v>472</v>
      </c>
      <c r="C2392" s="110">
        <f t="shared" ref="C2392" si="873">SUM(C2393:C2396)</f>
        <v>958900</v>
      </c>
      <c r="D2392" s="110">
        <f t="shared" ref="D2392" si="874">SUM(D2393:D2396)</f>
        <v>1084000</v>
      </c>
      <c r="E2392" s="110">
        <f t="shared" ref="E2392" si="875">SUM(E2393:E2396)</f>
        <v>0</v>
      </c>
      <c r="F2392" s="218">
        <f t="shared" si="857"/>
        <v>113.0461987694233</v>
      </c>
    </row>
    <row r="2393" spans="1:6" s="95" customFormat="1" x14ac:dyDescent="0.2">
      <c r="A2393" s="113">
        <v>411100</v>
      </c>
      <c r="B2393" s="114" t="s">
        <v>360</v>
      </c>
      <c r="C2393" s="123">
        <v>850000</v>
      </c>
      <c r="D2393" s="115">
        <v>992000</v>
      </c>
      <c r="E2393" s="123">
        <v>0</v>
      </c>
      <c r="F2393" s="217">
        <f t="shared" si="857"/>
        <v>116.70588235294117</v>
      </c>
    </row>
    <row r="2394" spans="1:6" s="95" customFormat="1" ht="40.5" x14ac:dyDescent="0.2">
      <c r="A2394" s="113">
        <v>411200</v>
      </c>
      <c r="B2394" s="114" t="s">
        <v>485</v>
      </c>
      <c r="C2394" s="123">
        <v>50000</v>
      </c>
      <c r="D2394" s="115">
        <v>50000</v>
      </c>
      <c r="E2394" s="123">
        <v>0</v>
      </c>
      <c r="F2394" s="217">
        <f t="shared" si="857"/>
        <v>100</v>
      </c>
    </row>
    <row r="2395" spans="1:6" s="95" customFormat="1" ht="40.5" x14ac:dyDescent="0.2">
      <c r="A2395" s="113">
        <v>411300</v>
      </c>
      <c r="B2395" s="114" t="s">
        <v>361</v>
      </c>
      <c r="C2395" s="123">
        <v>33500</v>
      </c>
      <c r="D2395" s="115">
        <v>21600</v>
      </c>
      <c r="E2395" s="123">
        <v>0</v>
      </c>
      <c r="F2395" s="217">
        <f t="shared" si="857"/>
        <v>64.477611940298502</v>
      </c>
    </row>
    <row r="2396" spans="1:6" s="95" customFormat="1" x14ac:dyDescent="0.2">
      <c r="A2396" s="113">
        <v>411400</v>
      </c>
      <c r="B2396" s="114" t="s">
        <v>362</v>
      </c>
      <c r="C2396" s="123">
        <v>25400</v>
      </c>
      <c r="D2396" s="115">
        <v>20400</v>
      </c>
      <c r="E2396" s="123">
        <v>0</v>
      </c>
      <c r="F2396" s="217">
        <f t="shared" si="857"/>
        <v>80.314960629921259</v>
      </c>
    </row>
    <row r="2397" spans="1:6" s="95" customFormat="1" x14ac:dyDescent="0.2">
      <c r="A2397" s="111">
        <v>412000</v>
      </c>
      <c r="B2397" s="116" t="s">
        <v>477</v>
      </c>
      <c r="C2397" s="110">
        <f>SUM(C2398:C2403)</f>
        <v>177000</v>
      </c>
      <c r="D2397" s="110">
        <f>SUM(D2398:D2403)</f>
        <v>175200</v>
      </c>
      <c r="E2397" s="110">
        <f>SUM(E2398:E2403)</f>
        <v>0</v>
      </c>
      <c r="F2397" s="218">
        <f t="shared" si="857"/>
        <v>98.983050847457633</v>
      </c>
    </row>
    <row r="2398" spans="1:6" s="95" customFormat="1" ht="40.5" x14ac:dyDescent="0.2">
      <c r="A2398" s="113">
        <v>412200</v>
      </c>
      <c r="B2398" s="114" t="s">
        <v>486</v>
      </c>
      <c r="C2398" s="123">
        <v>90000</v>
      </c>
      <c r="D2398" s="115">
        <v>92000</v>
      </c>
      <c r="E2398" s="123">
        <v>0</v>
      </c>
      <c r="F2398" s="217">
        <f t="shared" si="857"/>
        <v>102.22222222222221</v>
      </c>
    </row>
    <row r="2399" spans="1:6" s="95" customFormat="1" x14ac:dyDescent="0.2">
      <c r="A2399" s="113">
        <v>412300</v>
      </c>
      <c r="B2399" s="114" t="s">
        <v>364</v>
      </c>
      <c r="C2399" s="123">
        <v>18000</v>
      </c>
      <c r="D2399" s="115">
        <v>14700</v>
      </c>
      <c r="E2399" s="123">
        <v>0</v>
      </c>
      <c r="F2399" s="217">
        <f t="shared" si="857"/>
        <v>81.666666666666671</v>
      </c>
    </row>
    <row r="2400" spans="1:6" s="95" customFormat="1" x14ac:dyDescent="0.2">
      <c r="A2400" s="113">
        <v>412500</v>
      </c>
      <c r="B2400" s="114" t="s">
        <v>366</v>
      </c>
      <c r="C2400" s="123">
        <v>3000</v>
      </c>
      <c r="D2400" s="115">
        <v>1500</v>
      </c>
      <c r="E2400" s="123">
        <v>0</v>
      </c>
      <c r="F2400" s="217">
        <f t="shared" si="857"/>
        <v>50</v>
      </c>
    </row>
    <row r="2401" spans="1:6" s="95" customFormat="1" x14ac:dyDescent="0.2">
      <c r="A2401" s="113">
        <v>412600</v>
      </c>
      <c r="B2401" s="114" t="s">
        <v>487</v>
      </c>
      <c r="C2401" s="123">
        <v>3000</v>
      </c>
      <c r="D2401" s="115">
        <v>3000</v>
      </c>
      <c r="E2401" s="123">
        <v>0</v>
      </c>
      <c r="F2401" s="217">
        <f t="shared" si="857"/>
        <v>100</v>
      </c>
    </row>
    <row r="2402" spans="1:6" s="95" customFormat="1" x14ac:dyDescent="0.2">
      <c r="A2402" s="113">
        <v>412700</v>
      </c>
      <c r="B2402" s="114" t="s">
        <v>474</v>
      </c>
      <c r="C2402" s="123">
        <v>60000</v>
      </c>
      <c r="D2402" s="115">
        <v>60000</v>
      </c>
      <c r="E2402" s="123">
        <v>0</v>
      </c>
      <c r="F2402" s="217">
        <f t="shared" si="857"/>
        <v>100</v>
      </c>
    </row>
    <row r="2403" spans="1:6" s="95" customFormat="1" x14ac:dyDescent="0.2">
      <c r="A2403" s="113">
        <v>412900</v>
      </c>
      <c r="B2403" s="118" t="s">
        <v>587</v>
      </c>
      <c r="C2403" s="123">
        <v>3000</v>
      </c>
      <c r="D2403" s="115">
        <v>4000</v>
      </c>
      <c r="E2403" s="123">
        <v>0</v>
      </c>
      <c r="F2403" s="217">
        <f t="shared" si="857"/>
        <v>133.33333333333331</v>
      </c>
    </row>
    <row r="2404" spans="1:6" s="120" customFormat="1" x14ac:dyDescent="0.2">
      <c r="A2404" s="111">
        <v>510000</v>
      </c>
      <c r="B2404" s="116" t="s">
        <v>423</v>
      </c>
      <c r="C2404" s="110">
        <f t="shared" ref="C2404:D2405" si="876">C2405</f>
        <v>56000</v>
      </c>
      <c r="D2404" s="110">
        <f t="shared" si="876"/>
        <v>6000</v>
      </c>
      <c r="E2404" s="110">
        <f t="shared" ref="E2404:E2405" si="877">E2405</f>
        <v>0</v>
      </c>
      <c r="F2404" s="218">
        <f t="shared" si="857"/>
        <v>10.714285714285714</v>
      </c>
    </row>
    <row r="2405" spans="1:6" s="120" customFormat="1" x14ac:dyDescent="0.2">
      <c r="A2405" s="111">
        <v>511000</v>
      </c>
      <c r="B2405" s="116" t="s">
        <v>424</v>
      </c>
      <c r="C2405" s="110">
        <f t="shared" si="876"/>
        <v>56000</v>
      </c>
      <c r="D2405" s="110">
        <f t="shared" si="876"/>
        <v>6000</v>
      </c>
      <c r="E2405" s="110">
        <f t="shared" si="877"/>
        <v>0</v>
      </c>
      <c r="F2405" s="218">
        <f t="shared" si="857"/>
        <v>10.714285714285714</v>
      </c>
    </row>
    <row r="2406" spans="1:6" s="95" customFormat="1" x14ac:dyDescent="0.2">
      <c r="A2406" s="113">
        <v>511300</v>
      </c>
      <c r="B2406" s="114" t="s">
        <v>427</v>
      </c>
      <c r="C2406" s="123">
        <v>56000</v>
      </c>
      <c r="D2406" s="115">
        <v>6000</v>
      </c>
      <c r="E2406" s="123">
        <v>0</v>
      </c>
      <c r="F2406" s="217">
        <f t="shared" si="857"/>
        <v>10.714285714285714</v>
      </c>
    </row>
    <row r="2407" spans="1:6" s="120" customFormat="1" x14ac:dyDescent="0.2">
      <c r="A2407" s="111">
        <v>630000</v>
      </c>
      <c r="B2407" s="116" t="s">
        <v>462</v>
      </c>
      <c r="C2407" s="110">
        <f t="shared" ref="C2407:D2407" si="878">C2408</f>
        <v>0</v>
      </c>
      <c r="D2407" s="110">
        <f t="shared" si="878"/>
        <v>0</v>
      </c>
      <c r="E2407" s="110">
        <f t="shared" ref="E2407" si="879">E2408</f>
        <v>500000</v>
      </c>
      <c r="F2407" s="218">
        <v>0</v>
      </c>
    </row>
    <row r="2408" spans="1:6" s="120" customFormat="1" x14ac:dyDescent="0.2">
      <c r="A2408" s="111">
        <v>631000</v>
      </c>
      <c r="B2408" s="116" t="s">
        <v>397</v>
      </c>
      <c r="C2408" s="110">
        <f>0+C2409</f>
        <v>0</v>
      </c>
      <c r="D2408" s="110">
        <f>0+D2409</f>
        <v>0</v>
      </c>
      <c r="E2408" s="110">
        <f>0+E2409</f>
        <v>500000</v>
      </c>
      <c r="F2408" s="218">
        <v>0</v>
      </c>
    </row>
    <row r="2409" spans="1:6" s="95" customFormat="1" x14ac:dyDescent="0.2">
      <c r="A2409" s="121">
        <v>631200</v>
      </c>
      <c r="B2409" s="114" t="s">
        <v>465</v>
      </c>
      <c r="C2409" s="123">
        <v>0</v>
      </c>
      <c r="D2409" s="115">
        <v>0</v>
      </c>
      <c r="E2409" s="115">
        <v>500000</v>
      </c>
      <c r="F2409" s="219">
        <v>0</v>
      </c>
    </row>
    <row r="2410" spans="1:6" s="95" customFormat="1" x14ac:dyDescent="0.2">
      <c r="A2410" s="154"/>
      <c r="B2410" s="148" t="s">
        <v>501</v>
      </c>
      <c r="C2410" s="152">
        <f>C2391+C2404+C2407</f>
        <v>1191900</v>
      </c>
      <c r="D2410" s="152">
        <f>D2391+D2404+D2407</f>
        <v>1265200</v>
      </c>
      <c r="E2410" s="152">
        <f>E2391+E2404+E2407</f>
        <v>500000</v>
      </c>
      <c r="F2410" s="245">
        <f t="shared" si="857"/>
        <v>106.14984478563639</v>
      </c>
    </row>
    <row r="2411" spans="1:6" s="95" customFormat="1" x14ac:dyDescent="0.2">
      <c r="A2411" s="131"/>
      <c r="B2411" s="109"/>
      <c r="C2411" s="115"/>
      <c r="D2411" s="115"/>
      <c r="E2411" s="115"/>
      <c r="F2411" s="219"/>
    </row>
    <row r="2412" spans="1:6" s="95" customFormat="1" x14ac:dyDescent="0.2">
      <c r="A2412" s="108"/>
      <c r="B2412" s="109"/>
      <c r="C2412" s="115"/>
      <c r="D2412" s="115"/>
      <c r="E2412" s="115"/>
      <c r="F2412" s="219"/>
    </row>
    <row r="2413" spans="1:6" s="95" customFormat="1" x14ac:dyDescent="0.2">
      <c r="A2413" s="113" t="s">
        <v>900</v>
      </c>
      <c r="B2413" s="116"/>
      <c r="C2413" s="115"/>
      <c r="D2413" s="115"/>
      <c r="E2413" s="115"/>
      <c r="F2413" s="219"/>
    </row>
    <row r="2414" spans="1:6" s="95" customFormat="1" x14ac:dyDescent="0.2">
      <c r="A2414" s="113" t="s">
        <v>514</v>
      </c>
      <c r="B2414" s="116"/>
      <c r="C2414" s="115"/>
      <c r="D2414" s="115"/>
      <c r="E2414" s="115"/>
      <c r="F2414" s="219"/>
    </row>
    <row r="2415" spans="1:6" s="95" customFormat="1" x14ac:dyDescent="0.2">
      <c r="A2415" s="113" t="s">
        <v>660</v>
      </c>
      <c r="B2415" s="116"/>
      <c r="C2415" s="115"/>
      <c r="D2415" s="115"/>
      <c r="E2415" s="115"/>
      <c r="F2415" s="219"/>
    </row>
    <row r="2416" spans="1:6" s="95" customFormat="1" x14ac:dyDescent="0.2">
      <c r="A2416" s="113" t="s">
        <v>801</v>
      </c>
      <c r="B2416" s="116"/>
      <c r="C2416" s="115"/>
      <c r="D2416" s="115"/>
      <c r="E2416" s="115"/>
      <c r="F2416" s="219"/>
    </row>
    <row r="2417" spans="1:6" s="95" customFormat="1" x14ac:dyDescent="0.2">
      <c r="A2417" s="113"/>
      <c r="B2417" s="144"/>
      <c r="C2417" s="132"/>
      <c r="D2417" s="132"/>
      <c r="E2417" s="132"/>
      <c r="F2417" s="241"/>
    </row>
    <row r="2418" spans="1:6" s="95" customFormat="1" x14ac:dyDescent="0.2">
      <c r="A2418" s="111">
        <v>410000</v>
      </c>
      <c r="B2418" s="112" t="s">
        <v>359</v>
      </c>
      <c r="C2418" s="110">
        <f t="shared" ref="C2418" si="880">C2419+C2424</f>
        <v>1095000</v>
      </c>
      <c r="D2418" s="110">
        <f t="shared" ref="D2418" si="881">D2419+D2424</f>
        <v>1188900</v>
      </c>
      <c r="E2418" s="110">
        <f t="shared" ref="E2418" si="882">E2419+E2424</f>
        <v>0</v>
      </c>
      <c r="F2418" s="218">
        <f t="shared" ref="F2418:F2468" si="883">D2418/C2418*100</f>
        <v>108.57534246575342</v>
      </c>
    </row>
    <row r="2419" spans="1:6" s="95" customFormat="1" x14ac:dyDescent="0.2">
      <c r="A2419" s="111">
        <v>411000</v>
      </c>
      <c r="B2419" s="112" t="s">
        <v>472</v>
      </c>
      <c r="C2419" s="110">
        <f t="shared" ref="C2419" si="884">SUM(C2420:C2423)</f>
        <v>872200</v>
      </c>
      <c r="D2419" s="110">
        <f t="shared" ref="D2419" si="885">SUM(D2420:D2423)</f>
        <v>965100</v>
      </c>
      <c r="E2419" s="110">
        <f t="shared" ref="E2419" si="886">SUM(E2420:E2423)</f>
        <v>0</v>
      </c>
      <c r="F2419" s="218">
        <f t="shared" si="883"/>
        <v>110.65122678284797</v>
      </c>
    </row>
    <row r="2420" spans="1:6" s="95" customFormat="1" x14ac:dyDescent="0.2">
      <c r="A2420" s="113">
        <v>411100</v>
      </c>
      <c r="B2420" s="114" t="s">
        <v>360</v>
      </c>
      <c r="C2420" s="123">
        <v>750000</v>
      </c>
      <c r="D2420" s="115">
        <v>872000</v>
      </c>
      <c r="E2420" s="123">
        <v>0</v>
      </c>
      <c r="F2420" s="217">
        <f t="shared" si="883"/>
        <v>116.26666666666668</v>
      </c>
    </row>
    <row r="2421" spans="1:6" s="95" customFormat="1" ht="40.5" x14ac:dyDescent="0.2">
      <c r="A2421" s="113">
        <v>411200</v>
      </c>
      <c r="B2421" s="114" t="s">
        <v>485</v>
      </c>
      <c r="C2421" s="123">
        <v>45000</v>
      </c>
      <c r="D2421" s="115">
        <v>45000</v>
      </c>
      <c r="E2421" s="123">
        <v>0</v>
      </c>
      <c r="F2421" s="217">
        <f t="shared" si="883"/>
        <v>100</v>
      </c>
    </row>
    <row r="2422" spans="1:6" s="95" customFormat="1" ht="40.5" x14ac:dyDescent="0.2">
      <c r="A2422" s="113">
        <v>411300</v>
      </c>
      <c r="B2422" s="114" t="s">
        <v>361</v>
      </c>
      <c r="C2422" s="123">
        <v>41000</v>
      </c>
      <c r="D2422" s="115">
        <v>22400</v>
      </c>
      <c r="E2422" s="123">
        <v>0</v>
      </c>
      <c r="F2422" s="217">
        <f t="shared" si="883"/>
        <v>54.634146341463421</v>
      </c>
    </row>
    <row r="2423" spans="1:6" s="95" customFormat="1" x14ac:dyDescent="0.2">
      <c r="A2423" s="113">
        <v>411400</v>
      </c>
      <c r="B2423" s="114" t="s">
        <v>362</v>
      </c>
      <c r="C2423" s="123">
        <v>36200</v>
      </c>
      <c r="D2423" s="115">
        <v>25700</v>
      </c>
      <c r="E2423" s="123">
        <v>0</v>
      </c>
      <c r="F2423" s="217">
        <f t="shared" si="883"/>
        <v>70.994475138121544</v>
      </c>
    </row>
    <row r="2424" spans="1:6" s="95" customFormat="1" x14ac:dyDescent="0.2">
      <c r="A2424" s="111">
        <v>412000</v>
      </c>
      <c r="B2424" s="116" t="s">
        <v>477</v>
      </c>
      <c r="C2424" s="110">
        <f>SUM(C2425:C2432)</f>
        <v>222800</v>
      </c>
      <c r="D2424" s="110">
        <f>SUM(D2425:D2432)</f>
        <v>223800</v>
      </c>
      <c r="E2424" s="110">
        <f>SUM(E2425:E2432)</f>
        <v>0</v>
      </c>
      <c r="F2424" s="218">
        <f t="shared" si="883"/>
        <v>100.44883303411132</v>
      </c>
    </row>
    <row r="2425" spans="1:6" s="95" customFormat="1" ht="40.5" x14ac:dyDescent="0.2">
      <c r="A2425" s="113">
        <v>412200</v>
      </c>
      <c r="B2425" s="114" t="s">
        <v>486</v>
      </c>
      <c r="C2425" s="123">
        <v>135000</v>
      </c>
      <c r="D2425" s="115">
        <v>137000</v>
      </c>
      <c r="E2425" s="123">
        <v>0</v>
      </c>
      <c r="F2425" s="217">
        <f t="shared" si="883"/>
        <v>101.48148148148148</v>
      </c>
    </row>
    <row r="2426" spans="1:6" s="95" customFormat="1" x14ac:dyDescent="0.2">
      <c r="A2426" s="113">
        <v>412300</v>
      </c>
      <c r="B2426" s="114" t="s">
        <v>364</v>
      </c>
      <c r="C2426" s="123">
        <v>18000</v>
      </c>
      <c r="D2426" s="115">
        <v>19000</v>
      </c>
      <c r="E2426" s="123">
        <v>0</v>
      </c>
      <c r="F2426" s="217">
        <f t="shared" si="883"/>
        <v>105.55555555555556</v>
      </c>
    </row>
    <row r="2427" spans="1:6" s="95" customFormat="1" x14ac:dyDescent="0.2">
      <c r="A2427" s="113">
        <v>412500</v>
      </c>
      <c r="B2427" s="114" t="s">
        <v>366</v>
      </c>
      <c r="C2427" s="123">
        <v>3000</v>
      </c>
      <c r="D2427" s="115">
        <v>3000</v>
      </c>
      <c r="E2427" s="123">
        <v>0</v>
      </c>
      <c r="F2427" s="217">
        <f t="shared" si="883"/>
        <v>100</v>
      </c>
    </row>
    <row r="2428" spans="1:6" s="95" customFormat="1" x14ac:dyDescent="0.2">
      <c r="A2428" s="113">
        <v>412600</v>
      </c>
      <c r="B2428" s="114" t="s">
        <v>487</v>
      </c>
      <c r="C2428" s="123">
        <v>3000</v>
      </c>
      <c r="D2428" s="115">
        <v>3000</v>
      </c>
      <c r="E2428" s="123">
        <v>0</v>
      </c>
      <c r="F2428" s="217">
        <f t="shared" si="883"/>
        <v>100</v>
      </c>
    </row>
    <row r="2429" spans="1:6" s="95" customFormat="1" x14ac:dyDescent="0.2">
      <c r="A2429" s="113">
        <v>412700</v>
      </c>
      <c r="B2429" s="114" t="s">
        <v>474</v>
      </c>
      <c r="C2429" s="123">
        <v>55000</v>
      </c>
      <c r="D2429" s="115">
        <v>55000</v>
      </c>
      <c r="E2429" s="123">
        <v>0</v>
      </c>
      <c r="F2429" s="217">
        <f t="shared" si="883"/>
        <v>100</v>
      </c>
    </row>
    <row r="2430" spans="1:6" s="95" customFormat="1" x14ac:dyDescent="0.2">
      <c r="A2430" s="113">
        <v>412900</v>
      </c>
      <c r="B2430" s="118" t="s">
        <v>567</v>
      </c>
      <c r="C2430" s="123">
        <v>4500</v>
      </c>
      <c r="D2430" s="115">
        <v>3900</v>
      </c>
      <c r="E2430" s="123">
        <v>0</v>
      </c>
      <c r="F2430" s="217">
        <f t="shared" si="883"/>
        <v>86.666666666666671</v>
      </c>
    </row>
    <row r="2431" spans="1:6" s="95" customFormat="1" x14ac:dyDescent="0.2">
      <c r="A2431" s="113">
        <v>412900</v>
      </c>
      <c r="B2431" s="118" t="s">
        <v>586</v>
      </c>
      <c r="C2431" s="123">
        <v>2500</v>
      </c>
      <c r="D2431" s="115">
        <v>1400</v>
      </c>
      <c r="E2431" s="123">
        <v>0</v>
      </c>
      <c r="F2431" s="217">
        <f t="shared" si="883"/>
        <v>56.000000000000007</v>
      </c>
    </row>
    <row r="2432" spans="1:6" s="95" customFormat="1" x14ac:dyDescent="0.2">
      <c r="A2432" s="113">
        <v>412900</v>
      </c>
      <c r="B2432" s="118" t="s">
        <v>587</v>
      </c>
      <c r="C2432" s="123">
        <v>1800</v>
      </c>
      <c r="D2432" s="115">
        <v>1500</v>
      </c>
      <c r="E2432" s="123">
        <v>0</v>
      </c>
      <c r="F2432" s="217">
        <f t="shared" si="883"/>
        <v>83.333333333333343</v>
      </c>
    </row>
    <row r="2433" spans="1:6" s="120" customFormat="1" x14ac:dyDescent="0.2">
      <c r="A2433" s="111">
        <v>510000</v>
      </c>
      <c r="B2433" s="116" t="s">
        <v>423</v>
      </c>
      <c r="C2433" s="110">
        <f t="shared" ref="C2433" si="887">C2434</f>
        <v>93000</v>
      </c>
      <c r="D2433" s="110">
        <f>D2434+D2437</f>
        <v>26000</v>
      </c>
      <c r="E2433" s="110">
        <f>E2434+E2437</f>
        <v>0</v>
      </c>
      <c r="F2433" s="218">
        <f t="shared" si="883"/>
        <v>27.956989247311824</v>
      </c>
    </row>
    <row r="2434" spans="1:6" s="120" customFormat="1" x14ac:dyDescent="0.2">
      <c r="A2434" s="111">
        <v>511000</v>
      </c>
      <c r="B2434" s="116" t="s">
        <v>424</v>
      </c>
      <c r="C2434" s="110">
        <f>SUM(C2435:C2436)</f>
        <v>93000</v>
      </c>
      <c r="D2434" s="110">
        <f>SUM(D2435:D2436)</f>
        <v>20000</v>
      </c>
      <c r="E2434" s="110">
        <f>SUM(E2435:E2436)</f>
        <v>0</v>
      </c>
      <c r="F2434" s="218">
        <f t="shared" si="883"/>
        <v>21.50537634408602</v>
      </c>
    </row>
    <row r="2435" spans="1:6" s="95" customFormat="1" ht="40.5" x14ac:dyDescent="0.2">
      <c r="A2435" s="113">
        <v>511200</v>
      </c>
      <c r="B2435" s="114" t="s">
        <v>426</v>
      </c>
      <c r="C2435" s="123">
        <v>40000</v>
      </c>
      <c r="D2435" s="115">
        <v>0</v>
      </c>
      <c r="E2435" s="123">
        <v>0</v>
      </c>
      <c r="F2435" s="217">
        <f t="shared" si="883"/>
        <v>0</v>
      </c>
    </row>
    <row r="2436" spans="1:6" s="95" customFormat="1" x14ac:dyDescent="0.2">
      <c r="A2436" s="113">
        <v>511300</v>
      </c>
      <c r="B2436" s="114" t="s">
        <v>427</v>
      </c>
      <c r="C2436" s="123">
        <v>52999.999999999993</v>
      </c>
      <c r="D2436" s="115">
        <v>20000</v>
      </c>
      <c r="E2436" s="123">
        <v>0</v>
      </c>
      <c r="F2436" s="217">
        <f t="shared" si="883"/>
        <v>37.735849056603776</v>
      </c>
    </row>
    <row r="2437" spans="1:6" s="120" customFormat="1" x14ac:dyDescent="0.2">
      <c r="A2437" s="111">
        <v>513000</v>
      </c>
      <c r="B2437" s="116" t="s">
        <v>432</v>
      </c>
      <c r="C2437" s="110">
        <f>C2438</f>
        <v>0</v>
      </c>
      <c r="D2437" s="110">
        <f>D2438</f>
        <v>6000</v>
      </c>
      <c r="E2437" s="110">
        <f t="shared" ref="E2437" si="888">E2438</f>
        <v>0</v>
      </c>
      <c r="F2437" s="218">
        <v>0</v>
      </c>
    </row>
    <row r="2438" spans="1:6" s="95" customFormat="1" x14ac:dyDescent="0.2">
      <c r="A2438" s="113">
        <v>513700</v>
      </c>
      <c r="B2438" s="114" t="s">
        <v>609</v>
      </c>
      <c r="C2438" s="123">
        <v>0</v>
      </c>
      <c r="D2438" s="115">
        <v>6000</v>
      </c>
      <c r="E2438" s="123">
        <v>0</v>
      </c>
      <c r="F2438" s="217">
        <v>0</v>
      </c>
    </row>
    <row r="2439" spans="1:6" s="120" customFormat="1" x14ac:dyDescent="0.2">
      <c r="A2439" s="111">
        <v>630000</v>
      </c>
      <c r="B2439" s="116" t="s">
        <v>462</v>
      </c>
      <c r="C2439" s="110">
        <f>C2440+C2442</f>
        <v>44800</v>
      </c>
      <c r="D2439" s="110">
        <f>D2440+D2442</f>
        <v>16000</v>
      </c>
      <c r="E2439" s="110">
        <f>E2440+E2442</f>
        <v>1500000</v>
      </c>
      <c r="F2439" s="218">
        <f t="shared" si="883"/>
        <v>35.714285714285715</v>
      </c>
    </row>
    <row r="2440" spans="1:6" s="120" customFormat="1" x14ac:dyDescent="0.2">
      <c r="A2440" s="111">
        <v>631000</v>
      </c>
      <c r="B2440" s="116" t="s">
        <v>397</v>
      </c>
      <c r="C2440" s="110">
        <f>0</f>
        <v>0</v>
      </c>
      <c r="D2440" s="110">
        <f>0</f>
        <v>0</v>
      </c>
      <c r="E2440" s="110">
        <f>0+E2441</f>
        <v>1500000</v>
      </c>
      <c r="F2440" s="218">
        <v>0</v>
      </c>
    </row>
    <row r="2441" spans="1:6" s="95" customFormat="1" x14ac:dyDescent="0.2">
      <c r="A2441" s="121">
        <v>631200</v>
      </c>
      <c r="B2441" s="114" t="s">
        <v>465</v>
      </c>
      <c r="C2441" s="123">
        <v>0</v>
      </c>
      <c r="D2441" s="115">
        <v>0</v>
      </c>
      <c r="E2441" s="115">
        <v>1500000</v>
      </c>
      <c r="F2441" s="219">
        <v>0</v>
      </c>
    </row>
    <row r="2442" spans="1:6" s="120" customFormat="1" x14ac:dyDescent="0.2">
      <c r="A2442" s="111">
        <v>638000</v>
      </c>
      <c r="B2442" s="116" t="s">
        <v>398</v>
      </c>
      <c r="C2442" s="110">
        <f t="shared" ref="C2442" si="889">C2443</f>
        <v>44800</v>
      </c>
      <c r="D2442" s="110">
        <f t="shared" ref="D2442:E2442" si="890">D2443</f>
        <v>16000</v>
      </c>
      <c r="E2442" s="110">
        <f t="shared" si="890"/>
        <v>0</v>
      </c>
      <c r="F2442" s="218">
        <f t="shared" si="883"/>
        <v>35.714285714285715</v>
      </c>
    </row>
    <row r="2443" spans="1:6" s="95" customFormat="1" x14ac:dyDescent="0.2">
      <c r="A2443" s="113">
        <v>638100</v>
      </c>
      <c r="B2443" s="114" t="s">
        <v>467</v>
      </c>
      <c r="C2443" s="123">
        <v>44800</v>
      </c>
      <c r="D2443" s="115">
        <v>16000</v>
      </c>
      <c r="E2443" s="123">
        <v>0</v>
      </c>
      <c r="F2443" s="217">
        <f t="shared" si="883"/>
        <v>35.714285714285715</v>
      </c>
    </row>
    <row r="2444" spans="1:6" s="95" customFormat="1" x14ac:dyDescent="0.2">
      <c r="A2444" s="154"/>
      <c r="B2444" s="148" t="s">
        <v>501</v>
      </c>
      <c r="C2444" s="152">
        <f>C2418+C2433+C2439</f>
        <v>1232800</v>
      </c>
      <c r="D2444" s="152">
        <f>D2418+D2433+D2439</f>
        <v>1230900</v>
      </c>
      <c r="E2444" s="152">
        <f>E2418+E2433+E2439</f>
        <v>1500000</v>
      </c>
      <c r="F2444" s="245">
        <f t="shared" si="883"/>
        <v>99.845879299156394</v>
      </c>
    </row>
    <row r="2445" spans="1:6" s="95" customFormat="1" x14ac:dyDescent="0.2">
      <c r="A2445" s="131"/>
      <c r="B2445" s="109"/>
      <c r="C2445" s="132"/>
      <c r="D2445" s="132"/>
      <c r="E2445" s="132"/>
      <c r="F2445" s="241"/>
    </row>
    <row r="2446" spans="1:6" s="95" customFormat="1" x14ac:dyDescent="0.2">
      <c r="A2446" s="108"/>
      <c r="B2446" s="109"/>
      <c r="C2446" s="115"/>
      <c r="D2446" s="115"/>
      <c r="E2446" s="115"/>
      <c r="F2446" s="219"/>
    </row>
    <row r="2447" spans="1:6" s="95" customFormat="1" x14ac:dyDescent="0.2">
      <c r="A2447" s="113" t="s">
        <v>901</v>
      </c>
      <c r="B2447" s="116"/>
      <c r="C2447" s="115"/>
      <c r="D2447" s="115"/>
      <c r="E2447" s="115"/>
      <c r="F2447" s="219"/>
    </row>
    <row r="2448" spans="1:6" s="95" customFormat="1" x14ac:dyDescent="0.2">
      <c r="A2448" s="113" t="s">
        <v>514</v>
      </c>
      <c r="B2448" s="116"/>
      <c r="C2448" s="115"/>
      <c r="D2448" s="115"/>
      <c r="E2448" s="115"/>
      <c r="F2448" s="219"/>
    </row>
    <row r="2449" spans="1:6" s="95" customFormat="1" x14ac:dyDescent="0.2">
      <c r="A2449" s="113" t="s">
        <v>661</v>
      </c>
      <c r="B2449" s="116"/>
      <c r="C2449" s="115"/>
      <c r="D2449" s="115"/>
      <c r="E2449" s="115"/>
      <c r="F2449" s="219"/>
    </row>
    <row r="2450" spans="1:6" s="95" customFormat="1" x14ac:dyDescent="0.2">
      <c r="A2450" s="113" t="s">
        <v>801</v>
      </c>
      <c r="B2450" s="116"/>
      <c r="C2450" s="115"/>
      <c r="D2450" s="115"/>
      <c r="E2450" s="115"/>
      <c r="F2450" s="219"/>
    </row>
    <row r="2451" spans="1:6" s="95" customFormat="1" x14ac:dyDescent="0.2">
      <c r="A2451" s="113"/>
      <c r="B2451" s="144"/>
      <c r="C2451" s="132"/>
      <c r="D2451" s="132"/>
      <c r="E2451" s="132"/>
      <c r="F2451" s="241"/>
    </row>
    <row r="2452" spans="1:6" s="95" customFormat="1" x14ac:dyDescent="0.2">
      <c r="A2452" s="111">
        <v>410000</v>
      </c>
      <c r="B2452" s="112" t="s">
        <v>359</v>
      </c>
      <c r="C2452" s="110">
        <f t="shared" ref="C2452" si="891">C2453+C2458</f>
        <v>1998000</v>
      </c>
      <c r="D2452" s="110">
        <f t="shared" ref="D2452" si="892">D2453+D2458</f>
        <v>2203000</v>
      </c>
      <c r="E2452" s="110">
        <f t="shared" ref="E2452" si="893">E2453+E2458</f>
        <v>0</v>
      </c>
      <c r="F2452" s="218">
        <f t="shared" si="883"/>
        <v>110.26026026026025</v>
      </c>
    </row>
    <row r="2453" spans="1:6" s="95" customFormat="1" x14ac:dyDescent="0.2">
      <c r="A2453" s="111">
        <v>411000</v>
      </c>
      <c r="B2453" s="112" t="s">
        <v>472</v>
      </c>
      <c r="C2453" s="110">
        <f t="shared" ref="C2453" si="894">SUM(C2454:C2457)</f>
        <v>1642000</v>
      </c>
      <c r="D2453" s="110">
        <f t="shared" ref="D2453" si="895">SUM(D2454:D2457)</f>
        <v>1847000</v>
      </c>
      <c r="E2453" s="110">
        <f t="shared" ref="E2453" si="896">SUM(E2454:E2457)</f>
        <v>0</v>
      </c>
      <c r="F2453" s="218">
        <f t="shared" si="883"/>
        <v>112.48477466504264</v>
      </c>
    </row>
    <row r="2454" spans="1:6" s="95" customFormat="1" x14ac:dyDescent="0.2">
      <c r="A2454" s="113">
        <v>411100</v>
      </c>
      <c r="B2454" s="114" t="s">
        <v>360</v>
      </c>
      <c r="C2454" s="123">
        <v>1490000</v>
      </c>
      <c r="D2454" s="115">
        <v>1732000</v>
      </c>
      <c r="E2454" s="123">
        <v>0</v>
      </c>
      <c r="F2454" s="217">
        <f t="shared" si="883"/>
        <v>116.24161073825503</v>
      </c>
    </row>
    <row r="2455" spans="1:6" s="95" customFormat="1" ht="40.5" x14ac:dyDescent="0.2">
      <c r="A2455" s="113">
        <v>411200</v>
      </c>
      <c r="B2455" s="114" t="s">
        <v>485</v>
      </c>
      <c r="C2455" s="123">
        <v>75000</v>
      </c>
      <c r="D2455" s="115">
        <v>75000</v>
      </c>
      <c r="E2455" s="123">
        <v>0</v>
      </c>
      <c r="F2455" s="217">
        <f t="shared" si="883"/>
        <v>100</v>
      </c>
    </row>
    <row r="2456" spans="1:6" s="95" customFormat="1" ht="40.5" x14ac:dyDescent="0.2">
      <c r="A2456" s="113">
        <v>411300</v>
      </c>
      <c r="B2456" s="114" t="s">
        <v>361</v>
      </c>
      <c r="C2456" s="123">
        <v>42000</v>
      </c>
      <c r="D2456" s="115">
        <v>5000</v>
      </c>
      <c r="E2456" s="123">
        <v>0</v>
      </c>
      <c r="F2456" s="217">
        <f t="shared" si="883"/>
        <v>11.904761904761903</v>
      </c>
    </row>
    <row r="2457" spans="1:6" s="95" customFormat="1" x14ac:dyDescent="0.2">
      <c r="A2457" s="113">
        <v>411400</v>
      </c>
      <c r="B2457" s="114" t="s">
        <v>362</v>
      </c>
      <c r="C2457" s="123">
        <v>35000</v>
      </c>
      <c r="D2457" s="115">
        <v>35000</v>
      </c>
      <c r="E2457" s="123">
        <v>0</v>
      </c>
      <c r="F2457" s="217">
        <f t="shared" si="883"/>
        <v>100</v>
      </c>
    </row>
    <row r="2458" spans="1:6" s="95" customFormat="1" x14ac:dyDescent="0.2">
      <c r="A2458" s="111">
        <v>412000</v>
      </c>
      <c r="B2458" s="116" t="s">
        <v>477</v>
      </c>
      <c r="C2458" s="110">
        <f>SUM(C2459:C2468)</f>
        <v>356000</v>
      </c>
      <c r="D2458" s="110">
        <f>SUM(D2459:D2468)</f>
        <v>356000</v>
      </c>
      <c r="E2458" s="110">
        <f>SUM(E2459:E2468)</f>
        <v>0</v>
      </c>
      <c r="F2458" s="218">
        <f t="shared" si="883"/>
        <v>100</v>
      </c>
    </row>
    <row r="2459" spans="1:6" s="95" customFormat="1" ht="40.5" x14ac:dyDescent="0.2">
      <c r="A2459" s="113">
        <v>412200</v>
      </c>
      <c r="B2459" s="114" t="s">
        <v>486</v>
      </c>
      <c r="C2459" s="123">
        <v>180000</v>
      </c>
      <c r="D2459" s="115">
        <v>180000</v>
      </c>
      <c r="E2459" s="123">
        <v>0</v>
      </c>
      <c r="F2459" s="217">
        <f t="shared" si="883"/>
        <v>100</v>
      </c>
    </row>
    <row r="2460" spans="1:6" s="95" customFormat="1" x14ac:dyDescent="0.2">
      <c r="A2460" s="113">
        <v>412300</v>
      </c>
      <c r="B2460" s="114" t="s">
        <v>364</v>
      </c>
      <c r="C2460" s="123">
        <v>60000</v>
      </c>
      <c r="D2460" s="115">
        <v>60000</v>
      </c>
      <c r="E2460" s="123">
        <v>0</v>
      </c>
      <c r="F2460" s="217">
        <f t="shared" si="883"/>
        <v>100</v>
      </c>
    </row>
    <row r="2461" spans="1:6" s="95" customFormat="1" x14ac:dyDescent="0.2">
      <c r="A2461" s="113">
        <v>412500</v>
      </c>
      <c r="B2461" s="114" t="s">
        <v>366</v>
      </c>
      <c r="C2461" s="123">
        <v>8000</v>
      </c>
      <c r="D2461" s="115">
        <v>8000</v>
      </c>
      <c r="E2461" s="123">
        <v>0</v>
      </c>
      <c r="F2461" s="217">
        <f t="shared" si="883"/>
        <v>100</v>
      </c>
    </row>
    <row r="2462" spans="1:6" s="95" customFormat="1" x14ac:dyDescent="0.2">
      <c r="A2462" s="113">
        <v>412600</v>
      </c>
      <c r="B2462" s="114" t="s">
        <v>487</v>
      </c>
      <c r="C2462" s="123">
        <v>22000</v>
      </c>
      <c r="D2462" s="115">
        <v>22000</v>
      </c>
      <c r="E2462" s="123">
        <v>0</v>
      </c>
      <c r="F2462" s="217">
        <f t="shared" si="883"/>
        <v>100</v>
      </c>
    </row>
    <row r="2463" spans="1:6" s="95" customFormat="1" x14ac:dyDescent="0.2">
      <c r="A2463" s="113">
        <v>412700</v>
      </c>
      <c r="B2463" s="114" t="s">
        <v>474</v>
      </c>
      <c r="C2463" s="123">
        <v>75000</v>
      </c>
      <c r="D2463" s="115">
        <v>75000</v>
      </c>
      <c r="E2463" s="123">
        <v>0</v>
      </c>
      <c r="F2463" s="217">
        <f t="shared" si="883"/>
        <v>100</v>
      </c>
    </row>
    <row r="2464" spans="1:6" s="95" customFormat="1" x14ac:dyDescent="0.2">
      <c r="A2464" s="113">
        <v>412900</v>
      </c>
      <c r="B2464" s="118" t="s">
        <v>567</v>
      </c>
      <c r="C2464" s="123">
        <v>2000</v>
      </c>
      <c r="D2464" s="115">
        <v>2000</v>
      </c>
      <c r="E2464" s="123">
        <v>0</v>
      </c>
      <c r="F2464" s="217">
        <f t="shared" si="883"/>
        <v>100</v>
      </c>
    </row>
    <row r="2465" spans="1:6" s="95" customFormat="1" x14ac:dyDescent="0.2">
      <c r="A2465" s="113">
        <v>412900</v>
      </c>
      <c r="B2465" s="118" t="s">
        <v>585</v>
      </c>
      <c r="C2465" s="123">
        <v>400</v>
      </c>
      <c r="D2465" s="115">
        <v>400</v>
      </c>
      <c r="E2465" s="123">
        <v>0</v>
      </c>
      <c r="F2465" s="217">
        <f t="shared" si="883"/>
        <v>100</v>
      </c>
    </row>
    <row r="2466" spans="1:6" s="95" customFormat="1" x14ac:dyDescent="0.2">
      <c r="A2466" s="113">
        <v>412900</v>
      </c>
      <c r="B2466" s="118" t="s">
        <v>586</v>
      </c>
      <c r="C2466" s="123">
        <v>5400</v>
      </c>
      <c r="D2466" s="115">
        <v>5400</v>
      </c>
      <c r="E2466" s="123">
        <v>0</v>
      </c>
      <c r="F2466" s="217">
        <f t="shared" si="883"/>
        <v>100</v>
      </c>
    </row>
    <row r="2467" spans="1:6" s="95" customFormat="1" x14ac:dyDescent="0.2">
      <c r="A2467" s="113">
        <v>412900</v>
      </c>
      <c r="B2467" s="118" t="s">
        <v>587</v>
      </c>
      <c r="C2467" s="123">
        <v>3000</v>
      </c>
      <c r="D2467" s="115">
        <v>3000</v>
      </c>
      <c r="E2467" s="123">
        <v>0</v>
      </c>
      <c r="F2467" s="217">
        <f t="shared" si="883"/>
        <v>100</v>
      </c>
    </row>
    <row r="2468" spans="1:6" s="95" customFormat="1" x14ac:dyDescent="0.2">
      <c r="A2468" s="113">
        <v>412900</v>
      </c>
      <c r="B2468" s="114" t="s">
        <v>569</v>
      </c>
      <c r="C2468" s="123">
        <v>200</v>
      </c>
      <c r="D2468" s="115">
        <v>200</v>
      </c>
      <c r="E2468" s="123">
        <v>0</v>
      </c>
      <c r="F2468" s="217">
        <f t="shared" si="883"/>
        <v>100</v>
      </c>
    </row>
    <row r="2469" spans="1:6" s="120" customFormat="1" x14ac:dyDescent="0.2">
      <c r="A2469" s="111">
        <v>510000</v>
      </c>
      <c r="B2469" s="116" t="s">
        <v>423</v>
      </c>
      <c r="C2469" s="110">
        <f t="shared" ref="C2469" si="897">C2470</f>
        <v>12000</v>
      </c>
      <c r="D2469" s="110">
        <f t="shared" ref="D2469:E2469" si="898">D2470</f>
        <v>12000</v>
      </c>
      <c r="E2469" s="110">
        <f t="shared" si="898"/>
        <v>0</v>
      </c>
      <c r="F2469" s="218">
        <f t="shared" ref="F2469:F2527" si="899">D2469/C2469*100</f>
        <v>100</v>
      </c>
    </row>
    <row r="2470" spans="1:6" s="120" customFormat="1" x14ac:dyDescent="0.2">
      <c r="A2470" s="111">
        <v>511000</v>
      </c>
      <c r="B2470" s="116" t="s">
        <v>424</v>
      </c>
      <c r="C2470" s="110">
        <f t="shared" ref="C2470" si="900">SUM(C2471:C2472)</f>
        <v>12000</v>
      </c>
      <c r="D2470" s="110">
        <f t="shared" ref="D2470" si="901">SUM(D2471:D2472)</f>
        <v>12000</v>
      </c>
      <c r="E2470" s="110">
        <f t="shared" ref="E2470" si="902">SUM(E2471:E2472)</f>
        <v>0</v>
      </c>
      <c r="F2470" s="218">
        <f t="shared" si="899"/>
        <v>100</v>
      </c>
    </row>
    <row r="2471" spans="1:6" s="95" customFormat="1" ht="40.5" x14ac:dyDescent="0.2">
      <c r="A2471" s="113">
        <v>511200</v>
      </c>
      <c r="B2471" s="114" t="s">
        <v>426</v>
      </c>
      <c r="C2471" s="123">
        <v>7000</v>
      </c>
      <c r="D2471" s="115">
        <v>7000</v>
      </c>
      <c r="E2471" s="123">
        <v>0</v>
      </c>
      <c r="F2471" s="217">
        <f t="shared" si="899"/>
        <v>100</v>
      </c>
    </row>
    <row r="2472" spans="1:6" s="95" customFormat="1" x14ac:dyDescent="0.2">
      <c r="A2472" s="113">
        <v>511300</v>
      </c>
      <c r="B2472" s="114" t="s">
        <v>427</v>
      </c>
      <c r="C2472" s="123">
        <v>5000</v>
      </c>
      <c r="D2472" s="115">
        <v>5000</v>
      </c>
      <c r="E2472" s="123">
        <v>0</v>
      </c>
      <c r="F2472" s="217">
        <f t="shared" si="899"/>
        <v>100</v>
      </c>
    </row>
    <row r="2473" spans="1:6" s="120" customFormat="1" x14ac:dyDescent="0.2">
      <c r="A2473" s="111">
        <v>630000</v>
      </c>
      <c r="B2473" s="116" t="s">
        <v>462</v>
      </c>
      <c r="C2473" s="110">
        <f>C2474+C2476</f>
        <v>5000</v>
      </c>
      <c r="D2473" s="110">
        <f>D2474+D2476</f>
        <v>0</v>
      </c>
      <c r="E2473" s="110">
        <f>E2474+E2476</f>
        <v>450000</v>
      </c>
      <c r="F2473" s="218">
        <f t="shared" si="899"/>
        <v>0</v>
      </c>
    </row>
    <row r="2474" spans="1:6" s="120" customFormat="1" x14ac:dyDescent="0.2">
      <c r="A2474" s="111">
        <v>631000</v>
      </c>
      <c r="B2474" s="116" t="s">
        <v>397</v>
      </c>
      <c r="C2474" s="110">
        <f>0</f>
        <v>0</v>
      </c>
      <c r="D2474" s="110">
        <f>0</f>
        <v>0</v>
      </c>
      <c r="E2474" s="110">
        <f>0+E2475</f>
        <v>450000</v>
      </c>
      <c r="F2474" s="218">
        <v>0</v>
      </c>
    </row>
    <row r="2475" spans="1:6" s="95" customFormat="1" x14ac:dyDescent="0.2">
      <c r="A2475" s="121">
        <v>631200</v>
      </c>
      <c r="B2475" s="114" t="s">
        <v>465</v>
      </c>
      <c r="C2475" s="123">
        <v>0</v>
      </c>
      <c r="D2475" s="115">
        <v>0</v>
      </c>
      <c r="E2475" s="115">
        <v>450000</v>
      </c>
      <c r="F2475" s="219">
        <v>0</v>
      </c>
    </row>
    <row r="2476" spans="1:6" s="120" customFormat="1" x14ac:dyDescent="0.2">
      <c r="A2476" s="111">
        <v>638000</v>
      </c>
      <c r="B2476" s="116" t="s">
        <v>398</v>
      </c>
      <c r="C2476" s="110">
        <f>C2477</f>
        <v>5000</v>
      </c>
      <c r="D2476" s="110">
        <f t="shared" ref="D2476:E2476" si="903">D2477</f>
        <v>0</v>
      </c>
      <c r="E2476" s="110">
        <f t="shared" si="903"/>
        <v>0</v>
      </c>
      <c r="F2476" s="218">
        <f t="shared" si="899"/>
        <v>0</v>
      </c>
    </row>
    <row r="2477" spans="1:6" s="95" customFormat="1" x14ac:dyDescent="0.2">
      <c r="A2477" s="113">
        <v>638100</v>
      </c>
      <c r="B2477" s="114" t="s">
        <v>467</v>
      </c>
      <c r="C2477" s="123">
        <v>5000</v>
      </c>
      <c r="D2477" s="115">
        <v>0</v>
      </c>
      <c r="E2477" s="123">
        <v>0</v>
      </c>
      <c r="F2477" s="217">
        <f t="shared" si="899"/>
        <v>0</v>
      </c>
    </row>
    <row r="2478" spans="1:6" s="95" customFormat="1" x14ac:dyDescent="0.2">
      <c r="A2478" s="154"/>
      <c r="B2478" s="148" t="s">
        <v>501</v>
      </c>
      <c r="C2478" s="152">
        <f>C2452+C2469+C2473</f>
        <v>2015000</v>
      </c>
      <c r="D2478" s="152">
        <f>D2452+D2469+D2473</f>
        <v>2215000</v>
      </c>
      <c r="E2478" s="152">
        <f>E2452+E2469+E2473</f>
        <v>450000</v>
      </c>
      <c r="F2478" s="245">
        <f t="shared" si="899"/>
        <v>109.92555831265508</v>
      </c>
    </row>
    <row r="2479" spans="1:6" s="95" customFormat="1" x14ac:dyDescent="0.2">
      <c r="A2479" s="131"/>
      <c r="B2479" s="109"/>
      <c r="C2479" s="132"/>
      <c r="D2479" s="132"/>
      <c r="E2479" s="132"/>
      <c r="F2479" s="241"/>
    </row>
    <row r="2480" spans="1:6" s="95" customFormat="1" x14ac:dyDescent="0.2">
      <c r="A2480" s="108"/>
      <c r="B2480" s="109"/>
      <c r="C2480" s="115"/>
      <c r="D2480" s="115"/>
      <c r="E2480" s="115"/>
      <c r="F2480" s="219"/>
    </row>
    <row r="2481" spans="1:6" s="95" customFormat="1" x14ac:dyDescent="0.2">
      <c r="A2481" s="113" t="s">
        <v>902</v>
      </c>
      <c r="B2481" s="116"/>
      <c r="C2481" s="115"/>
      <c r="D2481" s="115"/>
      <c r="E2481" s="115"/>
      <c r="F2481" s="219"/>
    </row>
    <row r="2482" spans="1:6" s="95" customFormat="1" x14ac:dyDescent="0.2">
      <c r="A2482" s="113" t="s">
        <v>514</v>
      </c>
      <c r="B2482" s="116"/>
      <c r="C2482" s="115"/>
      <c r="D2482" s="115"/>
      <c r="E2482" s="115"/>
      <c r="F2482" s="219"/>
    </row>
    <row r="2483" spans="1:6" s="95" customFormat="1" x14ac:dyDescent="0.2">
      <c r="A2483" s="113" t="s">
        <v>662</v>
      </c>
      <c r="B2483" s="116"/>
      <c r="C2483" s="115"/>
      <c r="D2483" s="115"/>
      <c r="E2483" s="115"/>
      <c r="F2483" s="219"/>
    </row>
    <row r="2484" spans="1:6" s="95" customFormat="1" x14ac:dyDescent="0.2">
      <c r="A2484" s="113" t="s">
        <v>801</v>
      </c>
      <c r="B2484" s="116"/>
      <c r="C2484" s="115"/>
      <c r="D2484" s="115"/>
      <c r="E2484" s="115"/>
      <c r="F2484" s="219"/>
    </row>
    <row r="2485" spans="1:6" s="95" customFormat="1" x14ac:dyDescent="0.2">
      <c r="A2485" s="113"/>
      <c r="B2485" s="144"/>
      <c r="C2485" s="132"/>
      <c r="D2485" s="132"/>
      <c r="E2485" s="132"/>
      <c r="F2485" s="241"/>
    </row>
    <row r="2486" spans="1:6" s="95" customFormat="1" x14ac:dyDescent="0.2">
      <c r="A2486" s="111">
        <v>410000</v>
      </c>
      <c r="B2486" s="112" t="s">
        <v>359</v>
      </c>
      <c r="C2486" s="110">
        <f t="shared" ref="C2486" si="904">C2487+C2492</f>
        <v>2439700</v>
      </c>
      <c r="D2486" s="110">
        <f t="shared" ref="D2486" si="905">D2487+D2492</f>
        <v>2770900</v>
      </c>
      <c r="E2486" s="110">
        <f t="shared" ref="E2486" si="906">E2487+E2492</f>
        <v>0</v>
      </c>
      <c r="F2486" s="218">
        <f t="shared" si="899"/>
        <v>113.57543960322991</v>
      </c>
    </row>
    <row r="2487" spans="1:6" s="95" customFormat="1" x14ac:dyDescent="0.2">
      <c r="A2487" s="111">
        <v>411000</v>
      </c>
      <c r="B2487" s="112" t="s">
        <v>472</v>
      </c>
      <c r="C2487" s="110">
        <f t="shared" ref="C2487" si="907">SUM(C2488:C2491)</f>
        <v>2058700</v>
      </c>
      <c r="D2487" s="110">
        <f t="shared" ref="D2487" si="908">SUM(D2488:D2491)</f>
        <v>2358900</v>
      </c>
      <c r="E2487" s="110">
        <f t="shared" ref="E2487" si="909">SUM(E2488:E2491)</f>
        <v>0</v>
      </c>
      <c r="F2487" s="218">
        <f t="shared" si="899"/>
        <v>114.58201777820956</v>
      </c>
    </row>
    <row r="2488" spans="1:6" s="95" customFormat="1" x14ac:dyDescent="0.2">
      <c r="A2488" s="113">
        <v>411100</v>
      </c>
      <c r="B2488" s="114" t="s">
        <v>360</v>
      </c>
      <c r="C2488" s="123">
        <v>1878500</v>
      </c>
      <c r="D2488" s="115">
        <v>2183000</v>
      </c>
      <c r="E2488" s="123">
        <v>0</v>
      </c>
      <c r="F2488" s="217">
        <f t="shared" si="899"/>
        <v>116.20974181527815</v>
      </c>
    </row>
    <row r="2489" spans="1:6" s="95" customFormat="1" ht="40.5" x14ac:dyDescent="0.2">
      <c r="A2489" s="113">
        <v>411200</v>
      </c>
      <c r="B2489" s="114" t="s">
        <v>485</v>
      </c>
      <c r="C2489" s="123">
        <v>128000</v>
      </c>
      <c r="D2489" s="115">
        <v>130000</v>
      </c>
      <c r="E2489" s="123">
        <v>0</v>
      </c>
      <c r="F2489" s="217">
        <f t="shared" si="899"/>
        <v>101.5625</v>
      </c>
    </row>
    <row r="2490" spans="1:6" s="95" customFormat="1" ht="40.5" x14ac:dyDescent="0.2">
      <c r="A2490" s="113">
        <v>411300</v>
      </c>
      <c r="B2490" s="114" t="s">
        <v>361</v>
      </c>
      <c r="C2490" s="123">
        <v>27200</v>
      </c>
      <c r="D2490" s="115">
        <v>25900</v>
      </c>
      <c r="E2490" s="123">
        <v>0</v>
      </c>
      <c r="F2490" s="217">
        <f t="shared" si="899"/>
        <v>95.220588235294116</v>
      </c>
    </row>
    <row r="2491" spans="1:6" s="95" customFormat="1" x14ac:dyDescent="0.2">
      <c r="A2491" s="113">
        <v>411400</v>
      </c>
      <c r="B2491" s="114" t="s">
        <v>362</v>
      </c>
      <c r="C2491" s="123">
        <v>25000</v>
      </c>
      <c r="D2491" s="115">
        <v>20000</v>
      </c>
      <c r="E2491" s="123">
        <v>0</v>
      </c>
      <c r="F2491" s="217">
        <f t="shared" si="899"/>
        <v>80</v>
      </c>
    </row>
    <row r="2492" spans="1:6" s="95" customFormat="1" x14ac:dyDescent="0.2">
      <c r="A2492" s="111">
        <v>412000</v>
      </c>
      <c r="B2492" s="116" t="s">
        <v>477</v>
      </c>
      <c r="C2492" s="110">
        <f>SUM(C2493:C2500)</f>
        <v>381000</v>
      </c>
      <c r="D2492" s="110">
        <f>SUM(D2493:D2500)</f>
        <v>412000</v>
      </c>
      <c r="E2492" s="110">
        <f>SUM(E2493:E2500)</f>
        <v>0</v>
      </c>
      <c r="F2492" s="218">
        <f t="shared" si="899"/>
        <v>108.13648293963254</v>
      </c>
    </row>
    <row r="2493" spans="1:6" s="95" customFormat="1" ht="40.5" x14ac:dyDescent="0.2">
      <c r="A2493" s="113">
        <v>412200</v>
      </c>
      <c r="B2493" s="114" t="s">
        <v>486</v>
      </c>
      <c r="C2493" s="123">
        <v>255000</v>
      </c>
      <c r="D2493" s="115">
        <v>261000</v>
      </c>
      <c r="E2493" s="123">
        <v>0</v>
      </c>
      <c r="F2493" s="217">
        <f t="shared" si="899"/>
        <v>102.35294117647058</v>
      </c>
    </row>
    <row r="2494" spans="1:6" s="95" customFormat="1" x14ac:dyDescent="0.2">
      <c r="A2494" s="113">
        <v>412300</v>
      </c>
      <c r="B2494" s="114" t="s">
        <v>364</v>
      </c>
      <c r="C2494" s="123">
        <v>37000</v>
      </c>
      <c r="D2494" s="115">
        <v>51000</v>
      </c>
      <c r="E2494" s="123">
        <v>0</v>
      </c>
      <c r="F2494" s="217">
        <f t="shared" si="899"/>
        <v>137.83783783783784</v>
      </c>
    </row>
    <row r="2495" spans="1:6" s="95" customFormat="1" x14ac:dyDescent="0.2">
      <c r="A2495" s="113">
        <v>412500</v>
      </c>
      <c r="B2495" s="114" t="s">
        <v>366</v>
      </c>
      <c r="C2495" s="123">
        <v>5000</v>
      </c>
      <c r="D2495" s="115">
        <v>16000</v>
      </c>
      <c r="E2495" s="123">
        <v>0</v>
      </c>
      <c r="F2495" s="217"/>
    </row>
    <row r="2496" spans="1:6" s="95" customFormat="1" x14ac:dyDescent="0.2">
      <c r="A2496" s="113">
        <v>412600</v>
      </c>
      <c r="B2496" s="114" t="s">
        <v>487</v>
      </c>
      <c r="C2496" s="123">
        <v>5000</v>
      </c>
      <c r="D2496" s="115">
        <v>5000</v>
      </c>
      <c r="E2496" s="123">
        <v>0</v>
      </c>
      <c r="F2496" s="217">
        <f t="shared" si="899"/>
        <v>100</v>
      </c>
    </row>
    <row r="2497" spans="1:6" s="95" customFormat="1" x14ac:dyDescent="0.2">
      <c r="A2497" s="113">
        <v>412700</v>
      </c>
      <c r="B2497" s="114" t="s">
        <v>474</v>
      </c>
      <c r="C2497" s="123">
        <v>60000</v>
      </c>
      <c r="D2497" s="115">
        <v>60000</v>
      </c>
      <c r="E2497" s="123">
        <v>0</v>
      </c>
      <c r="F2497" s="217">
        <f t="shared" si="899"/>
        <v>100</v>
      </c>
    </row>
    <row r="2498" spans="1:6" s="95" customFormat="1" x14ac:dyDescent="0.2">
      <c r="A2498" s="113">
        <v>412900</v>
      </c>
      <c r="B2498" s="118" t="s">
        <v>567</v>
      </c>
      <c r="C2498" s="123">
        <v>7999.9999999999991</v>
      </c>
      <c r="D2498" s="115">
        <v>8000</v>
      </c>
      <c r="E2498" s="123">
        <v>0</v>
      </c>
      <c r="F2498" s="217">
        <f t="shared" si="899"/>
        <v>100.00000000000003</v>
      </c>
    </row>
    <row r="2499" spans="1:6" s="95" customFormat="1" x14ac:dyDescent="0.2">
      <c r="A2499" s="113">
        <v>412900</v>
      </c>
      <c r="B2499" s="118" t="s">
        <v>586</v>
      </c>
      <c r="C2499" s="123">
        <v>7000</v>
      </c>
      <c r="D2499" s="115">
        <v>7000</v>
      </c>
      <c r="E2499" s="123">
        <v>0</v>
      </c>
      <c r="F2499" s="217">
        <f t="shared" si="899"/>
        <v>100</v>
      </c>
    </row>
    <row r="2500" spans="1:6" s="95" customFormat="1" x14ac:dyDescent="0.2">
      <c r="A2500" s="113">
        <v>412900</v>
      </c>
      <c r="B2500" s="114" t="s">
        <v>587</v>
      </c>
      <c r="C2500" s="123">
        <v>4000</v>
      </c>
      <c r="D2500" s="115">
        <v>3999.9999999999995</v>
      </c>
      <c r="E2500" s="123">
        <v>0</v>
      </c>
      <c r="F2500" s="217">
        <f t="shared" si="899"/>
        <v>99.999999999999986</v>
      </c>
    </row>
    <row r="2501" spans="1:6" s="120" customFormat="1" x14ac:dyDescent="0.2">
      <c r="A2501" s="111">
        <v>510000</v>
      </c>
      <c r="B2501" s="116" t="s">
        <v>423</v>
      </c>
      <c r="C2501" s="110">
        <f t="shared" ref="C2501:D2502" si="910">C2502</f>
        <v>25000</v>
      </c>
      <c r="D2501" s="110">
        <f t="shared" si="910"/>
        <v>48000</v>
      </c>
      <c r="E2501" s="110">
        <f t="shared" ref="E2501:E2502" si="911">E2502</f>
        <v>0</v>
      </c>
      <c r="F2501" s="218">
        <f t="shared" si="899"/>
        <v>192</v>
      </c>
    </row>
    <row r="2502" spans="1:6" s="120" customFormat="1" x14ac:dyDescent="0.2">
      <c r="A2502" s="111">
        <v>511000</v>
      </c>
      <c r="B2502" s="116" t="s">
        <v>424</v>
      </c>
      <c r="C2502" s="110">
        <f t="shared" si="910"/>
        <v>25000</v>
      </c>
      <c r="D2502" s="110">
        <f t="shared" si="910"/>
        <v>48000</v>
      </c>
      <c r="E2502" s="110">
        <f t="shared" si="911"/>
        <v>0</v>
      </c>
      <c r="F2502" s="218">
        <f t="shared" si="899"/>
        <v>192</v>
      </c>
    </row>
    <row r="2503" spans="1:6" s="95" customFormat="1" x14ac:dyDescent="0.2">
      <c r="A2503" s="113">
        <v>511300</v>
      </c>
      <c r="B2503" s="114" t="s">
        <v>427</v>
      </c>
      <c r="C2503" s="123">
        <v>25000</v>
      </c>
      <c r="D2503" s="115">
        <v>48000</v>
      </c>
      <c r="E2503" s="123">
        <v>0</v>
      </c>
      <c r="F2503" s="217">
        <f t="shared" si="899"/>
        <v>192</v>
      </c>
    </row>
    <row r="2504" spans="1:6" s="120" customFormat="1" x14ac:dyDescent="0.2">
      <c r="A2504" s="111">
        <v>630000</v>
      </c>
      <c r="B2504" s="116" t="s">
        <v>462</v>
      </c>
      <c r="C2504" s="110">
        <f>C2505+C2507</f>
        <v>58200</v>
      </c>
      <c r="D2504" s="110">
        <f>D2505+D2507</f>
        <v>17200</v>
      </c>
      <c r="E2504" s="110">
        <f>E2505+E2507</f>
        <v>700000</v>
      </c>
      <c r="F2504" s="218">
        <f t="shared" si="899"/>
        <v>29.553264604810998</v>
      </c>
    </row>
    <row r="2505" spans="1:6" s="120" customFormat="1" x14ac:dyDescent="0.2">
      <c r="A2505" s="111">
        <v>631000</v>
      </c>
      <c r="B2505" s="116" t="s">
        <v>397</v>
      </c>
      <c r="C2505" s="110">
        <f>0</f>
        <v>0</v>
      </c>
      <c r="D2505" s="110">
        <f>0</f>
        <v>0</v>
      </c>
      <c r="E2505" s="110">
        <f>0+E2506</f>
        <v>700000</v>
      </c>
      <c r="F2505" s="218">
        <v>0</v>
      </c>
    </row>
    <row r="2506" spans="1:6" s="95" customFormat="1" x14ac:dyDescent="0.2">
      <c r="A2506" s="121">
        <v>631200</v>
      </c>
      <c r="B2506" s="114" t="s">
        <v>465</v>
      </c>
      <c r="C2506" s="123">
        <v>0</v>
      </c>
      <c r="D2506" s="115">
        <v>0</v>
      </c>
      <c r="E2506" s="115">
        <v>700000</v>
      </c>
      <c r="F2506" s="219">
        <v>0</v>
      </c>
    </row>
    <row r="2507" spans="1:6" s="120" customFormat="1" x14ac:dyDescent="0.2">
      <c r="A2507" s="111">
        <v>638000</v>
      </c>
      <c r="B2507" s="116" t="s">
        <v>398</v>
      </c>
      <c r="C2507" s="110">
        <f t="shared" ref="C2507" si="912">C2508</f>
        <v>58200</v>
      </c>
      <c r="D2507" s="110">
        <f t="shared" ref="D2507:E2507" si="913">D2508</f>
        <v>17200</v>
      </c>
      <c r="E2507" s="110">
        <f t="shared" si="913"/>
        <v>0</v>
      </c>
      <c r="F2507" s="218">
        <f t="shared" si="899"/>
        <v>29.553264604810998</v>
      </c>
    </row>
    <row r="2508" spans="1:6" s="95" customFormat="1" x14ac:dyDescent="0.2">
      <c r="A2508" s="113">
        <v>638100</v>
      </c>
      <c r="B2508" s="114" t="s">
        <v>467</v>
      </c>
      <c r="C2508" s="123">
        <v>58200</v>
      </c>
      <c r="D2508" s="115">
        <v>17200</v>
      </c>
      <c r="E2508" s="123">
        <v>0</v>
      </c>
      <c r="F2508" s="217">
        <f t="shared" si="899"/>
        <v>29.553264604810998</v>
      </c>
    </row>
    <row r="2509" spans="1:6" s="95" customFormat="1" x14ac:dyDescent="0.2">
      <c r="A2509" s="154"/>
      <c r="B2509" s="148" t="s">
        <v>501</v>
      </c>
      <c r="C2509" s="152">
        <f>C2486+C2501+C2504</f>
        <v>2522900</v>
      </c>
      <c r="D2509" s="152">
        <f>D2486+D2501+D2504</f>
        <v>2836100</v>
      </c>
      <c r="E2509" s="152">
        <f>E2486+E2501+E2504</f>
        <v>700000</v>
      </c>
      <c r="F2509" s="245">
        <f t="shared" si="899"/>
        <v>112.41428514804393</v>
      </c>
    </row>
    <row r="2510" spans="1:6" s="95" customFormat="1" x14ac:dyDescent="0.2">
      <c r="A2510" s="131"/>
      <c r="B2510" s="109"/>
      <c r="C2510" s="132"/>
      <c r="D2510" s="132"/>
      <c r="E2510" s="132"/>
      <c r="F2510" s="241"/>
    </row>
    <row r="2511" spans="1:6" s="95" customFormat="1" x14ac:dyDescent="0.2">
      <c r="A2511" s="108"/>
      <c r="B2511" s="109"/>
      <c r="C2511" s="115"/>
      <c r="D2511" s="115"/>
      <c r="E2511" s="115"/>
      <c r="F2511" s="219"/>
    </row>
    <row r="2512" spans="1:6" s="95" customFormat="1" x14ac:dyDescent="0.2">
      <c r="A2512" s="113" t="s">
        <v>903</v>
      </c>
      <c r="B2512" s="116"/>
      <c r="C2512" s="115"/>
      <c r="D2512" s="115"/>
      <c r="E2512" s="115"/>
      <c r="F2512" s="219"/>
    </row>
    <row r="2513" spans="1:6" s="95" customFormat="1" x14ac:dyDescent="0.2">
      <c r="A2513" s="113" t="s">
        <v>514</v>
      </c>
      <c r="B2513" s="116"/>
      <c r="C2513" s="115"/>
      <c r="D2513" s="115"/>
      <c r="E2513" s="115"/>
      <c r="F2513" s="219"/>
    </row>
    <row r="2514" spans="1:6" s="95" customFormat="1" x14ac:dyDescent="0.2">
      <c r="A2514" s="113" t="s">
        <v>663</v>
      </c>
      <c r="B2514" s="116"/>
      <c r="C2514" s="115"/>
      <c r="D2514" s="115"/>
      <c r="E2514" s="115"/>
      <c r="F2514" s="219"/>
    </row>
    <row r="2515" spans="1:6" s="95" customFormat="1" x14ac:dyDescent="0.2">
      <c r="A2515" s="113" t="s">
        <v>801</v>
      </c>
      <c r="B2515" s="116"/>
      <c r="C2515" s="115"/>
      <c r="D2515" s="115"/>
      <c r="E2515" s="115"/>
      <c r="F2515" s="219"/>
    </row>
    <row r="2516" spans="1:6" s="95" customFormat="1" x14ac:dyDescent="0.2">
      <c r="A2516" s="113"/>
      <c r="B2516" s="144"/>
      <c r="C2516" s="132"/>
      <c r="D2516" s="132"/>
      <c r="E2516" s="132"/>
      <c r="F2516" s="241"/>
    </row>
    <row r="2517" spans="1:6" s="95" customFormat="1" x14ac:dyDescent="0.2">
      <c r="A2517" s="111">
        <v>410000</v>
      </c>
      <c r="B2517" s="112" t="s">
        <v>359</v>
      </c>
      <c r="C2517" s="110">
        <f t="shared" ref="C2517" si="914">C2518+C2523</f>
        <v>875000</v>
      </c>
      <c r="D2517" s="110">
        <f t="shared" ref="D2517" si="915">D2518+D2523</f>
        <v>992600</v>
      </c>
      <c r="E2517" s="110">
        <f t="shared" ref="E2517" si="916">E2518+E2523</f>
        <v>0</v>
      </c>
      <c r="F2517" s="218">
        <f t="shared" si="899"/>
        <v>113.44000000000001</v>
      </c>
    </row>
    <row r="2518" spans="1:6" s="95" customFormat="1" x14ac:dyDescent="0.2">
      <c r="A2518" s="111">
        <v>411000</v>
      </c>
      <c r="B2518" s="112" t="s">
        <v>472</v>
      </c>
      <c r="C2518" s="110">
        <f t="shared" ref="C2518" si="917">SUM(C2519:C2522)</f>
        <v>704000</v>
      </c>
      <c r="D2518" s="110">
        <f t="shared" ref="D2518" si="918">SUM(D2519:D2522)</f>
        <v>821900</v>
      </c>
      <c r="E2518" s="110">
        <f t="shared" ref="E2518" si="919">SUM(E2519:E2522)</f>
        <v>0</v>
      </c>
      <c r="F2518" s="218">
        <f t="shared" si="899"/>
        <v>116.74715909090909</v>
      </c>
    </row>
    <row r="2519" spans="1:6" s="95" customFormat="1" x14ac:dyDescent="0.2">
      <c r="A2519" s="113">
        <v>411100</v>
      </c>
      <c r="B2519" s="114" t="s">
        <v>360</v>
      </c>
      <c r="C2519" s="123">
        <v>660000</v>
      </c>
      <c r="D2519" s="115">
        <v>774000</v>
      </c>
      <c r="E2519" s="123">
        <v>0</v>
      </c>
      <c r="F2519" s="217">
        <f t="shared" si="899"/>
        <v>117.27272727272727</v>
      </c>
    </row>
    <row r="2520" spans="1:6" s="95" customFormat="1" ht="40.5" x14ac:dyDescent="0.2">
      <c r="A2520" s="113">
        <v>411200</v>
      </c>
      <c r="B2520" s="114" t="s">
        <v>485</v>
      </c>
      <c r="C2520" s="123">
        <v>30000</v>
      </c>
      <c r="D2520" s="115">
        <v>30000</v>
      </c>
      <c r="E2520" s="123">
        <v>0</v>
      </c>
      <c r="F2520" s="217">
        <f t="shared" si="899"/>
        <v>100</v>
      </c>
    </row>
    <row r="2521" spans="1:6" s="95" customFormat="1" ht="40.5" x14ac:dyDescent="0.2">
      <c r="A2521" s="113">
        <v>411300</v>
      </c>
      <c r="B2521" s="114" t="s">
        <v>361</v>
      </c>
      <c r="C2521" s="123">
        <v>4000</v>
      </c>
      <c r="D2521" s="115">
        <v>5900</v>
      </c>
      <c r="E2521" s="123">
        <v>0</v>
      </c>
      <c r="F2521" s="217">
        <f t="shared" si="899"/>
        <v>147.5</v>
      </c>
    </row>
    <row r="2522" spans="1:6" s="95" customFormat="1" x14ac:dyDescent="0.2">
      <c r="A2522" s="113">
        <v>411400</v>
      </c>
      <c r="B2522" s="114" t="s">
        <v>362</v>
      </c>
      <c r="C2522" s="123">
        <v>10000</v>
      </c>
      <c r="D2522" s="115">
        <v>12000</v>
      </c>
      <c r="E2522" s="123">
        <v>0</v>
      </c>
      <c r="F2522" s="217">
        <f t="shared" si="899"/>
        <v>120</v>
      </c>
    </row>
    <row r="2523" spans="1:6" s="95" customFormat="1" x14ac:dyDescent="0.2">
      <c r="A2523" s="111">
        <v>412000</v>
      </c>
      <c r="B2523" s="116" t="s">
        <v>477</v>
      </c>
      <c r="C2523" s="110">
        <f>SUM(C2524:C2530)</f>
        <v>171000</v>
      </c>
      <c r="D2523" s="110">
        <f>SUM(D2524:D2530)</f>
        <v>170700</v>
      </c>
      <c r="E2523" s="110">
        <f>SUM(E2524:E2530)</f>
        <v>0</v>
      </c>
      <c r="F2523" s="218">
        <f t="shared" si="899"/>
        <v>99.824561403508767</v>
      </c>
    </row>
    <row r="2524" spans="1:6" s="95" customFormat="1" ht="40.5" x14ac:dyDescent="0.2">
      <c r="A2524" s="113">
        <v>412200</v>
      </c>
      <c r="B2524" s="114" t="s">
        <v>486</v>
      </c>
      <c r="C2524" s="123">
        <v>128000</v>
      </c>
      <c r="D2524" s="115">
        <v>128000</v>
      </c>
      <c r="E2524" s="123">
        <v>0</v>
      </c>
      <c r="F2524" s="217">
        <f t="shared" si="899"/>
        <v>100</v>
      </c>
    </row>
    <row r="2525" spans="1:6" s="95" customFormat="1" x14ac:dyDescent="0.2">
      <c r="A2525" s="113">
        <v>412300</v>
      </c>
      <c r="B2525" s="114" t="s">
        <v>364</v>
      </c>
      <c r="C2525" s="123">
        <v>18000</v>
      </c>
      <c r="D2525" s="115">
        <v>18000</v>
      </c>
      <c r="E2525" s="123">
        <v>0</v>
      </c>
      <c r="F2525" s="217">
        <f t="shared" si="899"/>
        <v>100</v>
      </c>
    </row>
    <row r="2526" spans="1:6" s="95" customFormat="1" x14ac:dyDescent="0.2">
      <c r="A2526" s="113">
        <v>412500</v>
      </c>
      <c r="B2526" s="114" t="s">
        <v>366</v>
      </c>
      <c r="C2526" s="123">
        <v>1000</v>
      </c>
      <c r="D2526" s="115">
        <v>1200</v>
      </c>
      <c r="E2526" s="123">
        <v>0</v>
      </c>
      <c r="F2526" s="217">
        <f t="shared" si="899"/>
        <v>120</v>
      </c>
    </row>
    <row r="2527" spans="1:6" s="95" customFormat="1" x14ac:dyDescent="0.2">
      <c r="A2527" s="113">
        <v>412600</v>
      </c>
      <c r="B2527" s="114" t="s">
        <v>487</v>
      </c>
      <c r="C2527" s="123">
        <v>1000</v>
      </c>
      <c r="D2527" s="115">
        <v>999.99999999999989</v>
      </c>
      <c r="E2527" s="123">
        <v>0</v>
      </c>
      <c r="F2527" s="217">
        <f t="shared" si="899"/>
        <v>99.999999999999986</v>
      </c>
    </row>
    <row r="2528" spans="1:6" s="95" customFormat="1" x14ac:dyDescent="0.2">
      <c r="A2528" s="113">
        <v>412700</v>
      </c>
      <c r="B2528" s="114" t="s">
        <v>474</v>
      </c>
      <c r="C2528" s="123">
        <v>20000</v>
      </c>
      <c r="D2528" s="115">
        <v>20000</v>
      </c>
      <c r="E2528" s="123">
        <v>0</v>
      </c>
      <c r="F2528" s="217">
        <f t="shared" ref="F2528:F2578" si="920">D2528/C2528*100</f>
        <v>100</v>
      </c>
    </row>
    <row r="2529" spans="1:6" s="95" customFormat="1" x14ac:dyDescent="0.2">
      <c r="A2529" s="113">
        <v>412900</v>
      </c>
      <c r="B2529" s="118" t="s">
        <v>586</v>
      </c>
      <c r="C2529" s="123">
        <v>1500</v>
      </c>
      <c r="D2529" s="115">
        <v>1000</v>
      </c>
      <c r="E2529" s="123">
        <v>0</v>
      </c>
      <c r="F2529" s="217">
        <f t="shared" si="920"/>
        <v>66.666666666666657</v>
      </c>
    </row>
    <row r="2530" spans="1:6" s="95" customFormat="1" x14ac:dyDescent="0.2">
      <c r="A2530" s="113">
        <v>412900</v>
      </c>
      <c r="B2530" s="118" t="s">
        <v>587</v>
      </c>
      <c r="C2530" s="123">
        <v>1500</v>
      </c>
      <c r="D2530" s="115">
        <v>1500</v>
      </c>
      <c r="E2530" s="123">
        <v>0</v>
      </c>
      <c r="F2530" s="217">
        <f t="shared" si="920"/>
        <v>100</v>
      </c>
    </row>
    <row r="2531" spans="1:6" s="120" customFormat="1" x14ac:dyDescent="0.2">
      <c r="A2531" s="111">
        <v>630000</v>
      </c>
      <c r="B2531" s="116" t="s">
        <v>462</v>
      </c>
      <c r="C2531" s="110">
        <f>C2532+C2534</f>
        <v>14500</v>
      </c>
      <c r="D2531" s="110">
        <f>D2532+D2534</f>
        <v>0</v>
      </c>
      <c r="E2531" s="110">
        <f>E2532+E2534</f>
        <v>120000</v>
      </c>
      <c r="F2531" s="218">
        <f t="shared" si="920"/>
        <v>0</v>
      </c>
    </row>
    <row r="2532" spans="1:6" s="120" customFormat="1" x14ac:dyDescent="0.2">
      <c r="A2532" s="111">
        <v>631000</v>
      </c>
      <c r="B2532" s="116" t="s">
        <v>397</v>
      </c>
      <c r="C2532" s="110">
        <f>0</f>
        <v>0</v>
      </c>
      <c r="D2532" s="110">
        <f>0</f>
        <v>0</v>
      </c>
      <c r="E2532" s="110">
        <f>0+E2533</f>
        <v>120000</v>
      </c>
      <c r="F2532" s="218">
        <v>0</v>
      </c>
    </row>
    <row r="2533" spans="1:6" s="95" customFormat="1" x14ac:dyDescent="0.2">
      <c r="A2533" s="121">
        <v>631200</v>
      </c>
      <c r="B2533" s="114" t="s">
        <v>465</v>
      </c>
      <c r="C2533" s="123">
        <v>0</v>
      </c>
      <c r="D2533" s="115">
        <v>0</v>
      </c>
      <c r="E2533" s="115">
        <v>120000</v>
      </c>
      <c r="F2533" s="219">
        <v>0</v>
      </c>
    </row>
    <row r="2534" spans="1:6" s="120" customFormat="1" x14ac:dyDescent="0.2">
      <c r="A2534" s="111">
        <v>638000</v>
      </c>
      <c r="B2534" s="116" t="s">
        <v>398</v>
      </c>
      <c r="C2534" s="110">
        <f t="shared" ref="C2534" si="921">C2535</f>
        <v>14500</v>
      </c>
      <c r="D2534" s="110">
        <f t="shared" ref="D2534:E2534" si="922">D2535</f>
        <v>0</v>
      </c>
      <c r="E2534" s="110">
        <f t="shared" si="922"/>
        <v>0</v>
      </c>
      <c r="F2534" s="218">
        <f t="shared" si="920"/>
        <v>0</v>
      </c>
    </row>
    <row r="2535" spans="1:6" s="95" customFormat="1" x14ac:dyDescent="0.2">
      <c r="A2535" s="113">
        <v>638100</v>
      </c>
      <c r="B2535" s="114" t="s">
        <v>467</v>
      </c>
      <c r="C2535" s="123">
        <v>14500</v>
      </c>
      <c r="D2535" s="115">
        <v>0</v>
      </c>
      <c r="E2535" s="123">
        <v>0</v>
      </c>
      <c r="F2535" s="217">
        <f t="shared" si="920"/>
        <v>0</v>
      </c>
    </row>
    <row r="2536" spans="1:6" s="95" customFormat="1" x14ac:dyDescent="0.2">
      <c r="A2536" s="154"/>
      <c r="B2536" s="148" t="s">
        <v>501</v>
      </c>
      <c r="C2536" s="152">
        <f>C2517+C2531+0</f>
        <v>889500</v>
      </c>
      <c r="D2536" s="152">
        <f>D2517+D2531+0</f>
        <v>992600</v>
      </c>
      <c r="E2536" s="152">
        <f>E2517+E2531+0</f>
        <v>120000</v>
      </c>
      <c r="F2536" s="245">
        <f t="shared" si="920"/>
        <v>111.59078133783025</v>
      </c>
    </row>
    <row r="2537" spans="1:6" s="95" customFormat="1" x14ac:dyDescent="0.2">
      <c r="A2537" s="131"/>
      <c r="B2537" s="109"/>
      <c r="C2537" s="132"/>
      <c r="D2537" s="132"/>
      <c r="E2537" s="132"/>
      <c r="F2537" s="241"/>
    </row>
    <row r="2538" spans="1:6" s="95" customFormat="1" x14ac:dyDescent="0.2">
      <c r="A2538" s="108"/>
      <c r="B2538" s="109"/>
      <c r="C2538" s="115"/>
      <c r="D2538" s="115"/>
      <c r="E2538" s="115"/>
      <c r="F2538" s="219"/>
    </row>
    <row r="2539" spans="1:6" s="95" customFormat="1" x14ac:dyDescent="0.2">
      <c r="A2539" s="113" t="s">
        <v>904</v>
      </c>
      <c r="B2539" s="116"/>
      <c r="C2539" s="115"/>
      <c r="D2539" s="115"/>
      <c r="E2539" s="115"/>
      <c r="F2539" s="219"/>
    </row>
    <row r="2540" spans="1:6" s="95" customFormat="1" x14ac:dyDescent="0.2">
      <c r="A2540" s="113" t="s">
        <v>514</v>
      </c>
      <c r="B2540" s="116"/>
      <c r="C2540" s="115"/>
      <c r="D2540" s="115"/>
      <c r="E2540" s="115"/>
      <c r="F2540" s="219"/>
    </row>
    <row r="2541" spans="1:6" s="95" customFormat="1" x14ac:dyDescent="0.2">
      <c r="A2541" s="113" t="s">
        <v>664</v>
      </c>
      <c r="B2541" s="116"/>
      <c r="C2541" s="115"/>
      <c r="D2541" s="115"/>
      <c r="E2541" s="115"/>
      <c r="F2541" s="219"/>
    </row>
    <row r="2542" spans="1:6" s="95" customFormat="1" x14ac:dyDescent="0.2">
      <c r="A2542" s="113" t="s">
        <v>801</v>
      </c>
      <c r="B2542" s="116"/>
      <c r="C2542" s="115"/>
      <c r="D2542" s="115"/>
      <c r="E2542" s="115"/>
      <c r="F2542" s="219"/>
    </row>
    <row r="2543" spans="1:6" s="95" customFormat="1" x14ac:dyDescent="0.2">
      <c r="A2543" s="113"/>
      <c r="B2543" s="144"/>
      <c r="C2543" s="132"/>
      <c r="D2543" s="132"/>
      <c r="E2543" s="132"/>
      <c r="F2543" s="241"/>
    </row>
    <row r="2544" spans="1:6" s="95" customFormat="1" x14ac:dyDescent="0.2">
      <c r="A2544" s="111">
        <v>410000</v>
      </c>
      <c r="B2544" s="112" t="s">
        <v>359</v>
      </c>
      <c r="C2544" s="110">
        <f t="shared" ref="C2544" si="923">C2545+C2550</f>
        <v>993900</v>
      </c>
      <c r="D2544" s="110">
        <f t="shared" ref="D2544" si="924">D2545+D2550</f>
        <v>1080900</v>
      </c>
      <c r="E2544" s="110">
        <f t="shared" ref="E2544" si="925">E2545+E2550</f>
        <v>0</v>
      </c>
      <c r="F2544" s="218">
        <f t="shared" si="920"/>
        <v>108.75339571385452</v>
      </c>
    </row>
    <row r="2545" spans="1:6" s="95" customFormat="1" x14ac:dyDescent="0.2">
      <c r="A2545" s="111">
        <v>411000</v>
      </c>
      <c r="B2545" s="112" t="s">
        <v>472</v>
      </c>
      <c r="C2545" s="110">
        <f t="shared" ref="C2545" si="926">SUM(C2546:C2549)</f>
        <v>742000</v>
      </c>
      <c r="D2545" s="110">
        <f t="shared" ref="D2545" si="927">SUM(D2546:D2549)</f>
        <v>826000</v>
      </c>
      <c r="E2545" s="110">
        <f t="shared" ref="E2545" si="928">SUM(E2546:E2549)</f>
        <v>0</v>
      </c>
      <c r="F2545" s="218">
        <f t="shared" si="920"/>
        <v>111.32075471698113</v>
      </c>
    </row>
    <row r="2546" spans="1:6" s="95" customFormat="1" x14ac:dyDescent="0.2">
      <c r="A2546" s="113">
        <v>411100</v>
      </c>
      <c r="B2546" s="114" t="s">
        <v>360</v>
      </c>
      <c r="C2546" s="123">
        <v>670000</v>
      </c>
      <c r="D2546" s="115">
        <v>753000</v>
      </c>
      <c r="E2546" s="123">
        <v>0</v>
      </c>
      <c r="F2546" s="217">
        <f t="shared" si="920"/>
        <v>112.38805970149252</v>
      </c>
    </row>
    <row r="2547" spans="1:6" s="95" customFormat="1" ht="40.5" x14ac:dyDescent="0.2">
      <c r="A2547" s="113">
        <v>411200</v>
      </c>
      <c r="B2547" s="114" t="s">
        <v>485</v>
      </c>
      <c r="C2547" s="123">
        <v>32000</v>
      </c>
      <c r="D2547" s="115">
        <v>33000</v>
      </c>
      <c r="E2547" s="123">
        <v>0</v>
      </c>
      <c r="F2547" s="217">
        <f t="shared" si="920"/>
        <v>103.125</v>
      </c>
    </row>
    <row r="2548" spans="1:6" s="95" customFormat="1" ht="40.5" x14ac:dyDescent="0.2">
      <c r="A2548" s="113">
        <v>411300</v>
      </c>
      <c r="B2548" s="114" t="s">
        <v>361</v>
      </c>
      <c r="C2548" s="123">
        <v>25000</v>
      </c>
      <c r="D2548" s="115">
        <v>25000</v>
      </c>
      <c r="E2548" s="123">
        <v>0</v>
      </c>
      <c r="F2548" s="217">
        <f t="shared" si="920"/>
        <v>100</v>
      </c>
    </row>
    <row r="2549" spans="1:6" s="95" customFormat="1" x14ac:dyDescent="0.2">
      <c r="A2549" s="113">
        <v>411400</v>
      </c>
      <c r="B2549" s="114" t="s">
        <v>362</v>
      </c>
      <c r="C2549" s="123">
        <v>15000</v>
      </c>
      <c r="D2549" s="115">
        <v>15000</v>
      </c>
      <c r="E2549" s="123">
        <v>0</v>
      </c>
      <c r="F2549" s="217">
        <f t="shared" si="920"/>
        <v>100</v>
      </c>
    </row>
    <row r="2550" spans="1:6" s="95" customFormat="1" x14ac:dyDescent="0.2">
      <c r="A2550" s="111">
        <v>412000</v>
      </c>
      <c r="B2550" s="116" t="s">
        <v>477</v>
      </c>
      <c r="C2550" s="110">
        <f>SUM(C2551:C2559)</f>
        <v>251900</v>
      </c>
      <c r="D2550" s="110">
        <f>SUM(D2551:D2559)</f>
        <v>254900</v>
      </c>
      <c r="E2550" s="110">
        <f>SUM(E2551:E2559)</f>
        <v>0</v>
      </c>
      <c r="F2550" s="218">
        <f t="shared" si="920"/>
        <v>101.19094878920207</v>
      </c>
    </row>
    <row r="2551" spans="1:6" s="95" customFormat="1" ht="40.5" x14ac:dyDescent="0.2">
      <c r="A2551" s="113">
        <v>412200</v>
      </c>
      <c r="B2551" s="114" t="s">
        <v>486</v>
      </c>
      <c r="C2551" s="123">
        <v>160000</v>
      </c>
      <c r="D2551" s="115">
        <v>162000</v>
      </c>
      <c r="E2551" s="123">
        <v>0</v>
      </c>
      <c r="F2551" s="217">
        <f t="shared" si="920"/>
        <v>101.25</v>
      </c>
    </row>
    <row r="2552" spans="1:6" s="95" customFormat="1" x14ac:dyDescent="0.2">
      <c r="A2552" s="113">
        <v>412300</v>
      </c>
      <c r="B2552" s="114" t="s">
        <v>364</v>
      </c>
      <c r="C2552" s="123">
        <v>23000</v>
      </c>
      <c r="D2552" s="115">
        <v>23000</v>
      </c>
      <c r="E2552" s="123">
        <v>0</v>
      </c>
      <c r="F2552" s="217">
        <f t="shared" si="920"/>
        <v>100</v>
      </c>
    </row>
    <row r="2553" spans="1:6" s="95" customFormat="1" x14ac:dyDescent="0.2">
      <c r="A2553" s="113">
        <v>412500</v>
      </c>
      <c r="B2553" s="114" t="s">
        <v>366</v>
      </c>
      <c r="C2553" s="123">
        <v>7000</v>
      </c>
      <c r="D2553" s="115">
        <v>7000</v>
      </c>
      <c r="E2553" s="123">
        <v>0</v>
      </c>
      <c r="F2553" s="217">
        <f t="shared" si="920"/>
        <v>100</v>
      </c>
    </row>
    <row r="2554" spans="1:6" s="95" customFormat="1" x14ac:dyDescent="0.2">
      <c r="A2554" s="113">
        <v>412600</v>
      </c>
      <c r="B2554" s="114" t="s">
        <v>487</v>
      </c>
      <c r="C2554" s="123">
        <v>1500.0000000000002</v>
      </c>
      <c r="D2554" s="115">
        <v>1500.0000000000002</v>
      </c>
      <c r="E2554" s="123">
        <v>0</v>
      </c>
      <c r="F2554" s="217">
        <f t="shared" si="920"/>
        <v>100</v>
      </c>
    </row>
    <row r="2555" spans="1:6" s="95" customFormat="1" x14ac:dyDescent="0.2">
      <c r="A2555" s="113">
        <v>412700</v>
      </c>
      <c r="B2555" s="114" t="s">
        <v>474</v>
      </c>
      <c r="C2555" s="123">
        <v>55400</v>
      </c>
      <c r="D2555" s="115">
        <v>56000</v>
      </c>
      <c r="E2555" s="123">
        <v>0</v>
      </c>
      <c r="F2555" s="217">
        <f t="shared" si="920"/>
        <v>101.08303249097472</v>
      </c>
    </row>
    <row r="2556" spans="1:6" s="95" customFormat="1" x14ac:dyDescent="0.2">
      <c r="A2556" s="113">
        <v>412900</v>
      </c>
      <c r="B2556" s="118" t="s">
        <v>567</v>
      </c>
      <c r="C2556" s="123">
        <v>2500</v>
      </c>
      <c r="D2556" s="115">
        <v>3000</v>
      </c>
      <c r="E2556" s="123">
        <v>0</v>
      </c>
      <c r="F2556" s="217">
        <f t="shared" si="920"/>
        <v>120</v>
      </c>
    </row>
    <row r="2557" spans="1:6" s="95" customFormat="1" x14ac:dyDescent="0.2">
      <c r="A2557" s="113">
        <v>412900</v>
      </c>
      <c r="B2557" s="118" t="s">
        <v>586</v>
      </c>
      <c r="C2557" s="123">
        <v>800</v>
      </c>
      <c r="D2557" s="115">
        <v>900</v>
      </c>
      <c r="E2557" s="123">
        <v>0</v>
      </c>
      <c r="F2557" s="217">
        <f t="shared" si="920"/>
        <v>112.5</v>
      </c>
    </row>
    <row r="2558" spans="1:6" s="95" customFormat="1" x14ac:dyDescent="0.2">
      <c r="A2558" s="113">
        <v>412900</v>
      </c>
      <c r="B2558" s="118" t="s">
        <v>587</v>
      </c>
      <c r="C2558" s="123">
        <v>1500</v>
      </c>
      <c r="D2558" s="115">
        <v>1300</v>
      </c>
      <c r="E2558" s="123">
        <v>0</v>
      </c>
      <c r="F2558" s="217">
        <f t="shared" si="920"/>
        <v>86.666666666666671</v>
      </c>
    </row>
    <row r="2559" spans="1:6" s="95" customFormat="1" x14ac:dyDescent="0.2">
      <c r="A2559" s="113">
        <v>412900</v>
      </c>
      <c r="B2559" s="114" t="s">
        <v>569</v>
      </c>
      <c r="C2559" s="123">
        <v>200.00000000000023</v>
      </c>
      <c r="D2559" s="115">
        <v>200.00000000000023</v>
      </c>
      <c r="E2559" s="123">
        <v>0</v>
      </c>
      <c r="F2559" s="217">
        <f t="shared" si="920"/>
        <v>100</v>
      </c>
    </row>
    <row r="2560" spans="1:6" s="95" customFormat="1" x14ac:dyDescent="0.2">
      <c r="A2560" s="111">
        <v>510000</v>
      </c>
      <c r="B2560" s="116" t="s">
        <v>423</v>
      </c>
      <c r="C2560" s="110">
        <f>C2561</f>
        <v>5000</v>
      </c>
      <c r="D2560" s="110">
        <f t="shared" ref="D2560:E2560" si="929">D2561</f>
        <v>5000</v>
      </c>
      <c r="E2560" s="110">
        <f t="shared" si="929"/>
        <v>0</v>
      </c>
      <c r="F2560" s="218">
        <f t="shared" si="920"/>
        <v>100</v>
      </c>
    </row>
    <row r="2561" spans="1:6" s="95" customFormat="1" x14ac:dyDescent="0.2">
      <c r="A2561" s="111">
        <v>511000</v>
      </c>
      <c r="B2561" s="116" t="s">
        <v>424</v>
      </c>
      <c r="C2561" s="110">
        <f>SUM(C2562:C2562)</f>
        <v>5000</v>
      </c>
      <c r="D2561" s="110">
        <f>SUM(D2562:D2562)</f>
        <v>5000</v>
      </c>
      <c r="E2561" s="110">
        <f>SUM(E2562:E2562)</f>
        <v>0</v>
      </c>
      <c r="F2561" s="218">
        <f t="shared" si="920"/>
        <v>100</v>
      </c>
    </row>
    <row r="2562" spans="1:6" s="95" customFormat="1" x14ac:dyDescent="0.2">
      <c r="A2562" s="113">
        <v>511300</v>
      </c>
      <c r="B2562" s="114" t="s">
        <v>427</v>
      </c>
      <c r="C2562" s="123">
        <v>5000</v>
      </c>
      <c r="D2562" s="115">
        <v>5000</v>
      </c>
      <c r="E2562" s="123">
        <v>0</v>
      </c>
      <c r="F2562" s="217">
        <f t="shared" si="920"/>
        <v>100</v>
      </c>
    </row>
    <row r="2563" spans="1:6" s="120" customFormat="1" x14ac:dyDescent="0.2">
      <c r="A2563" s="111">
        <v>630000</v>
      </c>
      <c r="B2563" s="116" t="s">
        <v>462</v>
      </c>
      <c r="C2563" s="110">
        <f>C2564+C2566</f>
        <v>6000</v>
      </c>
      <c r="D2563" s="110">
        <f>D2564+D2566</f>
        <v>25000</v>
      </c>
      <c r="E2563" s="110">
        <f>E2564+E2566</f>
        <v>600000</v>
      </c>
      <c r="F2563" s="218"/>
    </row>
    <row r="2564" spans="1:6" s="120" customFormat="1" x14ac:dyDescent="0.2">
      <c r="A2564" s="111">
        <v>631000</v>
      </c>
      <c r="B2564" s="116" t="s">
        <v>397</v>
      </c>
      <c r="C2564" s="110">
        <f>0</f>
        <v>0</v>
      </c>
      <c r="D2564" s="110">
        <f>0</f>
        <v>0</v>
      </c>
      <c r="E2564" s="110">
        <f>0+E2565</f>
        <v>600000</v>
      </c>
      <c r="F2564" s="218">
        <v>0</v>
      </c>
    </row>
    <row r="2565" spans="1:6" s="95" customFormat="1" x14ac:dyDescent="0.2">
      <c r="A2565" s="121">
        <v>631200</v>
      </c>
      <c r="B2565" s="114" t="s">
        <v>465</v>
      </c>
      <c r="C2565" s="123">
        <v>0</v>
      </c>
      <c r="D2565" s="115">
        <v>0</v>
      </c>
      <c r="E2565" s="115">
        <v>600000</v>
      </c>
      <c r="F2565" s="219">
        <v>0</v>
      </c>
    </row>
    <row r="2566" spans="1:6" s="120" customFormat="1" x14ac:dyDescent="0.2">
      <c r="A2566" s="111">
        <v>638000</v>
      </c>
      <c r="B2566" s="116" t="s">
        <v>398</v>
      </c>
      <c r="C2566" s="110">
        <f t="shared" ref="C2566" si="930">C2567</f>
        <v>6000</v>
      </c>
      <c r="D2566" s="110">
        <f t="shared" ref="D2566:E2566" si="931">D2567</f>
        <v>25000</v>
      </c>
      <c r="E2566" s="110">
        <f t="shared" si="931"/>
        <v>0</v>
      </c>
      <c r="F2566" s="218"/>
    </row>
    <row r="2567" spans="1:6" s="95" customFormat="1" x14ac:dyDescent="0.2">
      <c r="A2567" s="113">
        <v>638100</v>
      </c>
      <c r="B2567" s="114" t="s">
        <v>467</v>
      </c>
      <c r="C2567" s="123">
        <v>6000</v>
      </c>
      <c r="D2567" s="115">
        <v>25000</v>
      </c>
      <c r="E2567" s="123">
        <v>0</v>
      </c>
      <c r="F2567" s="217"/>
    </row>
    <row r="2568" spans="1:6" s="95" customFormat="1" x14ac:dyDescent="0.2">
      <c r="A2568" s="154"/>
      <c r="B2568" s="148" t="s">
        <v>501</v>
      </c>
      <c r="C2568" s="152">
        <f>C2544+C2560+C2563</f>
        <v>1004900</v>
      </c>
      <c r="D2568" s="152">
        <f>D2544+D2560+D2563</f>
        <v>1110900</v>
      </c>
      <c r="E2568" s="152">
        <f>E2544+E2560+E2563</f>
        <v>600000</v>
      </c>
      <c r="F2568" s="245">
        <f t="shared" si="920"/>
        <v>110.5483132650015</v>
      </c>
    </row>
    <row r="2569" spans="1:6" s="95" customFormat="1" x14ac:dyDescent="0.2">
      <c r="A2569" s="131"/>
      <c r="B2569" s="109"/>
      <c r="C2569" s="132"/>
      <c r="D2569" s="132"/>
      <c r="E2569" s="132"/>
      <c r="F2569" s="241"/>
    </row>
    <row r="2570" spans="1:6" s="95" customFormat="1" x14ac:dyDescent="0.2">
      <c r="A2570" s="108"/>
      <c r="B2570" s="109"/>
      <c r="C2570" s="115"/>
      <c r="D2570" s="115"/>
      <c r="E2570" s="115"/>
      <c r="F2570" s="219"/>
    </row>
    <row r="2571" spans="1:6" s="95" customFormat="1" x14ac:dyDescent="0.2">
      <c r="A2571" s="113" t="s">
        <v>905</v>
      </c>
      <c r="B2571" s="116"/>
      <c r="C2571" s="115"/>
      <c r="D2571" s="115"/>
      <c r="E2571" s="115"/>
      <c r="F2571" s="219"/>
    </row>
    <row r="2572" spans="1:6" s="95" customFormat="1" x14ac:dyDescent="0.2">
      <c r="A2572" s="113" t="s">
        <v>514</v>
      </c>
      <c r="B2572" s="116"/>
      <c r="C2572" s="115"/>
      <c r="D2572" s="115"/>
      <c r="E2572" s="115"/>
      <c r="F2572" s="219"/>
    </row>
    <row r="2573" spans="1:6" s="95" customFormat="1" x14ac:dyDescent="0.2">
      <c r="A2573" s="113" t="s">
        <v>665</v>
      </c>
      <c r="B2573" s="116"/>
      <c r="C2573" s="115"/>
      <c r="D2573" s="115"/>
      <c r="E2573" s="115"/>
      <c r="F2573" s="219"/>
    </row>
    <row r="2574" spans="1:6" s="95" customFormat="1" x14ac:dyDescent="0.2">
      <c r="A2574" s="113" t="s">
        <v>801</v>
      </c>
      <c r="B2574" s="116"/>
      <c r="C2574" s="115"/>
      <c r="D2574" s="115"/>
      <c r="E2574" s="115"/>
      <c r="F2574" s="219"/>
    </row>
    <row r="2575" spans="1:6" s="95" customFormat="1" x14ac:dyDescent="0.2">
      <c r="A2575" s="113"/>
      <c r="B2575" s="144"/>
      <c r="C2575" s="132"/>
      <c r="D2575" s="132"/>
      <c r="E2575" s="132"/>
      <c r="F2575" s="241"/>
    </row>
    <row r="2576" spans="1:6" s="95" customFormat="1" x14ac:dyDescent="0.2">
      <c r="A2576" s="111">
        <v>410000</v>
      </c>
      <c r="B2576" s="112" t="s">
        <v>359</v>
      </c>
      <c r="C2576" s="110">
        <f>C2577+C2582+C2594</f>
        <v>3952400</v>
      </c>
      <c r="D2576" s="110">
        <f>D2577+D2582+D2594</f>
        <v>4295900</v>
      </c>
      <c r="E2576" s="110">
        <f>E2577+E2582+E2594</f>
        <v>0</v>
      </c>
      <c r="F2576" s="218">
        <f t="shared" si="920"/>
        <v>108.69092197146037</v>
      </c>
    </row>
    <row r="2577" spans="1:6" s="95" customFormat="1" x14ac:dyDescent="0.2">
      <c r="A2577" s="111">
        <v>411000</v>
      </c>
      <c r="B2577" s="112" t="s">
        <v>472</v>
      </c>
      <c r="C2577" s="110">
        <f t="shared" ref="C2577" si="932">SUM(C2578:C2581)</f>
        <v>3261700</v>
      </c>
      <c r="D2577" s="110">
        <f t="shared" ref="D2577" si="933">SUM(D2578:D2581)</f>
        <v>3595500</v>
      </c>
      <c r="E2577" s="110">
        <f t="shared" ref="E2577" si="934">SUM(E2578:E2581)</f>
        <v>0</v>
      </c>
      <c r="F2577" s="218">
        <f t="shared" si="920"/>
        <v>110.23392709323359</v>
      </c>
    </row>
    <row r="2578" spans="1:6" s="95" customFormat="1" x14ac:dyDescent="0.2">
      <c r="A2578" s="113">
        <v>411100</v>
      </c>
      <c r="B2578" s="114" t="s">
        <v>360</v>
      </c>
      <c r="C2578" s="123">
        <v>3000000</v>
      </c>
      <c r="D2578" s="115">
        <v>3388000</v>
      </c>
      <c r="E2578" s="123">
        <v>0</v>
      </c>
      <c r="F2578" s="217">
        <f t="shared" si="920"/>
        <v>112.93333333333334</v>
      </c>
    </row>
    <row r="2579" spans="1:6" s="95" customFormat="1" ht="40.5" x14ac:dyDescent="0.2">
      <c r="A2579" s="113">
        <v>411200</v>
      </c>
      <c r="B2579" s="114" t="s">
        <v>485</v>
      </c>
      <c r="C2579" s="123">
        <v>112600</v>
      </c>
      <c r="D2579" s="115">
        <v>115000</v>
      </c>
      <c r="E2579" s="123">
        <v>0</v>
      </c>
      <c r="F2579" s="217">
        <f t="shared" ref="F2579:F2637" si="935">D2579/C2579*100</f>
        <v>102.13143872113677</v>
      </c>
    </row>
    <row r="2580" spans="1:6" s="95" customFormat="1" ht="40.5" x14ac:dyDescent="0.2">
      <c r="A2580" s="113">
        <v>411300</v>
      </c>
      <c r="B2580" s="114" t="s">
        <v>361</v>
      </c>
      <c r="C2580" s="123">
        <v>99100</v>
      </c>
      <c r="D2580" s="115">
        <v>44800</v>
      </c>
      <c r="E2580" s="123">
        <v>0</v>
      </c>
      <c r="F2580" s="217">
        <f t="shared" si="935"/>
        <v>45.206861755802223</v>
      </c>
    </row>
    <row r="2581" spans="1:6" s="95" customFormat="1" x14ac:dyDescent="0.2">
      <c r="A2581" s="113">
        <v>411400</v>
      </c>
      <c r="B2581" s="114" t="s">
        <v>362</v>
      </c>
      <c r="C2581" s="123">
        <v>50000</v>
      </c>
      <c r="D2581" s="115">
        <v>47700</v>
      </c>
      <c r="E2581" s="123">
        <v>0</v>
      </c>
      <c r="F2581" s="217">
        <f t="shared" si="935"/>
        <v>95.399999999999991</v>
      </c>
    </row>
    <row r="2582" spans="1:6" s="95" customFormat="1" x14ac:dyDescent="0.2">
      <c r="A2582" s="111">
        <v>412000</v>
      </c>
      <c r="B2582" s="116" t="s">
        <v>477</v>
      </c>
      <c r="C2582" s="110">
        <f>SUM(C2583:C2593)</f>
        <v>688700</v>
      </c>
      <c r="D2582" s="110">
        <f>SUM(D2583:D2593)</f>
        <v>698400</v>
      </c>
      <c r="E2582" s="110">
        <f>SUM(E2583:E2593)</f>
        <v>0</v>
      </c>
      <c r="F2582" s="218">
        <f t="shared" si="935"/>
        <v>101.40845070422534</v>
      </c>
    </row>
    <row r="2583" spans="1:6" s="95" customFormat="1" x14ac:dyDescent="0.2">
      <c r="A2583" s="113">
        <v>412100</v>
      </c>
      <c r="B2583" s="114" t="s">
        <v>363</v>
      </c>
      <c r="C2583" s="123">
        <v>17700</v>
      </c>
      <c r="D2583" s="115">
        <v>17700</v>
      </c>
      <c r="E2583" s="123">
        <v>0</v>
      </c>
      <c r="F2583" s="217">
        <f t="shared" si="935"/>
        <v>100</v>
      </c>
    </row>
    <row r="2584" spans="1:6" s="95" customFormat="1" ht="40.5" x14ac:dyDescent="0.2">
      <c r="A2584" s="113">
        <v>412200</v>
      </c>
      <c r="B2584" s="114" t="s">
        <v>486</v>
      </c>
      <c r="C2584" s="123">
        <v>320000</v>
      </c>
      <c r="D2584" s="115">
        <v>325000</v>
      </c>
      <c r="E2584" s="123">
        <v>0</v>
      </c>
      <c r="F2584" s="217">
        <f t="shared" si="935"/>
        <v>101.5625</v>
      </c>
    </row>
    <row r="2585" spans="1:6" s="95" customFormat="1" x14ac:dyDescent="0.2">
      <c r="A2585" s="113">
        <v>412300</v>
      </c>
      <c r="B2585" s="114" t="s">
        <v>364</v>
      </c>
      <c r="C2585" s="123">
        <v>70000</v>
      </c>
      <c r="D2585" s="115">
        <v>70000</v>
      </c>
      <c r="E2585" s="123">
        <v>0</v>
      </c>
      <c r="F2585" s="217">
        <f t="shared" si="935"/>
        <v>100</v>
      </c>
    </row>
    <row r="2586" spans="1:6" s="95" customFormat="1" x14ac:dyDescent="0.2">
      <c r="A2586" s="113">
        <v>412500</v>
      </c>
      <c r="B2586" s="114" t="s">
        <v>366</v>
      </c>
      <c r="C2586" s="123">
        <v>52000</v>
      </c>
      <c r="D2586" s="115">
        <v>52000</v>
      </c>
      <c r="E2586" s="123">
        <v>0</v>
      </c>
      <c r="F2586" s="217">
        <f t="shared" si="935"/>
        <v>100</v>
      </c>
    </row>
    <row r="2587" spans="1:6" s="95" customFormat="1" x14ac:dyDescent="0.2">
      <c r="A2587" s="113">
        <v>412600</v>
      </c>
      <c r="B2587" s="114" t="s">
        <v>487</v>
      </c>
      <c r="C2587" s="123">
        <v>15000</v>
      </c>
      <c r="D2587" s="115">
        <v>15000</v>
      </c>
      <c r="E2587" s="123">
        <v>0</v>
      </c>
      <c r="F2587" s="217">
        <f t="shared" si="935"/>
        <v>100</v>
      </c>
    </row>
    <row r="2588" spans="1:6" s="95" customFormat="1" x14ac:dyDescent="0.2">
      <c r="A2588" s="113">
        <v>412700</v>
      </c>
      <c r="B2588" s="114" t="s">
        <v>474</v>
      </c>
      <c r="C2588" s="123">
        <v>170000</v>
      </c>
      <c r="D2588" s="115">
        <v>175000</v>
      </c>
      <c r="E2588" s="123">
        <v>0</v>
      </c>
      <c r="F2588" s="217">
        <f t="shared" si="935"/>
        <v>102.94117647058823</v>
      </c>
    </row>
    <row r="2589" spans="1:6" s="95" customFormat="1" x14ac:dyDescent="0.2">
      <c r="A2589" s="113">
        <v>412900</v>
      </c>
      <c r="B2589" s="114" t="s">
        <v>802</v>
      </c>
      <c r="C2589" s="123">
        <v>1000</v>
      </c>
      <c r="D2589" s="115">
        <v>999.99999999999989</v>
      </c>
      <c r="E2589" s="123">
        <v>0</v>
      </c>
      <c r="F2589" s="217">
        <f t="shared" si="935"/>
        <v>99.999999999999986</v>
      </c>
    </row>
    <row r="2590" spans="1:6" s="95" customFormat="1" x14ac:dyDescent="0.2">
      <c r="A2590" s="113">
        <v>412900</v>
      </c>
      <c r="B2590" s="118" t="s">
        <v>567</v>
      </c>
      <c r="C2590" s="123">
        <v>30000</v>
      </c>
      <c r="D2590" s="115">
        <v>30000</v>
      </c>
      <c r="E2590" s="123">
        <v>0</v>
      </c>
      <c r="F2590" s="217">
        <f t="shared" si="935"/>
        <v>100</v>
      </c>
    </row>
    <row r="2591" spans="1:6" s="95" customFormat="1" x14ac:dyDescent="0.2">
      <c r="A2591" s="113">
        <v>412900</v>
      </c>
      <c r="B2591" s="118" t="s">
        <v>586</v>
      </c>
      <c r="C2591" s="123">
        <v>5000</v>
      </c>
      <c r="D2591" s="115">
        <v>5000</v>
      </c>
      <c r="E2591" s="123">
        <v>0</v>
      </c>
      <c r="F2591" s="217">
        <f t="shared" si="935"/>
        <v>100</v>
      </c>
    </row>
    <row r="2592" spans="1:6" s="95" customFormat="1" x14ac:dyDescent="0.2">
      <c r="A2592" s="113">
        <v>412900</v>
      </c>
      <c r="B2592" s="118" t="s">
        <v>587</v>
      </c>
      <c r="C2592" s="123">
        <v>7000</v>
      </c>
      <c r="D2592" s="115">
        <v>6700</v>
      </c>
      <c r="E2592" s="123">
        <v>0</v>
      </c>
      <c r="F2592" s="217">
        <f t="shared" si="935"/>
        <v>95.714285714285722</v>
      </c>
    </row>
    <row r="2593" spans="1:6" s="95" customFormat="1" x14ac:dyDescent="0.2">
      <c r="A2593" s="113">
        <v>412900</v>
      </c>
      <c r="B2593" s="114" t="s">
        <v>569</v>
      </c>
      <c r="C2593" s="123">
        <v>1000</v>
      </c>
      <c r="D2593" s="115">
        <v>999.99999999999989</v>
      </c>
      <c r="E2593" s="123">
        <v>0</v>
      </c>
      <c r="F2593" s="217">
        <f t="shared" si="935"/>
        <v>99.999999999999986</v>
      </c>
    </row>
    <row r="2594" spans="1:6" s="120" customFormat="1" x14ac:dyDescent="0.2">
      <c r="A2594" s="111">
        <v>413000</v>
      </c>
      <c r="B2594" s="116" t="s">
        <v>478</v>
      </c>
      <c r="C2594" s="110">
        <f t="shared" ref="C2594" si="936">C2595</f>
        <v>2000</v>
      </c>
      <c r="D2594" s="110">
        <f t="shared" ref="D2594:E2594" si="937">D2595</f>
        <v>2000</v>
      </c>
      <c r="E2594" s="110">
        <f t="shared" si="937"/>
        <v>0</v>
      </c>
      <c r="F2594" s="218">
        <f t="shared" si="935"/>
        <v>100</v>
      </c>
    </row>
    <row r="2595" spans="1:6" s="95" customFormat="1" x14ac:dyDescent="0.2">
      <c r="A2595" s="113">
        <v>413900</v>
      </c>
      <c r="B2595" s="114" t="s">
        <v>371</v>
      </c>
      <c r="C2595" s="123">
        <v>2000</v>
      </c>
      <c r="D2595" s="115">
        <v>2000</v>
      </c>
      <c r="E2595" s="123">
        <v>0</v>
      </c>
      <c r="F2595" s="217">
        <f t="shared" si="935"/>
        <v>100</v>
      </c>
    </row>
    <row r="2596" spans="1:6" s="95" customFormat="1" x14ac:dyDescent="0.2">
      <c r="A2596" s="111">
        <v>510000</v>
      </c>
      <c r="B2596" s="116" t="s">
        <v>423</v>
      </c>
      <c r="C2596" s="110">
        <f>C2597+C2602+0</f>
        <v>92000</v>
      </c>
      <c r="D2596" s="110">
        <f>D2597+D2602+0</f>
        <v>88700</v>
      </c>
      <c r="E2596" s="110">
        <f>E2597+E2602+0</f>
        <v>0</v>
      </c>
      <c r="F2596" s="218">
        <f t="shared" si="935"/>
        <v>96.413043478260875</v>
      </c>
    </row>
    <row r="2597" spans="1:6" s="95" customFormat="1" x14ac:dyDescent="0.2">
      <c r="A2597" s="111">
        <v>511000</v>
      </c>
      <c r="B2597" s="116" t="s">
        <v>424</v>
      </c>
      <c r="C2597" s="110">
        <f t="shared" ref="C2597" si="938">SUM(C2598:C2601)</f>
        <v>89000</v>
      </c>
      <c r="D2597" s="110">
        <f t="shared" ref="D2597" si="939">SUM(D2598:D2601)</f>
        <v>85200</v>
      </c>
      <c r="E2597" s="110">
        <f t="shared" ref="E2597" si="940">SUM(E2598:E2601)</f>
        <v>0</v>
      </c>
      <c r="F2597" s="218">
        <f t="shared" si="935"/>
        <v>95.730337078651687</v>
      </c>
    </row>
    <row r="2598" spans="1:6" s="95" customFormat="1" ht="40.5" x14ac:dyDescent="0.2">
      <c r="A2598" s="113">
        <v>511200</v>
      </c>
      <c r="B2598" s="114" t="s">
        <v>426</v>
      </c>
      <c r="C2598" s="123">
        <v>40000</v>
      </c>
      <c r="D2598" s="115">
        <v>40200</v>
      </c>
      <c r="E2598" s="123">
        <v>0</v>
      </c>
      <c r="F2598" s="217">
        <f t="shared" si="935"/>
        <v>100.49999999999999</v>
      </c>
    </row>
    <row r="2599" spans="1:6" s="95" customFormat="1" x14ac:dyDescent="0.2">
      <c r="A2599" s="113">
        <v>511300</v>
      </c>
      <c r="B2599" s="114" t="s">
        <v>427</v>
      </c>
      <c r="C2599" s="123">
        <v>41000</v>
      </c>
      <c r="D2599" s="115">
        <v>40000</v>
      </c>
      <c r="E2599" s="123">
        <v>0</v>
      </c>
      <c r="F2599" s="217">
        <f t="shared" si="935"/>
        <v>97.560975609756099</v>
      </c>
    </row>
    <row r="2600" spans="1:6" s="95" customFormat="1" x14ac:dyDescent="0.2">
      <c r="A2600" s="113">
        <v>511400</v>
      </c>
      <c r="B2600" s="114" t="s">
        <v>428</v>
      </c>
      <c r="C2600" s="123">
        <v>5000</v>
      </c>
      <c r="D2600" s="115">
        <v>5000</v>
      </c>
      <c r="E2600" s="123">
        <v>0</v>
      </c>
      <c r="F2600" s="217">
        <f t="shared" si="935"/>
        <v>100</v>
      </c>
    </row>
    <row r="2601" spans="1:6" s="95" customFormat="1" x14ac:dyDescent="0.2">
      <c r="A2601" s="113">
        <v>511600</v>
      </c>
      <c r="B2601" s="114" t="s">
        <v>429</v>
      </c>
      <c r="C2601" s="123">
        <v>3000</v>
      </c>
      <c r="D2601" s="115">
        <v>0</v>
      </c>
      <c r="E2601" s="123">
        <v>0</v>
      </c>
      <c r="F2601" s="217">
        <f t="shared" si="935"/>
        <v>0</v>
      </c>
    </row>
    <row r="2602" spans="1:6" s="120" customFormat="1" x14ac:dyDescent="0.2">
      <c r="A2602" s="111">
        <v>516000</v>
      </c>
      <c r="B2602" s="116" t="s">
        <v>434</v>
      </c>
      <c r="C2602" s="110">
        <f t="shared" ref="C2602" si="941">C2603</f>
        <v>3000</v>
      </c>
      <c r="D2602" s="110">
        <f t="shared" ref="D2602:E2602" si="942">D2603</f>
        <v>3500</v>
      </c>
      <c r="E2602" s="110">
        <f t="shared" si="942"/>
        <v>0</v>
      </c>
      <c r="F2602" s="218">
        <f t="shared" si="935"/>
        <v>116.66666666666667</v>
      </c>
    </row>
    <row r="2603" spans="1:6" s="95" customFormat="1" x14ac:dyDescent="0.2">
      <c r="A2603" s="113">
        <v>516100</v>
      </c>
      <c r="B2603" s="114" t="s">
        <v>434</v>
      </c>
      <c r="C2603" s="123">
        <v>3000</v>
      </c>
      <c r="D2603" s="115">
        <v>3500</v>
      </c>
      <c r="E2603" s="123">
        <v>0</v>
      </c>
      <c r="F2603" s="217">
        <f t="shared" si="935"/>
        <v>116.66666666666667</v>
      </c>
    </row>
    <row r="2604" spans="1:6" s="120" customFormat="1" x14ac:dyDescent="0.2">
      <c r="A2604" s="111">
        <v>630000</v>
      </c>
      <c r="B2604" s="116" t="s">
        <v>462</v>
      </c>
      <c r="C2604" s="110">
        <f>C2605+C2607</f>
        <v>85000</v>
      </c>
      <c r="D2604" s="110">
        <f>D2605+D2607</f>
        <v>85000</v>
      </c>
      <c r="E2604" s="110">
        <f>E2605+E2607</f>
        <v>3319600</v>
      </c>
      <c r="F2604" s="218">
        <f t="shared" si="935"/>
        <v>100</v>
      </c>
    </row>
    <row r="2605" spans="1:6" s="120" customFormat="1" x14ac:dyDescent="0.2">
      <c r="A2605" s="111">
        <v>631000</v>
      </c>
      <c r="B2605" s="116" t="s">
        <v>397</v>
      </c>
      <c r="C2605" s="110">
        <f>0</f>
        <v>0</v>
      </c>
      <c r="D2605" s="110">
        <f>0</f>
        <v>0</v>
      </c>
      <c r="E2605" s="110">
        <f>0+E2606</f>
        <v>3319600</v>
      </c>
      <c r="F2605" s="218">
        <v>0</v>
      </c>
    </row>
    <row r="2606" spans="1:6" s="95" customFormat="1" x14ac:dyDescent="0.2">
      <c r="A2606" s="121">
        <v>631200</v>
      </c>
      <c r="B2606" s="114" t="s">
        <v>465</v>
      </c>
      <c r="C2606" s="123">
        <v>0</v>
      </c>
      <c r="D2606" s="115">
        <v>0</v>
      </c>
      <c r="E2606" s="115">
        <v>3319600</v>
      </c>
      <c r="F2606" s="219">
        <v>0</v>
      </c>
    </row>
    <row r="2607" spans="1:6" s="120" customFormat="1" x14ac:dyDescent="0.2">
      <c r="A2607" s="111">
        <v>638000</v>
      </c>
      <c r="B2607" s="116" t="s">
        <v>398</v>
      </c>
      <c r="C2607" s="110">
        <f t="shared" ref="C2607" si="943">C2608</f>
        <v>85000</v>
      </c>
      <c r="D2607" s="110">
        <f t="shared" ref="D2607:E2607" si="944">D2608</f>
        <v>85000</v>
      </c>
      <c r="E2607" s="110">
        <f t="shared" si="944"/>
        <v>0</v>
      </c>
      <c r="F2607" s="218">
        <f t="shared" si="935"/>
        <v>100</v>
      </c>
    </row>
    <row r="2608" spans="1:6" s="95" customFormat="1" x14ac:dyDescent="0.2">
      <c r="A2608" s="113">
        <v>638100</v>
      </c>
      <c r="B2608" s="114" t="s">
        <v>467</v>
      </c>
      <c r="C2608" s="123">
        <v>85000</v>
      </c>
      <c r="D2608" s="115">
        <v>85000</v>
      </c>
      <c r="E2608" s="123">
        <v>0</v>
      </c>
      <c r="F2608" s="217">
        <f t="shared" si="935"/>
        <v>100</v>
      </c>
    </row>
    <row r="2609" spans="1:6" s="95" customFormat="1" x14ac:dyDescent="0.2">
      <c r="A2609" s="154"/>
      <c r="B2609" s="148" t="s">
        <v>501</v>
      </c>
      <c r="C2609" s="152">
        <f>C2576+C2596+C2604</f>
        <v>4129400</v>
      </c>
      <c r="D2609" s="152">
        <f>D2576+D2596+D2604</f>
        <v>4469600</v>
      </c>
      <c r="E2609" s="152">
        <f>E2576+E2596+E2604</f>
        <v>3319600</v>
      </c>
      <c r="F2609" s="245">
        <f t="shared" si="935"/>
        <v>108.23848500992881</v>
      </c>
    </row>
    <row r="2610" spans="1:6" s="95" customFormat="1" x14ac:dyDescent="0.2">
      <c r="A2610" s="131"/>
      <c r="B2610" s="109"/>
      <c r="C2610" s="132"/>
      <c r="D2610" s="132"/>
      <c r="E2610" s="132"/>
      <c r="F2610" s="241"/>
    </row>
    <row r="2611" spans="1:6" s="95" customFormat="1" x14ac:dyDescent="0.2">
      <c r="A2611" s="108"/>
      <c r="B2611" s="109"/>
      <c r="C2611" s="115"/>
      <c r="D2611" s="115"/>
      <c r="E2611" s="115"/>
      <c r="F2611" s="219"/>
    </row>
    <row r="2612" spans="1:6" s="95" customFormat="1" x14ac:dyDescent="0.2">
      <c r="A2612" s="113" t="s">
        <v>906</v>
      </c>
      <c r="B2612" s="116"/>
      <c r="C2612" s="115"/>
      <c r="D2612" s="115"/>
      <c r="E2612" s="115"/>
      <c r="F2612" s="219"/>
    </row>
    <row r="2613" spans="1:6" s="95" customFormat="1" x14ac:dyDescent="0.2">
      <c r="A2613" s="113" t="s">
        <v>514</v>
      </c>
      <c r="B2613" s="116"/>
      <c r="C2613" s="115"/>
      <c r="D2613" s="115"/>
      <c r="E2613" s="115"/>
      <c r="F2613" s="219"/>
    </row>
    <row r="2614" spans="1:6" s="95" customFormat="1" x14ac:dyDescent="0.2">
      <c r="A2614" s="113" t="s">
        <v>666</v>
      </c>
      <c r="B2614" s="116"/>
      <c r="C2614" s="115"/>
      <c r="D2614" s="115"/>
      <c r="E2614" s="115"/>
      <c r="F2614" s="219"/>
    </row>
    <row r="2615" spans="1:6" s="95" customFormat="1" x14ac:dyDescent="0.2">
      <c r="A2615" s="113" t="s">
        <v>801</v>
      </c>
      <c r="B2615" s="116"/>
      <c r="C2615" s="115"/>
      <c r="D2615" s="115"/>
      <c r="E2615" s="115"/>
      <c r="F2615" s="219"/>
    </row>
    <row r="2616" spans="1:6" s="95" customFormat="1" x14ac:dyDescent="0.2">
      <c r="A2616" s="113"/>
      <c r="B2616" s="144"/>
      <c r="C2616" s="132"/>
      <c r="D2616" s="132"/>
      <c r="E2616" s="132"/>
      <c r="F2616" s="241"/>
    </row>
    <row r="2617" spans="1:6" s="95" customFormat="1" x14ac:dyDescent="0.2">
      <c r="A2617" s="111">
        <v>410000</v>
      </c>
      <c r="B2617" s="112" t="s">
        <v>359</v>
      </c>
      <c r="C2617" s="110">
        <f>C2618+C2623+C2634</f>
        <v>1426200</v>
      </c>
      <c r="D2617" s="110">
        <f>D2618+D2623+D2634</f>
        <v>1542400</v>
      </c>
      <c r="E2617" s="110">
        <f>E2618+E2623+E2634</f>
        <v>0</v>
      </c>
      <c r="F2617" s="218">
        <f t="shared" si="935"/>
        <v>108.14752489131958</v>
      </c>
    </row>
    <row r="2618" spans="1:6" s="95" customFormat="1" x14ac:dyDescent="0.2">
      <c r="A2618" s="111">
        <v>411000</v>
      </c>
      <c r="B2618" s="112" t="s">
        <v>472</v>
      </c>
      <c r="C2618" s="110">
        <f t="shared" ref="C2618" si="945">SUM(C2619:C2622)</f>
        <v>1150100</v>
      </c>
      <c r="D2618" s="110">
        <f t="shared" ref="D2618" si="946">SUM(D2619:D2622)</f>
        <v>1264000</v>
      </c>
      <c r="E2618" s="110">
        <f t="shared" ref="E2618" si="947">SUM(E2619:E2622)</f>
        <v>0</v>
      </c>
      <c r="F2618" s="218">
        <f t="shared" si="935"/>
        <v>109.9034866533345</v>
      </c>
    </row>
    <row r="2619" spans="1:6" s="95" customFormat="1" x14ac:dyDescent="0.2">
      <c r="A2619" s="113">
        <v>411100</v>
      </c>
      <c r="B2619" s="114" t="s">
        <v>360</v>
      </c>
      <c r="C2619" s="123">
        <v>1050000</v>
      </c>
      <c r="D2619" s="115">
        <v>1144000</v>
      </c>
      <c r="E2619" s="123">
        <v>0</v>
      </c>
      <c r="F2619" s="217">
        <f t="shared" si="935"/>
        <v>108.95238095238096</v>
      </c>
    </row>
    <row r="2620" spans="1:6" s="95" customFormat="1" ht="40.5" x14ac:dyDescent="0.2">
      <c r="A2620" s="113">
        <v>411200</v>
      </c>
      <c r="B2620" s="114" t="s">
        <v>485</v>
      </c>
      <c r="C2620" s="123">
        <v>70000</v>
      </c>
      <c r="D2620" s="115">
        <v>70000</v>
      </c>
      <c r="E2620" s="123">
        <v>0</v>
      </c>
      <c r="F2620" s="217">
        <f t="shared" si="935"/>
        <v>100</v>
      </c>
    </row>
    <row r="2621" spans="1:6" s="95" customFormat="1" ht="40.5" x14ac:dyDescent="0.2">
      <c r="A2621" s="113">
        <v>411300</v>
      </c>
      <c r="B2621" s="114" t="s">
        <v>361</v>
      </c>
      <c r="C2621" s="123">
        <v>15100</v>
      </c>
      <c r="D2621" s="115">
        <v>30000</v>
      </c>
      <c r="E2621" s="123">
        <v>0</v>
      </c>
      <c r="F2621" s="217">
        <f t="shared" si="935"/>
        <v>198.6754966887417</v>
      </c>
    </row>
    <row r="2622" spans="1:6" s="95" customFormat="1" x14ac:dyDescent="0.2">
      <c r="A2622" s="113">
        <v>411400</v>
      </c>
      <c r="B2622" s="114" t="s">
        <v>362</v>
      </c>
      <c r="C2622" s="123">
        <v>15000</v>
      </c>
      <c r="D2622" s="115">
        <v>20000</v>
      </c>
      <c r="E2622" s="123">
        <v>0</v>
      </c>
      <c r="F2622" s="217">
        <f t="shared" si="935"/>
        <v>133.33333333333331</v>
      </c>
    </row>
    <row r="2623" spans="1:6" s="95" customFormat="1" x14ac:dyDescent="0.2">
      <c r="A2623" s="111">
        <v>412000</v>
      </c>
      <c r="B2623" s="116" t="s">
        <v>477</v>
      </c>
      <c r="C2623" s="110">
        <f>SUM(C2624:C2633)</f>
        <v>275400</v>
      </c>
      <c r="D2623" s="110">
        <f>SUM(D2624:D2633)</f>
        <v>277400</v>
      </c>
      <c r="E2623" s="110">
        <f>SUM(E2624:E2633)</f>
        <v>0</v>
      </c>
      <c r="F2623" s="218">
        <f t="shared" si="935"/>
        <v>100.72621641249093</v>
      </c>
    </row>
    <row r="2624" spans="1:6" s="95" customFormat="1" ht="40.5" x14ac:dyDescent="0.2">
      <c r="A2624" s="113">
        <v>412200</v>
      </c>
      <c r="B2624" s="114" t="s">
        <v>486</v>
      </c>
      <c r="C2624" s="123">
        <v>165000</v>
      </c>
      <c r="D2624" s="115">
        <v>166000</v>
      </c>
      <c r="E2624" s="123">
        <v>0</v>
      </c>
      <c r="F2624" s="217">
        <f t="shared" si="935"/>
        <v>100.60606060606061</v>
      </c>
    </row>
    <row r="2625" spans="1:6" s="95" customFormat="1" x14ac:dyDescent="0.2">
      <c r="A2625" s="113">
        <v>412300</v>
      </c>
      <c r="B2625" s="114" t="s">
        <v>364</v>
      </c>
      <c r="C2625" s="123">
        <v>16000</v>
      </c>
      <c r="D2625" s="115">
        <v>16000</v>
      </c>
      <c r="E2625" s="123">
        <v>0</v>
      </c>
      <c r="F2625" s="217">
        <f t="shared" si="935"/>
        <v>100</v>
      </c>
    </row>
    <row r="2626" spans="1:6" s="95" customFormat="1" x14ac:dyDescent="0.2">
      <c r="A2626" s="113">
        <v>412500</v>
      </c>
      <c r="B2626" s="114" t="s">
        <v>366</v>
      </c>
      <c r="C2626" s="123">
        <v>3000</v>
      </c>
      <c r="D2626" s="115">
        <v>3000</v>
      </c>
      <c r="E2626" s="123">
        <v>0</v>
      </c>
      <c r="F2626" s="217">
        <f t="shared" si="935"/>
        <v>100</v>
      </c>
    </row>
    <row r="2627" spans="1:6" s="95" customFormat="1" x14ac:dyDescent="0.2">
      <c r="A2627" s="113">
        <v>412600</v>
      </c>
      <c r="B2627" s="114" t="s">
        <v>487</v>
      </c>
      <c r="C2627" s="123">
        <v>4000</v>
      </c>
      <c r="D2627" s="115">
        <v>4000</v>
      </c>
      <c r="E2627" s="123">
        <v>0</v>
      </c>
      <c r="F2627" s="217">
        <f t="shared" si="935"/>
        <v>100</v>
      </c>
    </row>
    <row r="2628" spans="1:6" s="95" customFormat="1" x14ac:dyDescent="0.2">
      <c r="A2628" s="113">
        <v>412700</v>
      </c>
      <c r="B2628" s="114" t="s">
        <v>474</v>
      </c>
      <c r="C2628" s="123">
        <v>75000</v>
      </c>
      <c r="D2628" s="115">
        <v>75000</v>
      </c>
      <c r="E2628" s="123">
        <v>0</v>
      </c>
      <c r="F2628" s="217">
        <f t="shared" si="935"/>
        <v>100</v>
      </c>
    </row>
    <row r="2629" spans="1:6" s="95" customFormat="1" x14ac:dyDescent="0.2">
      <c r="A2629" s="113">
        <v>412900</v>
      </c>
      <c r="B2629" s="114" t="s">
        <v>567</v>
      </c>
      <c r="C2629" s="123">
        <v>2000</v>
      </c>
      <c r="D2629" s="115">
        <v>2000</v>
      </c>
      <c r="E2629" s="123">
        <v>0</v>
      </c>
      <c r="F2629" s="217">
        <f t="shared" si="935"/>
        <v>100</v>
      </c>
    </row>
    <row r="2630" spans="1:6" s="95" customFormat="1" x14ac:dyDescent="0.2">
      <c r="A2630" s="113">
        <v>412900</v>
      </c>
      <c r="B2630" s="118" t="s">
        <v>585</v>
      </c>
      <c r="C2630" s="123">
        <v>400</v>
      </c>
      <c r="D2630" s="115">
        <v>400</v>
      </c>
      <c r="E2630" s="123">
        <v>0</v>
      </c>
      <c r="F2630" s="217">
        <f t="shared" si="935"/>
        <v>100</v>
      </c>
    </row>
    <row r="2631" spans="1:6" s="95" customFormat="1" x14ac:dyDescent="0.2">
      <c r="A2631" s="113">
        <v>412900</v>
      </c>
      <c r="B2631" s="118" t="s">
        <v>586</v>
      </c>
      <c r="C2631" s="123">
        <v>999.99999999999989</v>
      </c>
      <c r="D2631" s="115">
        <v>1000</v>
      </c>
      <c r="E2631" s="123">
        <v>0</v>
      </c>
      <c r="F2631" s="217">
        <f t="shared" si="935"/>
        <v>100.00000000000003</v>
      </c>
    </row>
    <row r="2632" spans="1:6" s="95" customFormat="1" x14ac:dyDescent="0.2">
      <c r="A2632" s="113">
        <v>412900</v>
      </c>
      <c r="B2632" s="118" t="s">
        <v>587</v>
      </c>
      <c r="C2632" s="123">
        <v>1999.9999999999998</v>
      </c>
      <c r="D2632" s="115">
        <v>2500</v>
      </c>
      <c r="E2632" s="123">
        <v>0</v>
      </c>
      <c r="F2632" s="217">
        <f t="shared" si="935"/>
        <v>125.00000000000003</v>
      </c>
    </row>
    <row r="2633" spans="1:6" s="95" customFormat="1" x14ac:dyDescent="0.2">
      <c r="A2633" s="113">
        <v>412900</v>
      </c>
      <c r="B2633" s="114" t="s">
        <v>569</v>
      </c>
      <c r="C2633" s="123">
        <v>6999.9999999999964</v>
      </c>
      <c r="D2633" s="115">
        <v>7500</v>
      </c>
      <c r="E2633" s="123">
        <v>0</v>
      </c>
      <c r="F2633" s="217">
        <f t="shared" si="935"/>
        <v>107.14285714285721</v>
      </c>
    </row>
    <row r="2634" spans="1:6" s="120" customFormat="1" x14ac:dyDescent="0.2">
      <c r="A2634" s="111">
        <v>413000</v>
      </c>
      <c r="B2634" s="116" t="s">
        <v>478</v>
      </c>
      <c r="C2634" s="110">
        <f t="shared" ref="C2634" si="948">C2635</f>
        <v>700</v>
      </c>
      <c r="D2634" s="110">
        <f t="shared" ref="D2634:E2634" si="949">D2635</f>
        <v>1000</v>
      </c>
      <c r="E2634" s="110">
        <f t="shared" si="949"/>
        <v>0</v>
      </c>
      <c r="F2634" s="218">
        <f t="shared" si="935"/>
        <v>142.85714285714286</v>
      </c>
    </row>
    <row r="2635" spans="1:6" s="95" customFormat="1" x14ac:dyDescent="0.2">
      <c r="A2635" s="113">
        <v>413900</v>
      </c>
      <c r="B2635" s="114" t="s">
        <v>371</v>
      </c>
      <c r="C2635" s="123">
        <v>700</v>
      </c>
      <c r="D2635" s="115">
        <v>1000</v>
      </c>
      <c r="E2635" s="123">
        <v>0</v>
      </c>
      <c r="F2635" s="217">
        <f t="shared" si="935"/>
        <v>142.85714285714286</v>
      </c>
    </row>
    <row r="2636" spans="1:6" s="120" customFormat="1" x14ac:dyDescent="0.2">
      <c r="A2636" s="111">
        <v>510000</v>
      </c>
      <c r="B2636" s="116" t="s">
        <v>423</v>
      </c>
      <c r="C2636" s="110">
        <f>C2637+C2641+C2639</f>
        <v>6500</v>
      </c>
      <c r="D2636" s="110">
        <f>D2637+D2641+D2639</f>
        <v>7000</v>
      </c>
      <c r="E2636" s="110">
        <f>E2637+E2641+E2639</f>
        <v>0</v>
      </c>
      <c r="F2636" s="218">
        <f t="shared" si="935"/>
        <v>107.69230769230769</v>
      </c>
    </row>
    <row r="2637" spans="1:6" s="95" customFormat="1" x14ac:dyDescent="0.2">
      <c r="A2637" s="111">
        <v>511000</v>
      </c>
      <c r="B2637" s="116" t="s">
        <v>424</v>
      </c>
      <c r="C2637" s="110">
        <f>SUM(C2638:C2638)</f>
        <v>5500</v>
      </c>
      <c r="D2637" s="110">
        <f>SUM(D2638:D2638)</f>
        <v>3000</v>
      </c>
      <c r="E2637" s="110">
        <f>SUM(E2638:E2638)</f>
        <v>0</v>
      </c>
      <c r="F2637" s="218">
        <f t="shared" si="935"/>
        <v>54.54545454545454</v>
      </c>
    </row>
    <row r="2638" spans="1:6" s="95" customFormat="1" x14ac:dyDescent="0.2">
      <c r="A2638" s="113">
        <v>511300</v>
      </c>
      <c r="B2638" s="114" t="s">
        <v>427</v>
      </c>
      <c r="C2638" s="123">
        <v>5500</v>
      </c>
      <c r="D2638" s="115">
        <v>3000</v>
      </c>
      <c r="E2638" s="123">
        <v>0</v>
      </c>
      <c r="F2638" s="217">
        <f t="shared" ref="F2638:F2683" si="950">D2638/C2638*100</f>
        <v>54.54545454545454</v>
      </c>
    </row>
    <row r="2639" spans="1:6" s="120" customFormat="1" x14ac:dyDescent="0.2">
      <c r="A2639" s="111">
        <v>513000</v>
      </c>
      <c r="B2639" s="116" t="s">
        <v>432</v>
      </c>
      <c r="C2639" s="110">
        <f t="shared" ref="C2639" si="951">C2640</f>
        <v>0</v>
      </c>
      <c r="D2639" s="110">
        <f t="shared" ref="D2639:E2639" si="952">D2640</f>
        <v>2500</v>
      </c>
      <c r="E2639" s="110">
        <f t="shared" si="952"/>
        <v>0</v>
      </c>
      <c r="F2639" s="218">
        <v>0</v>
      </c>
    </row>
    <row r="2640" spans="1:6" s="95" customFormat="1" x14ac:dyDescent="0.2">
      <c r="A2640" s="121">
        <v>513700</v>
      </c>
      <c r="B2640" s="114" t="s">
        <v>609</v>
      </c>
      <c r="C2640" s="123">
        <v>0</v>
      </c>
      <c r="D2640" s="115">
        <v>2500</v>
      </c>
      <c r="E2640" s="123">
        <v>0</v>
      </c>
      <c r="F2640" s="217">
        <v>0</v>
      </c>
    </row>
    <row r="2641" spans="1:6" s="120" customFormat="1" x14ac:dyDescent="0.2">
      <c r="A2641" s="111">
        <v>516000</v>
      </c>
      <c r="B2641" s="116" t="s">
        <v>434</v>
      </c>
      <c r="C2641" s="110">
        <f t="shared" ref="C2641" si="953">C2642</f>
        <v>1000</v>
      </c>
      <c r="D2641" s="110">
        <f t="shared" ref="D2641:E2641" si="954">D2642</f>
        <v>1500</v>
      </c>
      <c r="E2641" s="110">
        <f t="shared" si="954"/>
        <v>0</v>
      </c>
      <c r="F2641" s="218">
        <f t="shared" si="950"/>
        <v>150</v>
      </c>
    </row>
    <row r="2642" spans="1:6" s="95" customFormat="1" x14ac:dyDescent="0.2">
      <c r="A2642" s="113">
        <v>516100</v>
      </c>
      <c r="B2642" s="114" t="s">
        <v>434</v>
      </c>
      <c r="C2642" s="123">
        <v>1000</v>
      </c>
      <c r="D2642" s="115">
        <v>1500</v>
      </c>
      <c r="E2642" s="123">
        <v>0</v>
      </c>
      <c r="F2642" s="217">
        <f t="shared" si="950"/>
        <v>150</v>
      </c>
    </row>
    <row r="2643" spans="1:6" s="120" customFormat="1" x14ac:dyDescent="0.2">
      <c r="A2643" s="111">
        <v>630000</v>
      </c>
      <c r="B2643" s="116" t="s">
        <v>462</v>
      </c>
      <c r="C2643" s="110">
        <f>C2644+C2646</f>
        <v>15900</v>
      </c>
      <c r="D2643" s="110">
        <f>D2644+D2646</f>
        <v>20500</v>
      </c>
      <c r="E2643" s="110">
        <f>E2644+E2646</f>
        <v>600000</v>
      </c>
      <c r="F2643" s="218">
        <f t="shared" si="950"/>
        <v>128.93081761006289</v>
      </c>
    </row>
    <row r="2644" spans="1:6" s="120" customFormat="1" x14ac:dyDescent="0.2">
      <c r="A2644" s="111">
        <v>631000</v>
      </c>
      <c r="B2644" s="116" t="s">
        <v>397</v>
      </c>
      <c r="C2644" s="110">
        <f>0</f>
        <v>0</v>
      </c>
      <c r="D2644" s="110">
        <f>0</f>
        <v>0</v>
      </c>
      <c r="E2644" s="110">
        <f>0+E2645</f>
        <v>600000</v>
      </c>
      <c r="F2644" s="218">
        <v>0</v>
      </c>
    </row>
    <row r="2645" spans="1:6" s="95" customFormat="1" x14ac:dyDescent="0.2">
      <c r="A2645" s="121">
        <v>631200</v>
      </c>
      <c r="B2645" s="114" t="s">
        <v>465</v>
      </c>
      <c r="C2645" s="123">
        <v>0</v>
      </c>
      <c r="D2645" s="115">
        <v>0</v>
      </c>
      <c r="E2645" s="115">
        <v>600000</v>
      </c>
      <c r="F2645" s="219">
        <v>0</v>
      </c>
    </row>
    <row r="2646" spans="1:6" s="120" customFormat="1" x14ac:dyDescent="0.2">
      <c r="A2646" s="111">
        <v>638000</v>
      </c>
      <c r="B2646" s="116" t="s">
        <v>398</v>
      </c>
      <c r="C2646" s="110">
        <f t="shared" ref="C2646" si="955">C2647</f>
        <v>15900</v>
      </c>
      <c r="D2646" s="110">
        <f t="shared" ref="D2646:E2646" si="956">D2647</f>
        <v>20500</v>
      </c>
      <c r="E2646" s="110">
        <f t="shared" si="956"/>
        <v>0</v>
      </c>
      <c r="F2646" s="218">
        <f t="shared" si="950"/>
        <v>128.93081761006289</v>
      </c>
    </row>
    <row r="2647" spans="1:6" s="95" customFormat="1" x14ac:dyDescent="0.2">
      <c r="A2647" s="113">
        <v>638100</v>
      </c>
      <c r="B2647" s="114" t="s">
        <v>467</v>
      </c>
      <c r="C2647" s="123">
        <v>15900</v>
      </c>
      <c r="D2647" s="115">
        <v>20500</v>
      </c>
      <c r="E2647" s="123">
        <v>0</v>
      </c>
      <c r="F2647" s="217">
        <f t="shared" si="950"/>
        <v>128.93081761006289</v>
      </c>
    </row>
    <row r="2648" spans="1:6" s="95" customFormat="1" x14ac:dyDescent="0.2">
      <c r="A2648" s="154"/>
      <c r="B2648" s="148" t="s">
        <v>501</v>
      </c>
      <c r="C2648" s="152">
        <f>C2617+C2636+C2643</f>
        <v>1448600</v>
      </c>
      <c r="D2648" s="152">
        <f>D2617+D2636+D2643</f>
        <v>1569900</v>
      </c>
      <c r="E2648" s="152">
        <f>E2617+E2636+E2643</f>
        <v>600000</v>
      </c>
      <c r="F2648" s="245">
        <f t="shared" si="950"/>
        <v>108.37360209857793</v>
      </c>
    </row>
    <row r="2649" spans="1:6" s="95" customFormat="1" x14ac:dyDescent="0.2">
      <c r="A2649" s="131"/>
      <c r="B2649" s="109"/>
      <c r="C2649" s="132"/>
      <c r="D2649" s="132"/>
      <c r="E2649" s="132"/>
      <c r="F2649" s="241"/>
    </row>
    <row r="2650" spans="1:6" s="95" customFormat="1" x14ac:dyDescent="0.2">
      <c r="A2650" s="108"/>
      <c r="B2650" s="109"/>
      <c r="C2650" s="115"/>
      <c r="D2650" s="115"/>
      <c r="E2650" s="115"/>
      <c r="F2650" s="219"/>
    </row>
    <row r="2651" spans="1:6" s="95" customFormat="1" x14ac:dyDescent="0.2">
      <c r="A2651" s="113" t="s">
        <v>907</v>
      </c>
      <c r="B2651" s="116"/>
      <c r="C2651" s="115"/>
      <c r="D2651" s="115"/>
      <c r="E2651" s="115"/>
      <c r="F2651" s="219"/>
    </row>
    <row r="2652" spans="1:6" s="95" customFormat="1" x14ac:dyDescent="0.2">
      <c r="A2652" s="113" t="s">
        <v>514</v>
      </c>
      <c r="B2652" s="116"/>
      <c r="C2652" s="115"/>
      <c r="D2652" s="115"/>
      <c r="E2652" s="115"/>
      <c r="F2652" s="219"/>
    </row>
    <row r="2653" spans="1:6" s="95" customFormat="1" x14ac:dyDescent="0.2">
      <c r="A2653" s="113" t="s">
        <v>667</v>
      </c>
      <c r="B2653" s="116"/>
      <c r="C2653" s="115"/>
      <c r="D2653" s="115"/>
      <c r="E2653" s="115"/>
      <c r="F2653" s="219"/>
    </row>
    <row r="2654" spans="1:6" s="95" customFormat="1" x14ac:dyDescent="0.2">
      <c r="A2654" s="113" t="s">
        <v>801</v>
      </c>
      <c r="B2654" s="116"/>
      <c r="C2654" s="115"/>
      <c r="D2654" s="115"/>
      <c r="E2654" s="115"/>
      <c r="F2654" s="219"/>
    </row>
    <row r="2655" spans="1:6" s="95" customFormat="1" x14ac:dyDescent="0.2">
      <c r="A2655" s="113"/>
      <c r="B2655" s="144"/>
      <c r="C2655" s="132"/>
      <c r="D2655" s="132"/>
      <c r="E2655" s="132"/>
      <c r="F2655" s="241"/>
    </row>
    <row r="2656" spans="1:6" s="95" customFormat="1" x14ac:dyDescent="0.2">
      <c r="A2656" s="111">
        <v>410000</v>
      </c>
      <c r="B2656" s="112" t="s">
        <v>359</v>
      </c>
      <c r="C2656" s="110">
        <f>C2657+C2662+0</f>
        <v>1726600</v>
      </c>
      <c r="D2656" s="110">
        <f>D2657+D2662+0</f>
        <v>2052100</v>
      </c>
      <c r="E2656" s="110">
        <f>E2657+E2662+0</f>
        <v>0</v>
      </c>
      <c r="F2656" s="218">
        <f t="shared" si="950"/>
        <v>118.85207923085834</v>
      </c>
    </row>
    <row r="2657" spans="1:6" s="95" customFormat="1" x14ac:dyDescent="0.2">
      <c r="A2657" s="111">
        <v>411000</v>
      </c>
      <c r="B2657" s="112" t="s">
        <v>472</v>
      </c>
      <c r="C2657" s="110">
        <f t="shared" ref="C2657" si="957">SUM(C2658:C2661)</f>
        <v>1377300</v>
      </c>
      <c r="D2657" s="110">
        <f t="shared" ref="D2657" si="958">SUM(D2658:D2661)</f>
        <v>1601000</v>
      </c>
      <c r="E2657" s="110">
        <f t="shared" ref="E2657" si="959">SUM(E2658:E2661)</f>
        <v>0</v>
      </c>
      <c r="F2657" s="218">
        <f t="shared" si="950"/>
        <v>116.2419226021927</v>
      </c>
    </row>
    <row r="2658" spans="1:6" s="95" customFormat="1" x14ac:dyDescent="0.2">
      <c r="A2658" s="113">
        <v>411100</v>
      </c>
      <c r="B2658" s="114" t="s">
        <v>360</v>
      </c>
      <c r="C2658" s="123">
        <v>1260000</v>
      </c>
      <c r="D2658" s="115">
        <v>1506000</v>
      </c>
      <c r="E2658" s="123">
        <v>0</v>
      </c>
      <c r="F2658" s="217">
        <f t="shared" si="950"/>
        <v>119.52380952380952</v>
      </c>
    </row>
    <row r="2659" spans="1:6" s="95" customFormat="1" ht="40.5" x14ac:dyDescent="0.2">
      <c r="A2659" s="113">
        <v>411200</v>
      </c>
      <c r="B2659" s="114" t="s">
        <v>485</v>
      </c>
      <c r="C2659" s="123">
        <v>50000</v>
      </c>
      <c r="D2659" s="115">
        <v>50000</v>
      </c>
      <c r="E2659" s="123">
        <v>0</v>
      </c>
      <c r="F2659" s="217">
        <f t="shared" si="950"/>
        <v>100</v>
      </c>
    </row>
    <row r="2660" spans="1:6" s="95" customFormat="1" ht="40.5" x14ac:dyDescent="0.2">
      <c r="A2660" s="113">
        <v>411300</v>
      </c>
      <c r="B2660" s="114" t="s">
        <v>361</v>
      </c>
      <c r="C2660" s="123">
        <v>32300</v>
      </c>
      <c r="D2660" s="115">
        <v>10000</v>
      </c>
      <c r="E2660" s="123">
        <v>0</v>
      </c>
      <c r="F2660" s="217">
        <f t="shared" si="950"/>
        <v>30.959752321981426</v>
      </c>
    </row>
    <row r="2661" spans="1:6" s="95" customFormat="1" x14ac:dyDescent="0.2">
      <c r="A2661" s="113">
        <v>411400</v>
      </c>
      <c r="B2661" s="114" t="s">
        <v>362</v>
      </c>
      <c r="C2661" s="123">
        <v>35000</v>
      </c>
      <c r="D2661" s="115">
        <v>35000</v>
      </c>
      <c r="E2661" s="123">
        <v>0</v>
      </c>
      <c r="F2661" s="217">
        <f t="shared" si="950"/>
        <v>100</v>
      </c>
    </row>
    <row r="2662" spans="1:6" s="95" customFormat="1" x14ac:dyDescent="0.2">
      <c r="A2662" s="111">
        <v>412000</v>
      </c>
      <c r="B2662" s="116" t="s">
        <v>477</v>
      </c>
      <c r="C2662" s="110">
        <f>SUM(C2663:C2671)</f>
        <v>349300</v>
      </c>
      <c r="D2662" s="110">
        <f>SUM(D2663:D2671)</f>
        <v>451100</v>
      </c>
      <c r="E2662" s="110">
        <f>SUM(E2663:E2671)</f>
        <v>0</v>
      </c>
      <c r="F2662" s="218">
        <f t="shared" si="950"/>
        <v>129.14400229029488</v>
      </c>
    </row>
    <row r="2663" spans="1:6" s="95" customFormat="1" x14ac:dyDescent="0.2">
      <c r="A2663" s="121">
        <v>412100</v>
      </c>
      <c r="B2663" s="114" t="s">
        <v>363</v>
      </c>
      <c r="C2663" s="123">
        <v>5000</v>
      </c>
      <c r="D2663" s="115">
        <v>87200</v>
      </c>
      <c r="E2663" s="123">
        <v>0</v>
      </c>
      <c r="F2663" s="217"/>
    </row>
    <row r="2664" spans="1:6" s="95" customFormat="1" ht="40.5" x14ac:dyDescent="0.2">
      <c r="A2664" s="113">
        <v>412200</v>
      </c>
      <c r="B2664" s="114" t="s">
        <v>486</v>
      </c>
      <c r="C2664" s="123">
        <v>190000</v>
      </c>
      <c r="D2664" s="115">
        <v>200000</v>
      </c>
      <c r="E2664" s="123">
        <v>0</v>
      </c>
      <c r="F2664" s="217">
        <f t="shared" si="950"/>
        <v>105.26315789473684</v>
      </c>
    </row>
    <row r="2665" spans="1:6" s="95" customFormat="1" x14ac:dyDescent="0.2">
      <c r="A2665" s="113">
        <v>412300</v>
      </c>
      <c r="B2665" s="114" t="s">
        <v>364</v>
      </c>
      <c r="C2665" s="123">
        <v>26300.00000000004</v>
      </c>
      <c r="D2665" s="115">
        <v>28000</v>
      </c>
      <c r="E2665" s="123">
        <v>0</v>
      </c>
      <c r="F2665" s="217">
        <f t="shared" si="950"/>
        <v>106.46387832699604</v>
      </c>
    </row>
    <row r="2666" spans="1:6" s="95" customFormat="1" x14ac:dyDescent="0.2">
      <c r="A2666" s="113">
        <v>412500</v>
      </c>
      <c r="B2666" s="114" t="s">
        <v>366</v>
      </c>
      <c r="C2666" s="123">
        <v>5400</v>
      </c>
      <c r="D2666" s="115">
        <v>6000</v>
      </c>
      <c r="E2666" s="123">
        <v>0</v>
      </c>
      <c r="F2666" s="217">
        <f t="shared" si="950"/>
        <v>111.11111111111111</v>
      </c>
    </row>
    <row r="2667" spans="1:6" s="95" customFormat="1" x14ac:dyDescent="0.2">
      <c r="A2667" s="113">
        <v>412600</v>
      </c>
      <c r="B2667" s="114" t="s">
        <v>487</v>
      </c>
      <c r="C2667" s="123">
        <v>6000</v>
      </c>
      <c r="D2667" s="115">
        <v>7000</v>
      </c>
      <c r="E2667" s="123">
        <v>0</v>
      </c>
      <c r="F2667" s="217">
        <f t="shared" si="950"/>
        <v>116.66666666666667</v>
      </c>
    </row>
    <row r="2668" spans="1:6" s="95" customFormat="1" x14ac:dyDescent="0.2">
      <c r="A2668" s="113">
        <v>412700</v>
      </c>
      <c r="B2668" s="114" t="s">
        <v>474</v>
      </c>
      <c r="C2668" s="123">
        <v>105000</v>
      </c>
      <c r="D2668" s="115">
        <v>110000</v>
      </c>
      <c r="E2668" s="123">
        <v>0</v>
      </c>
      <c r="F2668" s="217">
        <f t="shared" si="950"/>
        <v>104.76190476190477</v>
      </c>
    </row>
    <row r="2669" spans="1:6" s="95" customFormat="1" x14ac:dyDescent="0.2">
      <c r="A2669" s="113">
        <v>412900</v>
      </c>
      <c r="B2669" s="118" t="s">
        <v>567</v>
      </c>
      <c r="C2669" s="123">
        <v>8000</v>
      </c>
      <c r="D2669" s="115">
        <v>9000</v>
      </c>
      <c r="E2669" s="123">
        <v>0</v>
      </c>
      <c r="F2669" s="217">
        <f t="shared" si="950"/>
        <v>112.5</v>
      </c>
    </row>
    <row r="2670" spans="1:6" s="95" customFormat="1" x14ac:dyDescent="0.2">
      <c r="A2670" s="113">
        <v>412900</v>
      </c>
      <c r="B2670" s="118" t="s">
        <v>586</v>
      </c>
      <c r="C2670" s="123">
        <v>999.99999999999989</v>
      </c>
      <c r="D2670" s="115">
        <v>900</v>
      </c>
      <c r="E2670" s="123">
        <v>0</v>
      </c>
      <c r="F2670" s="217">
        <f t="shared" si="950"/>
        <v>90.000000000000014</v>
      </c>
    </row>
    <row r="2671" spans="1:6" s="95" customFormat="1" x14ac:dyDescent="0.2">
      <c r="A2671" s="113">
        <v>412900</v>
      </c>
      <c r="B2671" s="118" t="s">
        <v>587</v>
      </c>
      <c r="C2671" s="123">
        <v>2600</v>
      </c>
      <c r="D2671" s="115">
        <v>3000</v>
      </c>
      <c r="E2671" s="123">
        <v>0</v>
      </c>
      <c r="F2671" s="217">
        <f t="shared" si="950"/>
        <v>115.38461538461537</v>
      </c>
    </row>
    <row r="2672" spans="1:6" s="95" customFormat="1" x14ac:dyDescent="0.2">
      <c r="A2672" s="111">
        <v>510000</v>
      </c>
      <c r="B2672" s="116" t="s">
        <v>423</v>
      </c>
      <c r="C2672" s="110">
        <f>C2673+C2676+0</f>
        <v>22700</v>
      </c>
      <c r="D2672" s="110">
        <f>D2673+D2676+0</f>
        <v>13000</v>
      </c>
      <c r="E2672" s="110">
        <f>E2673+E2676+0</f>
        <v>0</v>
      </c>
      <c r="F2672" s="218">
        <f t="shared" si="950"/>
        <v>57.268722466960355</v>
      </c>
    </row>
    <row r="2673" spans="1:6" s="95" customFormat="1" x14ac:dyDescent="0.2">
      <c r="A2673" s="111">
        <v>511000</v>
      </c>
      <c r="B2673" s="116" t="s">
        <v>424</v>
      </c>
      <c r="C2673" s="110">
        <f>SUM(C2674:C2675)</f>
        <v>20000</v>
      </c>
      <c r="D2673" s="110">
        <f>SUM(D2674:D2675)</f>
        <v>10000</v>
      </c>
      <c r="E2673" s="110">
        <f>SUM(E2674:E2675)</f>
        <v>0</v>
      </c>
      <c r="F2673" s="218">
        <f t="shared" si="950"/>
        <v>50</v>
      </c>
    </row>
    <row r="2674" spans="1:6" s="95" customFormat="1" x14ac:dyDescent="0.2">
      <c r="A2674" s="121">
        <v>511100</v>
      </c>
      <c r="B2674" s="114" t="s">
        <v>425</v>
      </c>
      <c r="C2674" s="123">
        <v>10000</v>
      </c>
      <c r="D2674" s="115">
        <v>0</v>
      </c>
      <c r="E2674" s="123">
        <v>0</v>
      </c>
      <c r="F2674" s="217">
        <f t="shared" si="950"/>
        <v>0</v>
      </c>
    </row>
    <row r="2675" spans="1:6" s="95" customFormat="1" x14ac:dyDescent="0.2">
      <c r="A2675" s="113">
        <v>511300</v>
      </c>
      <c r="B2675" s="114" t="s">
        <v>427</v>
      </c>
      <c r="C2675" s="123">
        <v>10000</v>
      </c>
      <c r="D2675" s="115">
        <v>10000</v>
      </c>
      <c r="E2675" s="123">
        <v>0</v>
      </c>
      <c r="F2675" s="217">
        <f t="shared" si="950"/>
        <v>100</v>
      </c>
    </row>
    <row r="2676" spans="1:6" s="95" customFormat="1" x14ac:dyDescent="0.2">
      <c r="A2676" s="111">
        <v>516000</v>
      </c>
      <c r="B2676" s="116" t="s">
        <v>434</v>
      </c>
      <c r="C2676" s="110">
        <f>C2677</f>
        <v>2700</v>
      </c>
      <c r="D2676" s="110">
        <f t="shared" ref="D2676:E2676" si="960">D2677</f>
        <v>3000</v>
      </c>
      <c r="E2676" s="110">
        <f t="shared" si="960"/>
        <v>0</v>
      </c>
      <c r="F2676" s="218">
        <f t="shared" si="950"/>
        <v>111.11111111111111</v>
      </c>
    </row>
    <row r="2677" spans="1:6" s="95" customFormat="1" x14ac:dyDescent="0.2">
      <c r="A2677" s="113">
        <v>516100</v>
      </c>
      <c r="B2677" s="114" t="s">
        <v>434</v>
      </c>
      <c r="C2677" s="123">
        <v>2700</v>
      </c>
      <c r="D2677" s="115">
        <v>3000</v>
      </c>
      <c r="E2677" s="123">
        <v>0</v>
      </c>
      <c r="F2677" s="217">
        <f t="shared" si="950"/>
        <v>111.11111111111111</v>
      </c>
    </row>
    <row r="2678" spans="1:6" s="120" customFormat="1" x14ac:dyDescent="0.2">
      <c r="A2678" s="111">
        <v>630000</v>
      </c>
      <c r="B2678" s="116" t="s">
        <v>462</v>
      </c>
      <c r="C2678" s="110">
        <f>C2679+C2681</f>
        <v>16000</v>
      </c>
      <c r="D2678" s="110">
        <f>D2679+D2681</f>
        <v>10000</v>
      </c>
      <c r="E2678" s="110">
        <f>E2679+E2681</f>
        <v>410000</v>
      </c>
      <c r="F2678" s="218">
        <f t="shared" si="950"/>
        <v>62.5</v>
      </c>
    </row>
    <row r="2679" spans="1:6" s="120" customFormat="1" x14ac:dyDescent="0.2">
      <c r="A2679" s="111">
        <v>631000</v>
      </c>
      <c r="B2679" s="116" t="s">
        <v>397</v>
      </c>
      <c r="C2679" s="110">
        <f>0</f>
        <v>0</v>
      </c>
      <c r="D2679" s="110">
        <f>0</f>
        <v>0</v>
      </c>
      <c r="E2679" s="110">
        <f>0+E2680</f>
        <v>410000</v>
      </c>
      <c r="F2679" s="218">
        <v>0</v>
      </c>
    </row>
    <row r="2680" spans="1:6" s="95" customFormat="1" x14ac:dyDescent="0.2">
      <c r="A2680" s="121">
        <v>631200</v>
      </c>
      <c r="B2680" s="114" t="s">
        <v>465</v>
      </c>
      <c r="C2680" s="123">
        <v>0</v>
      </c>
      <c r="D2680" s="115">
        <v>0</v>
      </c>
      <c r="E2680" s="115">
        <v>410000</v>
      </c>
      <c r="F2680" s="219">
        <v>0</v>
      </c>
    </row>
    <row r="2681" spans="1:6" s="120" customFormat="1" x14ac:dyDescent="0.2">
      <c r="A2681" s="111">
        <v>638000</v>
      </c>
      <c r="B2681" s="116" t="s">
        <v>398</v>
      </c>
      <c r="C2681" s="110">
        <f t="shared" ref="C2681" si="961">C2682</f>
        <v>16000</v>
      </c>
      <c r="D2681" s="110">
        <f t="shared" ref="D2681:E2681" si="962">D2682</f>
        <v>10000</v>
      </c>
      <c r="E2681" s="110">
        <f t="shared" si="962"/>
        <v>0</v>
      </c>
      <c r="F2681" s="218">
        <f t="shared" si="950"/>
        <v>62.5</v>
      </c>
    </row>
    <row r="2682" spans="1:6" s="95" customFormat="1" x14ac:dyDescent="0.2">
      <c r="A2682" s="113">
        <v>638100</v>
      </c>
      <c r="B2682" s="114" t="s">
        <v>467</v>
      </c>
      <c r="C2682" s="123">
        <v>16000</v>
      </c>
      <c r="D2682" s="115">
        <v>10000</v>
      </c>
      <c r="E2682" s="123">
        <v>0</v>
      </c>
      <c r="F2682" s="217">
        <f t="shared" si="950"/>
        <v>62.5</v>
      </c>
    </row>
    <row r="2683" spans="1:6" s="95" customFormat="1" x14ac:dyDescent="0.2">
      <c r="A2683" s="154"/>
      <c r="B2683" s="148" t="s">
        <v>501</v>
      </c>
      <c r="C2683" s="152">
        <f>C2656+C2672+C2678</f>
        <v>1765300</v>
      </c>
      <c r="D2683" s="152">
        <f>D2656+D2672+D2678</f>
        <v>2075100</v>
      </c>
      <c r="E2683" s="152">
        <f>E2656+E2672+E2678</f>
        <v>410000</v>
      </c>
      <c r="F2683" s="245">
        <f t="shared" si="950"/>
        <v>117.54942502690761</v>
      </c>
    </row>
    <row r="2684" spans="1:6" s="95" customFormat="1" x14ac:dyDescent="0.2">
      <c r="A2684" s="131"/>
      <c r="B2684" s="109"/>
      <c r="C2684" s="132"/>
      <c r="D2684" s="132"/>
      <c r="E2684" s="132"/>
      <c r="F2684" s="241"/>
    </row>
    <row r="2685" spans="1:6" s="95" customFormat="1" x14ac:dyDescent="0.2">
      <c r="A2685" s="108"/>
      <c r="B2685" s="109"/>
      <c r="C2685" s="115"/>
      <c r="D2685" s="115"/>
      <c r="E2685" s="115"/>
      <c r="F2685" s="219"/>
    </row>
    <row r="2686" spans="1:6" s="95" customFormat="1" x14ac:dyDescent="0.2">
      <c r="A2686" s="113" t="s">
        <v>908</v>
      </c>
      <c r="B2686" s="116"/>
      <c r="C2686" s="115"/>
      <c r="D2686" s="115"/>
      <c r="E2686" s="115"/>
      <c r="F2686" s="219"/>
    </row>
    <row r="2687" spans="1:6" s="95" customFormat="1" x14ac:dyDescent="0.2">
      <c r="A2687" s="113" t="s">
        <v>514</v>
      </c>
      <c r="B2687" s="116"/>
      <c r="C2687" s="115"/>
      <c r="D2687" s="115"/>
      <c r="E2687" s="115"/>
      <c r="F2687" s="219"/>
    </row>
    <row r="2688" spans="1:6" s="95" customFormat="1" x14ac:dyDescent="0.2">
      <c r="A2688" s="113" t="s">
        <v>668</v>
      </c>
      <c r="B2688" s="116"/>
      <c r="C2688" s="115"/>
      <c r="D2688" s="115"/>
      <c r="E2688" s="115"/>
      <c r="F2688" s="219"/>
    </row>
    <row r="2689" spans="1:6" s="95" customFormat="1" x14ac:dyDescent="0.2">
      <c r="A2689" s="113" t="s">
        <v>801</v>
      </c>
      <c r="B2689" s="116"/>
      <c r="C2689" s="115"/>
      <c r="D2689" s="115"/>
      <c r="E2689" s="115"/>
      <c r="F2689" s="219"/>
    </row>
    <row r="2690" spans="1:6" s="95" customFormat="1" x14ac:dyDescent="0.2">
      <c r="A2690" s="113"/>
      <c r="B2690" s="144"/>
      <c r="C2690" s="132"/>
      <c r="D2690" s="132"/>
      <c r="E2690" s="132"/>
      <c r="F2690" s="241"/>
    </row>
    <row r="2691" spans="1:6" s="95" customFormat="1" x14ac:dyDescent="0.2">
      <c r="A2691" s="111">
        <v>410000</v>
      </c>
      <c r="B2691" s="112" t="s">
        <v>359</v>
      </c>
      <c r="C2691" s="110">
        <f t="shared" ref="C2691" si="963">C2692+C2697</f>
        <v>1018899.9955863567</v>
      </c>
      <c r="D2691" s="110">
        <f t="shared" ref="D2691" si="964">D2692+D2697</f>
        <v>1097700</v>
      </c>
      <c r="E2691" s="110">
        <f t="shared" ref="E2691" si="965">E2692+E2697</f>
        <v>0</v>
      </c>
      <c r="F2691" s="218">
        <f t="shared" ref="F2691:F2741" si="966">D2691/C2691*100</f>
        <v>107.73383106830767</v>
      </c>
    </row>
    <row r="2692" spans="1:6" s="95" customFormat="1" x14ac:dyDescent="0.2">
      <c r="A2692" s="111">
        <v>411000</v>
      </c>
      <c r="B2692" s="112" t="s">
        <v>472</v>
      </c>
      <c r="C2692" s="110">
        <f t="shared" ref="C2692" si="967">SUM(C2693:C2696)</f>
        <v>817300</v>
      </c>
      <c r="D2692" s="110">
        <f t="shared" ref="D2692" si="968">SUM(D2693:D2696)</f>
        <v>897000</v>
      </c>
      <c r="E2692" s="110">
        <f t="shared" ref="E2692" si="969">SUM(E2693:E2696)</f>
        <v>0</v>
      </c>
      <c r="F2692" s="218">
        <f t="shared" si="966"/>
        <v>109.75162119172886</v>
      </c>
    </row>
    <row r="2693" spans="1:6" s="95" customFormat="1" x14ac:dyDescent="0.2">
      <c r="A2693" s="113">
        <v>411100</v>
      </c>
      <c r="B2693" s="114" t="s">
        <v>360</v>
      </c>
      <c r="C2693" s="123">
        <v>740000</v>
      </c>
      <c r="D2693" s="115">
        <v>832000</v>
      </c>
      <c r="E2693" s="123">
        <v>0</v>
      </c>
      <c r="F2693" s="217">
        <f t="shared" si="966"/>
        <v>112.43243243243244</v>
      </c>
    </row>
    <row r="2694" spans="1:6" s="95" customFormat="1" ht="40.5" x14ac:dyDescent="0.2">
      <c r="A2694" s="113">
        <v>411200</v>
      </c>
      <c r="B2694" s="114" t="s">
        <v>485</v>
      </c>
      <c r="C2694" s="123">
        <v>38100</v>
      </c>
      <c r="D2694" s="115">
        <v>39000</v>
      </c>
      <c r="E2694" s="123">
        <v>0</v>
      </c>
      <c r="F2694" s="217">
        <f t="shared" si="966"/>
        <v>102.36220472440945</v>
      </c>
    </row>
    <row r="2695" spans="1:6" s="95" customFormat="1" ht="40.5" x14ac:dyDescent="0.2">
      <c r="A2695" s="113">
        <v>411300</v>
      </c>
      <c r="B2695" s="114" t="s">
        <v>361</v>
      </c>
      <c r="C2695" s="123">
        <v>29200</v>
      </c>
      <c r="D2695" s="115">
        <v>16000</v>
      </c>
      <c r="E2695" s="123">
        <v>0</v>
      </c>
      <c r="F2695" s="217">
        <f t="shared" si="966"/>
        <v>54.794520547945204</v>
      </c>
    </row>
    <row r="2696" spans="1:6" s="95" customFormat="1" x14ac:dyDescent="0.2">
      <c r="A2696" s="113">
        <v>411400</v>
      </c>
      <c r="B2696" s="114" t="s">
        <v>362</v>
      </c>
      <c r="C2696" s="123">
        <v>10000</v>
      </c>
      <c r="D2696" s="115">
        <v>10000</v>
      </c>
      <c r="E2696" s="123">
        <v>0</v>
      </c>
      <c r="F2696" s="217">
        <f t="shared" si="966"/>
        <v>100</v>
      </c>
    </row>
    <row r="2697" spans="1:6" s="95" customFormat="1" x14ac:dyDescent="0.2">
      <c r="A2697" s="111">
        <v>412000</v>
      </c>
      <c r="B2697" s="116" t="s">
        <v>477</v>
      </c>
      <c r="C2697" s="110">
        <f>SUM(C2698:C2706)</f>
        <v>201599.99558635673</v>
      </c>
      <c r="D2697" s="110">
        <f>SUM(D2698:D2706)</f>
        <v>200700</v>
      </c>
      <c r="E2697" s="110">
        <f>SUM(E2698:E2706)</f>
        <v>0</v>
      </c>
      <c r="F2697" s="218">
        <f t="shared" si="966"/>
        <v>99.553573608104955</v>
      </c>
    </row>
    <row r="2698" spans="1:6" s="95" customFormat="1" ht="40.5" x14ac:dyDescent="0.2">
      <c r="A2698" s="113">
        <v>412200</v>
      </c>
      <c r="B2698" s="114" t="s">
        <v>486</v>
      </c>
      <c r="C2698" s="123">
        <v>140000</v>
      </c>
      <c r="D2698" s="115">
        <v>140000</v>
      </c>
      <c r="E2698" s="123">
        <v>0</v>
      </c>
      <c r="F2698" s="217">
        <f t="shared" si="966"/>
        <v>100</v>
      </c>
    </row>
    <row r="2699" spans="1:6" s="95" customFormat="1" x14ac:dyDescent="0.2">
      <c r="A2699" s="113">
        <v>412300</v>
      </c>
      <c r="B2699" s="114" t="s">
        <v>364</v>
      </c>
      <c r="C2699" s="123">
        <v>12000</v>
      </c>
      <c r="D2699" s="115">
        <v>12000</v>
      </c>
      <c r="E2699" s="123">
        <v>0</v>
      </c>
      <c r="F2699" s="217">
        <f t="shared" si="966"/>
        <v>100</v>
      </c>
    </row>
    <row r="2700" spans="1:6" s="95" customFormat="1" x14ac:dyDescent="0.2">
      <c r="A2700" s="113">
        <v>412500</v>
      </c>
      <c r="B2700" s="114" t="s">
        <v>366</v>
      </c>
      <c r="C2700" s="123">
        <v>2000</v>
      </c>
      <c r="D2700" s="115">
        <v>1999.9999999999998</v>
      </c>
      <c r="E2700" s="123">
        <v>0</v>
      </c>
      <c r="F2700" s="217">
        <f t="shared" si="966"/>
        <v>99.999999999999986</v>
      </c>
    </row>
    <row r="2701" spans="1:6" s="95" customFormat="1" x14ac:dyDescent="0.2">
      <c r="A2701" s="113">
        <v>412600</v>
      </c>
      <c r="B2701" s="114" t="s">
        <v>487</v>
      </c>
      <c r="C2701" s="123">
        <v>2000</v>
      </c>
      <c r="D2701" s="115">
        <v>1999.9999999999998</v>
      </c>
      <c r="E2701" s="123">
        <v>0</v>
      </c>
      <c r="F2701" s="217">
        <f t="shared" si="966"/>
        <v>99.999999999999986</v>
      </c>
    </row>
    <row r="2702" spans="1:6" s="95" customFormat="1" x14ac:dyDescent="0.2">
      <c r="A2702" s="113">
        <v>412700</v>
      </c>
      <c r="B2702" s="114" t="s">
        <v>474</v>
      </c>
      <c r="C2702" s="123">
        <v>40000</v>
      </c>
      <c r="D2702" s="115">
        <v>40000</v>
      </c>
      <c r="E2702" s="123">
        <v>0</v>
      </c>
      <c r="F2702" s="217">
        <f t="shared" si="966"/>
        <v>100</v>
      </c>
    </row>
    <row r="2703" spans="1:6" s="95" customFormat="1" x14ac:dyDescent="0.2">
      <c r="A2703" s="113">
        <v>412900</v>
      </c>
      <c r="B2703" s="118" t="s">
        <v>567</v>
      </c>
      <c r="C2703" s="123">
        <v>1000</v>
      </c>
      <c r="D2703" s="115">
        <v>0</v>
      </c>
      <c r="E2703" s="123">
        <v>0</v>
      </c>
      <c r="F2703" s="217">
        <f t="shared" si="966"/>
        <v>0</v>
      </c>
    </row>
    <row r="2704" spans="1:6" s="95" customFormat="1" x14ac:dyDescent="0.2">
      <c r="A2704" s="113">
        <v>412900</v>
      </c>
      <c r="B2704" s="118" t="s">
        <v>586</v>
      </c>
      <c r="C2704" s="123">
        <v>2000</v>
      </c>
      <c r="D2704" s="115">
        <v>1999.9999999999998</v>
      </c>
      <c r="E2704" s="123">
        <v>0</v>
      </c>
      <c r="F2704" s="217">
        <f t="shared" si="966"/>
        <v>99.999999999999986</v>
      </c>
    </row>
    <row r="2705" spans="1:6" s="95" customFormat="1" x14ac:dyDescent="0.2">
      <c r="A2705" s="113">
        <v>412900</v>
      </c>
      <c r="B2705" s="118" t="s">
        <v>587</v>
      </c>
      <c r="C2705" s="123">
        <v>1500</v>
      </c>
      <c r="D2705" s="115">
        <v>2000</v>
      </c>
      <c r="E2705" s="123">
        <v>0</v>
      </c>
      <c r="F2705" s="217">
        <f t="shared" si="966"/>
        <v>133.33333333333331</v>
      </c>
    </row>
    <row r="2706" spans="1:6" s="95" customFormat="1" x14ac:dyDescent="0.2">
      <c r="A2706" s="113">
        <v>412900</v>
      </c>
      <c r="B2706" s="114" t="s">
        <v>569</v>
      </c>
      <c r="C2706" s="123">
        <v>1099.9955863567197</v>
      </c>
      <c r="D2706" s="115">
        <v>700</v>
      </c>
      <c r="E2706" s="123">
        <v>0</v>
      </c>
      <c r="F2706" s="217">
        <f t="shared" si="966"/>
        <v>63.636618972123372</v>
      </c>
    </row>
    <row r="2707" spans="1:6" s="120" customFormat="1" x14ac:dyDescent="0.2">
      <c r="A2707" s="111">
        <v>510000</v>
      </c>
      <c r="B2707" s="116" t="s">
        <v>423</v>
      </c>
      <c r="C2707" s="110">
        <f t="shared" ref="C2707" si="970">C2708</f>
        <v>46999.999999999993</v>
      </c>
      <c r="D2707" s="110">
        <f t="shared" ref="D2707:E2707" si="971">D2708</f>
        <v>20000</v>
      </c>
      <c r="E2707" s="110">
        <f t="shared" si="971"/>
        <v>0</v>
      </c>
      <c r="F2707" s="218">
        <f t="shared" si="966"/>
        <v>42.553191489361708</v>
      </c>
    </row>
    <row r="2708" spans="1:6" s="120" customFormat="1" x14ac:dyDescent="0.2">
      <c r="A2708" s="111">
        <v>511000</v>
      </c>
      <c r="B2708" s="116" t="s">
        <v>424</v>
      </c>
      <c r="C2708" s="110">
        <f t="shared" ref="C2708" si="972">SUM(C2709:C2710)</f>
        <v>46999.999999999993</v>
      </c>
      <c r="D2708" s="110">
        <f t="shared" ref="D2708" si="973">SUM(D2709:D2710)</f>
        <v>20000</v>
      </c>
      <c r="E2708" s="110">
        <f t="shared" ref="E2708" si="974">SUM(E2709:E2710)</f>
        <v>0</v>
      </c>
      <c r="F2708" s="218">
        <f t="shared" si="966"/>
        <v>42.553191489361708</v>
      </c>
    </row>
    <row r="2709" spans="1:6" s="95" customFormat="1" ht="40.5" x14ac:dyDescent="0.2">
      <c r="A2709" s="113">
        <v>511200</v>
      </c>
      <c r="B2709" s="114" t="s">
        <v>426</v>
      </c>
      <c r="C2709" s="123">
        <v>1000</v>
      </c>
      <c r="D2709" s="115">
        <v>0</v>
      </c>
      <c r="E2709" s="123">
        <v>0</v>
      </c>
      <c r="F2709" s="217">
        <f t="shared" si="966"/>
        <v>0</v>
      </c>
    </row>
    <row r="2710" spans="1:6" s="95" customFormat="1" x14ac:dyDescent="0.2">
      <c r="A2710" s="113">
        <v>511300</v>
      </c>
      <c r="B2710" s="114" t="s">
        <v>427</v>
      </c>
      <c r="C2710" s="123">
        <v>45999.999999999993</v>
      </c>
      <c r="D2710" s="115">
        <v>20000</v>
      </c>
      <c r="E2710" s="123">
        <v>0</v>
      </c>
      <c r="F2710" s="217">
        <f t="shared" si="966"/>
        <v>43.478260869565219</v>
      </c>
    </row>
    <row r="2711" spans="1:6" s="120" customFormat="1" x14ac:dyDescent="0.2">
      <c r="A2711" s="111">
        <v>630000</v>
      </c>
      <c r="B2711" s="116" t="s">
        <v>462</v>
      </c>
      <c r="C2711" s="110">
        <f t="shared" ref="C2711" si="975">C2712</f>
        <v>0</v>
      </c>
      <c r="D2711" s="110">
        <f t="shared" ref="D2711:E2711" si="976">D2712</f>
        <v>0</v>
      </c>
      <c r="E2711" s="110">
        <f t="shared" si="976"/>
        <v>180000</v>
      </c>
      <c r="F2711" s="218">
        <v>0</v>
      </c>
    </row>
    <row r="2712" spans="1:6" s="120" customFormat="1" x14ac:dyDescent="0.2">
      <c r="A2712" s="111">
        <v>631000</v>
      </c>
      <c r="B2712" s="116" t="s">
        <v>397</v>
      </c>
      <c r="C2712" s="110">
        <f>0</f>
        <v>0</v>
      </c>
      <c r="D2712" s="110">
        <f>0</f>
        <v>0</v>
      </c>
      <c r="E2712" s="110">
        <f>0+E2713</f>
        <v>180000</v>
      </c>
      <c r="F2712" s="218">
        <v>0</v>
      </c>
    </row>
    <row r="2713" spans="1:6" s="95" customFormat="1" x14ac:dyDescent="0.2">
      <c r="A2713" s="121">
        <v>631200</v>
      </c>
      <c r="B2713" s="114" t="s">
        <v>465</v>
      </c>
      <c r="C2713" s="123">
        <v>0</v>
      </c>
      <c r="D2713" s="115">
        <v>0</v>
      </c>
      <c r="E2713" s="115">
        <v>180000</v>
      </c>
      <c r="F2713" s="219">
        <v>0</v>
      </c>
    </row>
    <row r="2714" spans="1:6" s="95" customFormat="1" x14ac:dyDescent="0.2">
      <c r="A2714" s="154"/>
      <c r="B2714" s="148" t="s">
        <v>501</v>
      </c>
      <c r="C2714" s="152">
        <f>C2691+C2707+C2711</f>
        <v>1065899.9955863566</v>
      </c>
      <c r="D2714" s="152">
        <f>D2691+D2707+D2711</f>
        <v>1117700</v>
      </c>
      <c r="E2714" s="152">
        <f>E2691+E2707+E2711</f>
        <v>180000</v>
      </c>
      <c r="F2714" s="245">
        <f t="shared" si="966"/>
        <v>104.85974337443804</v>
      </c>
    </row>
    <row r="2715" spans="1:6" s="95" customFormat="1" x14ac:dyDescent="0.2">
      <c r="A2715" s="131"/>
      <c r="B2715" s="109"/>
      <c r="C2715" s="132"/>
      <c r="D2715" s="132"/>
      <c r="E2715" s="132"/>
      <c r="F2715" s="241"/>
    </row>
    <row r="2716" spans="1:6" s="95" customFormat="1" x14ac:dyDescent="0.2">
      <c r="A2716" s="108"/>
      <c r="B2716" s="109"/>
      <c r="C2716" s="115"/>
      <c r="D2716" s="115"/>
      <c r="E2716" s="115"/>
      <c r="F2716" s="219"/>
    </row>
    <row r="2717" spans="1:6" s="95" customFormat="1" x14ac:dyDescent="0.2">
      <c r="A2717" s="113" t="s">
        <v>909</v>
      </c>
      <c r="B2717" s="116"/>
      <c r="C2717" s="115"/>
      <c r="D2717" s="115"/>
      <c r="E2717" s="115"/>
      <c r="F2717" s="219"/>
    </row>
    <row r="2718" spans="1:6" s="95" customFormat="1" x14ac:dyDescent="0.2">
      <c r="A2718" s="113" t="s">
        <v>514</v>
      </c>
      <c r="B2718" s="116"/>
      <c r="C2718" s="115"/>
      <c r="D2718" s="115"/>
      <c r="E2718" s="115"/>
      <c r="F2718" s="219"/>
    </row>
    <row r="2719" spans="1:6" s="95" customFormat="1" x14ac:dyDescent="0.2">
      <c r="A2719" s="113" t="s">
        <v>669</v>
      </c>
      <c r="B2719" s="116"/>
      <c r="C2719" s="115"/>
      <c r="D2719" s="115"/>
      <c r="E2719" s="115"/>
      <c r="F2719" s="219"/>
    </row>
    <row r="2720" spans="1:6" s="95" customFormat="1" x14ac:dyDescent="0.2">
      <c r="A2720" s="113" t="s">
        <v>801</v>
      </c>
      <c r="B2720" s="116"/>
      <c r="C2720" s="115"/>
      <c r="D2720" s="115"/>
      <c r="E2720" s="115"/>
      <c r="F2720" s="219"/>
    </row>
    <row r="2721" spans="1:6" s="95" customFormat="1" x14ac:dyDescent="0.2">
      <c r="A2721" s="113"/>
      <c r="B2721" s="144"/>
      <c r="C2721" s="132"/>
      <c r="D2721" s="132"/>
      <c r="E2721" s="132"/>
      <c r="F2721" s="241"/>
    </row>
    <row r="2722" spans="1:6" s="95" customFormat="1" x14ac:dyDescent="0.2">
      <c r="A2722" s="111">
        <v>410000</v>
      </c>
      <c r="B2722" s="112" t="s">
        <v>359</v>
      </c>
      <c r="C2722" s="110">
        <f t="shared" ref="C2722" si="977">C2723+C2728</f>
        <v>2261700</v>
      </c>
      <c r="D2722" s="110">
        <f t="shared" ref="D2722" si="978">D2723+D2728</f>
        <v>2472300</v>
      </c>
      <c r="E2722" s="110">
        <f t="shared" ref="E2722" si="979">E2723+E2728</f>
        <v>0</v>
      </c>
      <c r="F2722" s="218">
        <f t="shared" si="966"/>
        <v>109.31157978511739</v>
      </c>
    </row>
    <row r="2723" spans="1:6" s="95" customFormat="1" x14ac:dyDescent="0.2">
      <c r="A2723" s="111">
        <v>411000</v>
      </c>
      <c r="B2723" s="112" t="s">
        <v>472</v>
      </c>
      <c r="C2723" s="110">
        <f t="shared" ref="C2723" si="980">SUM(C2724:C2727)</f>
        <v>1712500</v>
      </c>
      <c r="D2723" s="110">
        <f t="shared" ref="D2723" si="981">SUM(D2724:D2727)</f>
        <v>1910400</v>
      </c>
      <c r="E2723" s="110">
        <f t="shared" ref="E2723" si="982">SUM(E2724:E2727)</f>
        <v>0</v>
      </c>
      <c r="F2723" s="218">
        <f t="shared" si="966"/>
        <v>111.55620437956205</v>
      </c>
    </row>
    <row r="2724" spans="1:6" s="95" customFormat="1" x14ac:dyDescent="0.2">
      <c r="A2724" s="113">
        <v>411100</v>
      </c>
      <c r="B2724" s="114" t="s">
        <v>360</v>
      </c>
      <c r="C2724" s="123">
        <v>1530000</v>
      </c>
      <c r="D2724" s="115">
        <v>1747000</v>
      </c>
      <c r="E2724" s="123">
        <v>0</v>
      </c>
      <c r="F2724" s="217">
        <f t="shared" si="966"/>
        <v>114.18300653594771</v>
      </c>
    </row>
    <row r="2725" spans="1:6" s="95" customFormat="1" ht="40.5" x14ac:dyDescent="0.2">
      <c r="A2725" s="113">
        <v>411200</v>
      </c>
      <c r="B2725" s="114" t="s">
        <v>485</v>
      </c>
      <c r="C2725" s="123">
        <v>70400</v>
      </c>
      <c r="D2725" s="115">
        <v>72000</v>
      </c>
      <c r="E2725" s="123">
        <v>0</v>
      </c>
      <c r="F2725" s="217">
        <f t="shared" si="966"/>
        <v>102.27272727272727</v>
      </c>
    </row>
    <row r="2726" spans="1:6" s="95" customFormat="1" ht="40.5" x14ac:dyDescent="0.2">
      <c r="A2726" s="113">
        <v>411300</v>
      </c>
      <c r="B2726" s="114" t="s">
        <v>361</v>
      </c>
      <c r="C2726" s="123">
        <v>77000</v>
      </c>
      <c r="D2726" s="115">
        <v>50000</v>
      </c>
      <c r="E2726" s="123">
        <v>0</v>
      </c>
      <c r="F2726" s="217">
        <f t="shared" si="966"/>
        <v>64.935064935064929</v>
      </c>
    </row>
    <row r="2727" spans="1:6" s="95" customFormat="1" x14ac:dyDescent="0.2">
      <c r="A2727" s="113">
        <v>411400</v>
      </c>
      <c r="B2727" s="114" t="s">
        <v>362</v>
      </c>
      <c r="C2727" s="123">
        <v>35100</v>
      </c>
      <c r="D2727" s="115">
        <v>41400</v>
      </c>
      <c r="E2727" s="123">
        <v>0</v>
      </c>
      <c r="F2727" s="217">
        <f t="shared" si="966"/>
        <v>117.94871794871796</v>
      </c>
    </row>
    <row r="2728" spans="1:6" s="95" customFormat="1" x14ac:dyDescent="0.2">
      <c r="A2728" s="111">
        <v>412000</v>
      </c>
      <c r="B2728" s="116" t="s">
        <v>477</v>
      </c>
      <c r="C2728" s="110">
        <f>SUM(C2729:C2737)</f>
        <v>549200</v>
      </c>
      <c r="D2728" s="110">
        <f>SUM(D2729:D2737)</f>
        <v>561900</v>
      </c>
      <c r="E2728" s="110">
        <f>SUM(E2729:E2737)</f>
        <v>0</v>
      </c>
      <c r="F2728" s="218">
        <f t="shared" si="966"/>
        <v>102.31245447924253</v>
      </c>
    </row>
    <row r="2729" spans="1:6" s="95" customFormat="1" ht="40.5" x14ac:dyDescent="0.2">
      <c r="A2729" s="113">
        <v>412200</v>
      </c>
      <c r="B2729" s="114" t="s">
        <v>486</v>
      </c>
      <c r="C2729" s="123">
        <v>250000</v>
      </c>
      <c r="D2729" s="115">
        <v>255000</v>
      </c>
      <c r="E2729" s="123">
        <v>0</v>
      </c>
      <c r="F2729" s="217">
        <f t="shared" si="966"/>
        <v>102</v>
      </c>
    </row>
    <row r="2730" spans="1:6" s="95" customFormat="1" x14ac:dyDescent="0.2">
      <c r="A2730" s="113">
        <v>412300</v>
      </c>
      <c r="B2730" s="114" t="s">
        <v>364</v>
      </c>
      <c r="C2730" s="123">
        <v>24400</v>
      </c>
      <c r="D2730" s="115">
        <v>35000</v>
      </c>
      <c r="E2730" s="123">
        <v>0</v>
      </c>
      <c r="F2730" s="217">
        <f t="shared" si="966"/>
        <v>143.44262295081967</v>
      </c>
    </row>
    <row r="2731" spans="1:6" s="95" customFormat="1" x14ac:dyDescent="0.2">
      <c r="A2731" s="113">
        <v>412500</v>
      </c>
      <c r="B2731" s="114" t="s">
        <v>366</v>
      </c>
      <c r="C2731" s="123">
        <v>4600</v>
      </c>
      <c r="D2731" s="115">
        <v>4600</v>
      </c>
      <c r="E2731" s="123">
        <v>0</v>
      </c>
      <c r="F2731" s="217">
        <f t="shared" si="966"/>
        <v>100</v>
      </c>
    </row>
    <row r="2732" spans="1:6" s="95" customFormat="1" x14ac:dyDescent="0.2">
      <c r="A2732" s="113">
        <v>412600</v>
      </c>
      <c r="B2732" s="114" t="s">
        <v>487</v>
      </c>
      <c r="C2732" s="123">
        <v>5500</v>
      </c>
      <c r="D2732" s="115">
        <v>3500</v>
      </c>
      <c r="E2732" s="123">
        <v>0</v>
      </c>
      <c r="F2732" s="217">
        <f t="shared" si="966"/>
        <v>63.636363636363633</v>
      </c>
    </row>
    <row r="2733" spans="1:6" s="95" customFormat="1" x14ac:dyDescent="0.2">
      <c r="A2733" s="113">
        <v>412700</v>
      </c>
      <c r="B2733" s="114" t="s">
        <v>474</v>
      </c>
      <c r="C2733" s="123">
        <v>244000</v>
      </c>
      <c r="D2733" s="115">
        <v>245000</v>
      </c>
      <c r="E2733" s="123">
        <v>0</v>
      </c>
      <c r="F2733" s="217">
        <f t="shared" si="966"/>
        <v>100.40983606557377</v>
      </c>
    </row>
    <row r="2734" spans="1:6" s="95" customFormat="1" x14ac:dyDescent="0.2">
      <c r="A2734" s="113">
        <v>412900</v>
      </c>
      <c r="B2734" s="114" t="s">
        <v>802</v>
      </c>
      <c r="C2734" s="123">
        <v>1500</v>
      </c>
      <c r="D2734" s="115">
        <v>1500</v>
      </c>
      <c r="E2734" s="123">
        <v>0</v>
      </c>
      <c r="F2734" s="217">
        <f t="shared" si="966"/>
        <v>100</v>
      </c>
    </row>
    <row r="2735" spans="1:6" s="95" customFormat="1" x14ac:dyDescent="0.2">
      <c r="A2735" s="113">
        <v>412900</v>
      </c>
      <c r="B2735" s="118" t="s">
        <v>586</v>
      </c>
      <c r="C2735" s="123">
        <v>12500</v>
      </c>
      <c r="D2735" s="115">
        <v>10500</v>
      </c>
      <c r="E2735" s="123">
        <v>0</v>
      </c>
      <c r="F2735" s="217">
        <f t="shared" si="966"/>
        <v>84</v>
      </c>
    </row>
    <row r="2736" spans="1:6" s="95" customFormat="1" x14ac:dyDescent="0.2">
      <c r="A2736" s="113">
        <v>412900</v>
      </c>
      <c r="B2736" s="118" t="s">
        <v>587</v>
      </c>
      <c r="C2736" s="123">
        <v>3700</v>
      </c>
      <c r="D2736" s="115">
        <v>3800</v>
      </c>
      <c r="E2736" s="123">
        <v>0</v>
      </c>
      <c r="F2736" s="217">
        <f t="shared" si="966"/>
        <v>102.70270270270269</v>
      </c>
    </row>
    <row r="2737" spans="1:6" s="95" customFormat="1" x14ac:dyDescent="0.2">
      <c r="A2737" s="113">
        <v>412900</v>
      </c>
      <c r="B2737" s="114" t="s">
        <v>569</v>
      </c>
      <c r="C2737" s="123">
        <v>3000</v>
      </c>
      <c r="D2737" s="115">
        <v>3000</v>
      </c>
      <c r="E2737" s="123">
        <v>0</v>
      </c>
      <c r="F2737" s="217">
        <f t="shared" si="966"/>
        <v>100</v>
      </c>
    </row>
    <row r="2738" spans="1:6" s="95" customFormat="1" x14ac:dyDescent="0.2">
      <c r="A2738" s="111">
        <v>510000</v>
      </c>
      <c r="B2738" s="116" t="s">
        <v>423</v>
      </c>
      <c r="C2738" s="110">
        <f>C2739+0</f>
        <v>10000</v>
      </c>
      <c r="D2738" s="110">
        <f>D2739+0</f>
        <v>10000</v>
      </c>
      <c r="E2738" s="110">
        <f>E2739+0</f>
        <v>0</v>
      </c>
      <c r="F2738" s="218">
        <f t="shared" si="966"/>
        <v>100</v>
      </c>
    </row>
    <row r="2739" spans="1:6" s="95" customFormat="1" x14ac:dyDescent="0.2">
      <c r="A2739" s="111">
        <v>511000</v>
      </c>
      <c r="B2739" s="116" t="s">
        <v>424</v>
      </c>
      <c r="C2739" s="110">
        <f>SUM(C2740:C2740)</f>
        <v>10000</v>
      </c>
      <c r="D2739" s="110">
        <f>SUM(D2740:D2740)</f>
        <v>10000</v>
      </c>
      <c r="E2739" s="110">
        <f>SUM(E2740:E2740)</f>
        <v>0</v>
      </c>
      <c r="F2739" s="218">
        <f t="shared" si="966"/>
        <v>100</v>
      </c>
    </row>
    <row r="2740" spans="1:6" s="95" customFormat="1" x14ac:dyDescent="0.2">
      <c r="A2740" s="113">
        <v>511300</v>
      </c>
      <c r="B2740" s="114" t="s">
        <v>427</v>
      </c>
      <c r="C2740" s="123">
        <v>10000</v>
      </c>
      <c r="D2740" s="115">
        <v>10000</v>
      </c>
      <c r="E2740" s="123">
        <v>0</v>
      </c>
      <c r="F2740" s="217">
        <f t="shared" si="966"/>
        <v>100</v>
      </c>
    </row>
    <row r="2741" spans="1:6" s="120" customFormat="1" x14ac:dyDescent="0.2">
      <c r="A2741" s="111">
        <v>630000</v>
      </c>
      <c r="B2741" s="116" t="s">
        <v>462</v>
      </c>
      <c r="C2741" s="110">
        <f>C2742+C2744</f>
        <v>14000</v>
      </c>
      <c r="D2741" s="110">
        <f>D2742+D2744</f>
        <v>0</v>
      </c>
      <c r="E2741" s="110">
        <f>E2742+E2744</f>
        <v>1571600</v>
      </c>
      <c r="F2741" s="218">
        <f t="shared" si="966"/>
        <v>0</v>
      </c>
    </row>
    <row r="2742" spans="1:6" s="120" customFormat="1" x14ac:dyDescent="0.2">
      <c r="A2742" s="111">
        <v>631000</v>
      </c>
      <c r="B2742" s="116" t="s">
        <v>397</v>
      </c>
      <c r="C2742" s="110">
        <f>0</f>
        <v>0</v>
      </c>
      <c r="D2742" s="110">
        <f>0</f>
        <v>0</v>
      </c>
      <c r="E2742" s="110">
        <f>0+E2743</f>
        <v>1571600</v>
      </c>
      <c r="F2742" s="218">
        <v>0</v>
      </c>
    </row>
    <row r="2743" spans="1:6" s="95" customFormat="1" x14ac:dyDescent="0.2">
      <c r="A2743" s="121">
        <v>631200</v>
      </c>
      <c r="B2743" s="114" t="s">
        <v>465</v>
      </c>
      <c r="C2743" s="123">
        <v>0</v>
      </c>
      <c r="D2743" s="115">
        <v>0</v>
      </c>
      <c r="E2743" s="115">
        <v>1571600</v>
      </c>
      <c r="F2743" s="219">
        <v>0</v>
      </c>
    </row>
    <row r="2744" spans="1:6" s="120" customFormat="1" x14ac:dyDescent="0.2">
      <c r="A2744" s="111">
        <v>638000</v>
      </c>
      <c r="B2744" s="116" t="s">
        <v>398</v>
      </c>
      <c r="C2744" s="110">
        <f t="shared" ref="C2744" si="983">C2745</f>
        <v>14000</v>
      </c>
      <c r="D2744" s="110">
        <f t="shared" ref="D2744:E2744" si="984">D2745</f>
        <v>0</v>
      </c>
      <c r="E2744" s="110">
        <f t="shared" si="984"/>
        <v>0</v>
      </c>
      <c r="F2744" s="218">
        <f t="shared" ref="F2744:F2799" si="985">D2744/C2744*100</f>
        <v>0</v>
      </c>
    </row>
    <row r="2745" spans="1:6" s="95" customFormat="1" x14ac:dyDescent="0.2">
      <c r="A2745" s="113">
        <v>638100</v>
      </c>
      <c r="B2745" s="114" t="s">
        <v>467</v>
      </c>
      <c r="C2745" s="123">
        <v>14000</v>
      </c>
      <c r="D2745" s="115">
        <v>0</v>
      </c>
      <c r="E2745" s="123">
        <v>0</v>
      </c>
      <c r="F2745" s="217">
        <f t="shared" si="985"/>
        <v>0</v>
      </c>
    </row>
    <row r="2746" spans="1:6" s="95" customFormat="1" x14ac:dyDescent="0.2">
      <c r="A2746" s="154"/>
      <c r="B2746" s="148" t="s">
        <v>501</v>
      </c>
      <c r="C2746" s="152">
        <f>C2722+C2738+C2741</f>
        <v>2285700</v>
      </c>
      <c r="D2746" s="152">
        <f>D2722+D2738+D2741</f>
        <v>2482300</v>
      </c>
      <c r="E2746" s="152">
        <f>E2722+E2738+E2741</f>
        <v>1571600</v>
      </c>
      <c r="F2746" s="245">
        <f t="shared" si="985"/>
        <v>108.60130375814849</v>
      </c>
    </row>
    <row r="2747" spans="1:6" s="95" customFormat="1" x14ac:dyDescent="0.2">
      <c r="A2747" s="131"/>
      <c r="B2747" s="109"/>
      <c r="C2747" s="132"/>
      <c r="D2747" s="132"/>
      <c r="E2747" s="132"/>
      <c r="F2747" s="241"/>
    </row>
    <row r="2748" spans="1:6" s="95" customFormat="1" x14ac:dyDescent="0.2">
      <c r="A2748" s="108"/>
      <c r="B2748" s="109"/>
      <c r="C2748" s="115"/>
      <c r="D2748" s="115"/>
      <c r="E2748" s="115"/>
      <c r="F2748" s="219"/>
    </row>
    <row r="2749" spans="1:6" s="95" customFormat="1" x14ac:dyDescent="0.2">
      <c r="A2749" s="113" t="s">
        <v>910</v>
      </c>
      <c r="B2749" s="116"/>
      <c r="C2749" s="115"/>
      <c r="D2749" s="115"/>
      <c r="E2749" s="115"/>
      <c r="F2749" s="219"/>
    </row>
    <row r="2750" spans="1:6" s="95" customFormat="1" x14ac:dyDescent="0.2">
      <c r="A2750" s="113" t="s">
        <v>514</v>
      </c>
      <c r="B2750" s="116"/>
      <c r="C2750" s="115"/>
      <c r="D2750" s="115"/>
      <c r="E2750" s="115"/>
      <c r="F2750" s="219"/>
    </row>
    <row r="2751" spans="1:6" s="95" customFormat="1" x14ac:dyDescent="0.2">
      <c r="A2751" s="113" t="s">
        <v>670</v>
      </c>
      <c r="B2751" s="116"/>
      <c r="C2751" s="115"/>
      <c r="D2751" s="115"/>
      <c r="E2751" s="115"/>
      <c r="F2751" s="219"/>
    </row>
    <row r="2752" spans="1:6" s="95" customFormat="1" x14ac:dyDescent="0.2">
      <c r="A2752" s="113" t="s">
        <v>801</v>
      </c>
      <c r="B2752" s="116"/>
      <c r="C2752" s="115"/>
      <c r="D2752" s="115"/>
      <c r="E2752" s="115"/>
      <c r="F2752" s="219"/>
    </row>
    <row r="2753" spans="1:6" s="95" customFormat="1" x14ac:dyDescent="0.2">
      <c r="A2753" s="113"/>
      <c r="B2753" s="144"/>
      <c r="C2753" s="132"/>
      <c r="D2753" s="132"/>
      <c r="E2753" s="132"/>
      <c r="F2753" s="241"/>
    </row>
    <row r="2754" spans="1:6" s="95" customFormat="1" x14ac:dyDescent="0.2">
      <c r="A2754" s="111">
        <v>410000</v>
      </c>
      <c r="B2754" s="112" t="s">
        <v>359</v>
      </c>
      <c r="C2754" s="110">
        <f t="shared" ref="C2754" si="986">C2755+C2760</f>
        <v>1080300</v>
      </c>
      <c r="D2754" s="110">
        <f t="shared" ref="D2754" si="987">D2755+D2760</f>
        <v>1168800</v>
      </c>
      <c r="E2754" s="110">
        <f t="shared" ref="E2754" si="988">E2755+E2760</f>
        <v>0</v>
      </c>
      <c r="F2754" s="218">
        <f t="shared" si="985"/>
        <v>108.19216884198835</v>
      </c>
    </row>
    <row r="2755" spans="1:6" s="95" customFormat="1" x14ac:dyDescent="0.2">
      <c r="A2755" s="111">
        <v>411000</v>
      </c>
      <c r="B2755" s="112" t="s">
        <v>472</v>
      </c>
      <c r="C2755" s="110">
        <f t="shared" ref="C2755" si="989">SUM(C2756:C2759)</f>
        <v>835800</v>
      </c>
      <c r="D2755" s="110">
        <f t="shared" ref="D2755" si="990">SUM(D2756:D2759)</f>
        <v>925800</v>
      </c>
      <c r="E2755" s="110">
        <f t="shared" ref="E2755" si="991">SUM(E2756:E2759)</f>
        <v>0</v>
      </c>
      <c r="F2755" s="218">
        <f t="shared" si="985"/>
        <v>110.76812634601578</v>
      </c>
    </row>
    <row r="2756" spans="1:6" s="95" customFormat="1" x14ac:dyDescent="0.2">
      <c r="A2756" s="113">
        <v>411100</v>
      </c>
      <c r="B2756" s="114" t="s">
        <v>360</v>
      </c>
      <c r="C2756" s="123">
        <v>730000</v>
      </c>
      <c r="D2756" s="115">
        <v>840000</v>
      </c>
      <c r="E2756" s="123">
        <v>0</v>
      </c>
      <c r="F2756" s="217">
        <f t="shared" si="985"/>
        <v>115.06849315068493</v>
      </c>
    </row>
    <row r="2757" spans="1:6" s="95" customFormat="1" ht="40.5" x14ac:dyDescent="0.2">
      <c r="A2757" s="113">
        <v>411200</v>
      </c>
      <c r="B2757" s="114" t="s">
        <v>485</v>
      </c>
      <c r="C2757" s="123">
        <v>37000</v>
      </c>
      <c r="D2757" s="115">
        <v>37000</v>
      </c>
      <c r="E2757" s="123">
        <v>0</v>
      </c>
      <c r="F2757" s="217">
        <f t="shared" si="985"/>
        <v>100</v>
      </c>
    </row>
    <row r="2758" spans="1:6" s="95" customFormat="1" ht="40.5" x14ac:dyDescent="0.2">
      <c r="A2758" s="113">
        <v>411300</v>
      </c>
      <c r="B2758" s="114" t="s">
        <v>361</v>
      </c>
      <c r="C2758" s="123">
        <v>49900</v>
      </c>
      <c r="D2758" s="115">
        <v>29800</v>
      </c>
      <c r="E2758" s="123">
        <v>0</v>
      </c>
      <c r="F2758" s="217">
        <f t="shared" si="985"/>
        <v>59.719438877755515</v>
      </c>
    </row>
    <row r="2759" spans="1:6" s="95" customFormat="1" x14ac:dyDescent="0.2">
      <c r="A2759" s="113">
        <v>411400</v>
      </c>
      <c r="B2759" s="114" t="s">
        <v>362</v>
      </c>
      <c r="C2759" s="123">
        <v>18900</v>
      </c>
      <c r="D2759" s="115">
        <v>19000</v>
      </c>
      <c r="E2759" s="123">
        <v>0</v>
      </c>
      <c r="F2759" s="217">
        <f t="shared" si="985"/>
        <v>100.52910052910053</v>
      </c>
    </row>
    <row r="2760" spans="1:6" s="95" customFormat="1" x14ac:dyDescent="0.2">
      <c r="A2760" s="111">
        <v>412000</v>
      </c>
      <c r="B2760" s="116" t="s">
        <v>477</v>
      </c>
      <c r="C2760" s="110">
        <f>SUM(C2761:C2770)</f>
        <v>244500</v>
      </c>
      <c r="D2760" s="110">
        <f>SUM(D2761:D2770)</f>
        <v>243000</v>
      </c>
      <c r="E2760" s="110">
        <f>SUM(E2761:E2770)</f>
        <v>0</v>
      </c>
      <c r="F2760" s="218">
        <f t="shared" si="985"/>
        <v>99.386503067484668</v>
      </c>
    </row>
    <row r="2761" spans="1:6" s="95" customFormat="1" ht="40.5" x14ac:dyDescent="0.2">
      <c r="A2761" s="113">
        <v>412200</v>
      </c>
      <c r="B2761" s="114" t="s">
        <v>486</v>
      </c>
      <c r="C2761" s="123">
        <v>135000</v>
      </c>
      <c r="D2761" s="115">
        <v>136000</v>
      </c>
      <c r="E2761" s="123">
        <v>0</v>
      </c>
      <c r="F2761" s="217">
        <f t="shared" si="985"/>
        <v>100.74074074074073</v>
      </c>
    </row>
    <row r="2762" spans="1:6" s="95" customFormat="1" x14ac:dyDescent="0.2">
      <c r="A2762" s="113">
        <v>412300</v>
      </c>
      <c r="B2762" s="114" t="s">
        <v>364</v>
      </c>
      <c r="C2762" s="123">
        <v>25000</v>
      </c>
      <c r="D2762" s="115">
        <v>25000</v>
      </c>
      <c r="E2762" s="123">
        <v>0</v>
      </c>
      <c r="F2762" s="217">
        <f t="shared" si="985"/>
        <v>100</v>
      </c>
    </row>
    <row r="2763" spans="1:6" s="95" customFormat="1" x14ac:dyDescent="0.2">
      <c r="A2763" s="113">
        <v>412500</v>
      </c>
      <c r="B2763" s="114" t="s">
        <v>366</v>
      </c>
      <c r="C2763" s="123">
        <v>7000</v>
      </c>
      <c r="D2763" s="115">
        <v>7000</v>
      </c>
      <c r="E2763" s="123">
        <v>0</v>
      </c>
      <c r="F2763" s="217">
        <f t="shared" si="985"/>
        <v>100</v>
      </c>
    </row>
    <row r="2764" spans="1:6" s="95" customFormat="1" x14ac:dyDescent="0.2">
      <c r="A2764" s="113">
        <v>412600</v>
      </c>
      <c r="B2764" s="114" t="s">
        <v>487</v>
      </c>
      <c r="C2764" s="123">
        <v>2500</v>
      </c>
      <c r="D2764" s="115">
        <v>2500</v>
      </c>
      <c r="E2764" s="123">
        <v>0</v>
      </c>
      <c r="F2764" s="217">
        <f t="shared" si="985"/>
        <v>100</v>
      </c>
    </row>
    <row r="2765" spans="1:6" s="95" customFormat="1" x14ac:dyDescent="0.2">
      <c r="A2765" s="113">
        <v>412700</v>
      </c>
      <c r="B2765" s="114" t="s">
        <v>474</v>
      </c>
      <c r="C2765" s="123">
        <v>65000</v>
      </c>
      <c r="D2765" s="115">
        <v>65000</v>
      </c>
      <c r="E2765" s="123">
        <v>0</v>
      </c>
      <c r="F2765" s="217">
        <f t="shared" si="985"/>
        <v>100</v>
      </c>
    </row>
    <row r="2766" spans="1:6" s="95" customFormat="1" x14ac:dyDescent="0.2">
      <c r="A2766" s="113">
        <v>412900</v>
      </c>
      <c r="B2766" s="118" t="s">
        <v>567</v>
      </c>
      <c r="C2766" s="123">
        <v>2000</v>
      </c>
      <c r="D2766" s="115">
        <v>1999.9999999999998</v>
      </c>
      <c r="E2766" s="123">
        <v>0</v>
      </c>
      <c r="F2766" s="217">
        <f t="shared" si="985"/>
        <v>99.999999999999986</v>
      </c>
    </row>
    <row r="2767" spans="1:6" s="95" customFormat="1" x14ac:dyDescent="0.2">
      <c r="A2767" s="113">
        <v>412900</v>
      </c>
      <c r="B2767" s="118" t="s">
        <v>585</v>
      </c>
      <c r="C2767" s="123">
        <v>400</v>
      </c>
      <c r="D2767" s="115">
        <v>400</v>
      </c>
      <c r="E2767" s="123">
        <v>0</v>
      </c>
      <c r="F2767" s="217">
        <f t="shared" si="985"/>
        <v>100</v>
      </c>
    </row>
    <row r="2768" spans="1:6" s="95" customFormat="1" x14ac:dyDescent="0.2">
      <c r="A2768" s="113">
        <v>412900</v>
      </c>
      <c r="B2768" s="118" t="s">
        <v>586</v>
      </c>
      <c r="C2768" s="123">
        <v>1800</v>
      </c>
      <c r="D2768" s="115">
        <v>1800</v>
      </c>
      <c r="E2768" s="123">
        <v>0</v>
      </c>
      <c r="F2768" s="217">
        <f t="shared" si="985"/>
        <v>100</v>
      </c>
    </row>
    <row r="2769" spans="1:6" s="95" customFormat="1" x14ac:dyDescent="0.2">
      <c r="A2769" s="113">
        <v>412900</v>
      </c>
      <c r="B2769" s="118" t="s">
        <v>587</v>
      </c>
      <c r="C2769" s="123">
        <v>1800</v>
      </c>
      <c r="D2769" s="115">
        <v>1800</v>
      </c>
      <c r="E2769" s="123">
        <v>0</v>
      </c>
      <c r="F2769" s="217">
        <f t="shared" si="985"/>
        <v>100</v>
      </c>
    </row>
    <row r="2770" spans="1:6" s="95" customFormat="1" x14ac:dyDescent="0.2">
      <c r="A2770" s="113">
        <v>412900</v>
      </c>
      <c r="B2770" s="118" t="s">
        <v>569</v>
      </c>
      <c r="C2770" s="123">
        <v>3999.9999999999991</v>
      </c>
      <c r="D2770" s="115">
        <v>1500</v>
      </c>
      <c r="E2770" s="123">
        <v>0</v>
      </c>
      <c r="F2770" s="217">
        <f t="shared" si="985"/>
        <v>37.500000000000014</v>
      </c>
    </row>
    <row r="2771" spans="1:6" s="120" customFormat="1" x14ac:dyDescent="0.2">
      <c r="A2771" s="111">
        <v>510000</v>
      </c>
      <c r="B2771" s="116" t="s">
        <v>423</v>
      </c>
      <c r="C2771" s="110">
        <f>C2772+0</f>
        <v>20000</v>
      </c>
      <c r="D2771" s="110">
        <f>D2772+0</f>
        <v>20000</v>
      </c>
      <c r="E2771" s="110">
        <f>E2772+0</f>
        <v>0</v>
      </c>
      <c r="F2771" s="218">
        <f t="shared" si="985"/>
        <v>100</v>
      </c>
    </row>
    <row r="2772" spans="1:6" s="120" customFormat="1" x14ac:dyDescent="0.2">
      <c r="A2772" s="111">
        <v>511000</v>
      </c>
      <c r="B2772" s="116" t="s">
        <v>424</v>
      </c>
      <c r="C2772" s="110">
        <f>SUM(C2773:C2773)</f>
        <v>20000</v>
      </c>
      <c r="D2772" s="110">
        <f>SUM(D2773:D2773)</f>
        <v>20000</v>
      </c>
      <c r="E2772" s="110">
        <f>SUM(E2773:E2773)</f>
        <v>0</v>
      </c>
      <c r="F2772" s="218">
        <f t="shared" si="985"/>
        <v>100</v>
      </c>
    </row>
    <row r="2773" spans="1:6" s="95" customFormat="1" x14ac:dyDescent="0.2">
      <c r="A2773" s="113">
        <v>511300</v>
      </c>
      <c r="B2773" s="114" t="s">
        <v>427</v>
      </c>
      <c r="C2773" s="123">
        <v>20000</v>
      </c>
      <c r="D2773" s="115">
        <v>20000</v>
      </c>
      <c r="E2773" s="123">
        <v>0</v>
      </c>
      <c r="F2773" s="217">
        <f t="shared" si="985"/>
        <v>100</v>
      </c>
    </row>
    <row r="2774" spans="1:6" s="120" customFormat="1" x14ac:dyDescent="0.2">
      <c r="A2774" s="111">
        <v>630000</v>
      </c>
      <c r="B2774" s="116" t="s">
        <v>462</v>
      </c>
      <c r="C2774" s="110">
        <f>C2775+C2777</f>
        <v>36000</v>
      </c>
      <c r="D2774" s="110">
        <f>D2775+D2777</f>
        <v>18000</v>
      </c>
      <c r="E2774" s="110">
        <f>E2775+E2777</f>
        <v>263000</v>
      </c>
      <c r="F2774" s="218">
        <f t="shared" si="985"/>
        <v>50</v>
      </c>
    </row>
    <row r="2775" spans="1:6" s="120" customFormat="1" x14ac:dyDescent="0.2">
      <c r="A2775" s="111">
        <v>631000</v>
      </c>
      <c r="B2775" s="116" t="s">
        <v>397</v>
      </c>
      <c r="C2775" s="110">
        <f>0</f>
        <v>0</v>
      </c>
      <c r="D2775" s="110">
        <f>0</f>
        <v>0</v>
      </c>
      <c r="E2775" s="110">
        <f>0+E2776</f>
        <v>263000</v>
      </c>
      <c r="F2775" s="218">
        <v>0</v>
      </c>
    </row>
    <row r="2776" spans="1:6" s="95" customFormat="1" x14ac:dyDescent="0.2">
      <c r="A2776" s="121">
        <v>631200</v>
      </c>
      <c r="B2776" s="114" t="s">
        <v>465</v>
      </c>
      <c r="C2776" s="123">
        <v>0</v>
      </c>
      <c r="D2776" s="115">
        <v>0</v>
      </c>
      <c r="E2776" s="115">
        <v>263000</v>
      </c>
      <c r="F2776" s="219">
        <v>0</v>
      </c>
    </row>
    <row r="2777" spans="1:6" s="120" customFormat="1" x14ac:dyDescent="0.2">
      <c r="A2777" s="111">
        <v>638000</v>
      </c>
      <c r="B2777" s="116" t="s">
        <v>398</v>
      </c>
      <c r="C2777" s="110">
        <f t="shared" ref="C2777" si="992">C2778</f>
        <v>36000</v>
      </c>
      <c r="D2777" s="110">
        <f t="shared" ref="D2777:E2777" si="993">D2778</f>
        <v>18000</v>
      </c>
      <c r="E2777" s="110">
        <f t="shared" si="993"/>
        <v>0</v>
      </c>
      <c r="F2777" s="218">
        <f t="shared" si="985"/>
        <v>50</v>
      </c>
    </row>
    <row r="2778" spans="1:6" s="95" customFormat="1" x14ac:dyDescent="0.2">
      <c r="A2778" s="113">
        <v>638100</v>
      </c>
      <c r="B2778" s="114" t="s">
        <v>467</v>
      </c>
      <c r="C2778" s="123">
        <v>36000</v>
      </c>
      <c r="D2778" s="115">
        <v>18000</v>
      </c>
      <c r="E2778" s="123">
        <v>0</v>
      </c>
      <c r="F2778" s="217">
        <f t="shared" si="985"/>
        <v>50</v>
      </c>
    </row>
    <row r="2779" spans="1:6" s="95" customFormat="1" x14ac:dyDescent="0.2">
      <c r="A2779" s="154"/>
      <c r="B2779" s="148" t="s">
        <v>501</v>
      </c>
      <c r="C2779" s="152">
        <f>C2754+C2771+C2774</f>
        <v>1136300</v>
      </c>
      <c r="D2779" s="152">
        <f>D2754+D2771+D2774</f>
        <v>1206800</v>
      </c>
      <c r="E2779" s="152">
        <f>E2754+E2771+E2774</f>
        <v>263000</v>
      </c>
      <c r="F2779" s="245">
        <f t="shared" si="985"/>
        <v>106.20434744345684</v>
      </c>
    </row>
    <row r="2780" spans="1:6" s="95" customFormat="1" x14ac:dyDescent="0.2">
      <c r="A2780" s="131"/>
      <c r="B2780" s="109"/>
      <c r="C2780" s="132"/>
      <c r="D2780" s="132"/>
      <c r="E2780" s="132"/>
      <c r="F2780" s="241"/>
    </row>
    <row r="2781" spans="1:6" s="95" customFormat="1" x14ac:dyDescent="0.2">
      <c r="A2781" s="108"/>
      <c r="B2781" s="109"/>
      <c r="C2781" s="115"/>
      <c r="D2781" s="115"/>
      <c r="E2781" s="115"/>
      <c r="F2781" s="219"/>
    </row>
    <row r="2782" spans="1:6" s="95" customFormat="1" x14ac:dyDescent="0.2">
      <c r="A2782" s="113" t="s">
        <v>911</v>
      </c>
      <c r="B2782" s="116"/>
      <c r="C2782" s="115"/>
      <c r="D2782" s="115"/>
      <c r="E2782" s="115"/>
      <c r="F2782" s="219"/>
    </row>
    <row r="2783" spans="1:6" s="95" customFormat="1" x14ac:dyDescent="0.2">
      <c r="A2783" s="113" t="s">
        <v>514</v>
      </c>
      <c r="B2783" s="116"/>
      <c r="C2783" s="115"/>
      <c r="D2783" s="115"/>
      <c r="E2783" s="115"/>
      <c r="F2783" s="219"/>
    </row>
    <row r="2784" spans="1:6" s="95" customFormat="1" x14ac:dyDescent="0.2">
      <c r="A2784" s="113" t="s">
        <v>671</v>
      </c>
      <c r="B2784" s="116"/>
      <c r="C2784" s="115"/>
      <c r="D2784" s="115"/>
      <c r="E2784" s="115"/>
      <c r="F2784" s="219"/>
    </row>
    <row r="2785" spans="1:6" s="95" customFormat="1" x14ac:dyDescent="0.2">
      <c r="A2785" s="113" t="s">
        <v>801</v>
      </c>
      <c r="B2785" s="116"/>
      <c r="C2785" s="115"/>
      <c r="D2785" s="115"/>
      <c r="E2785" s="115"/>
      <c r="F2785" s="219"/>
    </row>
    <row r="2786" spans="1:6" s="95" customFormat="1" x14ac:dyDescent="0.2">
      <c r="A2786" s="113"/>
      <c r="B2786" s="144"/>
      <c r="C2786" s="132"/>
      <c r="D2786" s="132"/>
      <c r="E2786" s="132"/>
      <c r="F2786" s="241"/>
    </row>
    <row r="2787" spans="1:6" s="95" customFormat="1" x14ac:dyDescent="0.2">
      <c r="A2787" s="111">
        <v>410000</v>
      </c>
      <c r="B2787" s="112" t="s">
        <v>359</v>
      </c>
      <c r="C2787" s="110">
        <f t="shared" ref="C2787" si="994">C2788+C2793</f>
        <v>1188400</v>
      </c>
      <c r="D2787" s="110">
        <f t="shared" ref="D2787" si="995">D2788+D2793</f>
        <v>1335700</v>
      </c>
      <c r="E2787" s="110">
        <f t="shared" ref="E2787" si="996">E2788+E2793</f>
        <v>0</v>
      </c>
      <c r="F2787" s="218">
        <f t="shared" si="985"/>
        <v>112.39481656008078</v>
      </c>
    </row>
    <row r="2788" spans="1:6" s="95" customFormat="1" x14ac:dyDescent="0.2">
      <c r="A2788" s="111">
        <v>411000</v>
      </c>
      <c r="B2788" s="112" t="s">
        <v>472</v>
      </c>
      <c r="C2788" s="110">
        <f t="shared" ref="C2788" si="997">SUM(C2789:C2792)</f>
        <v>1002200</v>
      </c>
      <c r="D2788" s="110">
        <f t="shared" ref="D2788" si="998">SUM(D2789:D2792)</f>
        <v>1139900</v>
      </c>
      <c r="E2788" s="110">
        <f t="shared" ref="E2788" si="999">SUM(E2789:E2792)</f>
        <v>0</v>
      </c>
      <c r="F2788" s="218">
        <f t="shared" si="985"/>
        <v>113.73977250049889</v>
      </c>
    </row>
    <row r="2789" spans="1:6" s="95" customFormat="1" x14ac:dyDescent="0.2">
      <c r="A2789" s="113">
        <v>411100</v>
      </c>
      <c r="B2789" s="114" t="s">
        <v>360</v>
      </c>
      <c r="C2789" s="123">
        <v>910000</v>
      </c>
      <c r="D2789" s="115">
        <v>1070000</v>
      </c>
      <c r="E2789" s="123">
        <v>0</v>
      </c>
      <c r="F2789" s="217">
        <f t="shared" si="985"/>
        <v>117.58241758241759</v>
      </c>
    </row>
    <row r="2790" spans="1:6" s="95" customFormat="1" ht="40.5" x14ac:dyDescent="0.2">
      <c r="A2790" s="113">
        <v>411200</v>
      </c>
      <c r="B2790" s="114" t="s">
        <v>485</v>
      </c>
      <c r="C2790" s="123">
        <v>49700</v>
      </c>
      <c r="D2790" s="115">
        <v>50000</v>
      </c>
      <c r="E2790" s="123">
        <v>0</v>
      </c>
      <c r="F2790" s="217">
        <f t="shared" si="985"/>
        <v>100.60362173038229</v>
      </c>
    </row>
    <row r="2791" spans="1:6" s="95" customFormat="1" ht="40.5" x14ac:dyDescent="0.2">
      <c r="A2791" s="113">
        <v>411300</v>
      </c>
      <c r="B2791" s="114" t="s">
        <v>361</v>
      </c>
      <c r="C2791" s="123">
        <v>23500</v>
      </c>
      <c r="D2791" s="115">
        <v>3500</v>
      </c>
      <c r="E2791" s="123">
        <v>0</v>
      </c>
      <c r="F2791" s="217">
        <f t="shared" si="985"/>
        <v>14.893617021276595</v>
      </c>
    </row>
    <row r="2792" spans="1:6" s="95" customFormat="1" x14ac:dyDescent="0.2">
      <c r="A2792" s="113">
        <v>411400</v>
      </c>
      <c r="B2792" s="114" t="s">
        <v>362</v>
      </c>
      <c r="C2792" s="123">
        <v>19000</v>
      </c>
      <c r="D2792" s="115">
        <v>16400</v>
      </c>
      <c r="E2792" s="123">
        <v>0</v>
      </c>
      <c r="F2792" s="217">
        <f t="shared" si="985"/>
        <v>86.31578947368422</v>
      </c>
    </row>
    <row r="2793" spans="1:6" s="95" customFormat="1" x14ac:dyDescent="0.2">
      <c r="A2793" s="111">
        <v>412000</v>
      </c>
      <c r="B2793" s="116" t="s">
        <v>477</v>
      </c>
      <c r="C2793" s="110">
        <f>SUM(C2794:C2802)</f>
        <v>186200</v>
      </c>
      <c r="D2793" s="110">
        <f>SUM(D2794:D2802)</f>
        <v>195800</v>
      </c>
      <c r="E2793" s="110">
        <f>SUM(E2794:E2802)</f>
        <v>0</v>
      </c>
      <c r="F2793" s="218">
        <f t="shared" si="985"/>
        <v>105.15574650912998</v>
      </c>
    </row>
    <row r="2794" spans="1:6" s="95" customFormat="1" ht="40.5" x14ac:dyDescent="0.2">
      <c r="A2794" s="113">
        <v>412200</v>
      </c>
      <c r="B2794" s="114" t="s">
        <v>486</v>
      </c>
      <c r="C2794" s="123">
        <v>112000</v>
      </c>
      <c r="D2794" s="115">
        <v>115000</v>
      </c>
      <c r="E2794" s="123">
        <v>0</v>
      </c>
      <c r="F2794" s="217">
        <f t="shared" si="985"/>
        <v>102.67857142857142</v>
      </c>
    </row>
    <row r="2795" spans="1:6" s="95" customFormat="1" x14ac:dyDescent="0.2">
      <c r="A2795" s="113">
        <v>412300</v>
      </c>
      <c r="B2795" s="114" t="s">
        <v>364</v>
      </c>
      <c r="C2795" s="123">
        <v>18000</v>
      </c>
      <c r="D2795" s="115">
        <v>18000</v>
      </c>
      <c r="E2795" s="123">
        <v>0</v>
      </c>
      <c r="F2795" s="217">
        <f t="shared" si="985"/>
        <v>100</v>
      </c>
    </row>
    <row r="2796" spans="1:6" s="95" customFormat="1" x14ac:dyDescent="0.2">
      <c r="A2796" s="113">
        <v>412500</v>
      </c>
      <c r="B2796" s="114" t="s">
        <v>366</v>
      </c>
      <c r="C2796" s="123">
        <v>2000</v>
      </c>
      <c r="D2796" s="115">
        <v>1999.9999999999998</v>
      </c>
      <c r="E2796" s="123">
        <v>0</v>
      </c>
      <c r="F2796" s="217">
        <f t="shared" si="985"/>
        <v>99.999999999999986</v>
      </c>
    </row>
    <row r="2797" spans="1:6" s="95" customFormat="1" x14ac:dyDescent="0.2">
      <c r="A2797" s="113">
        <v>412600</v>
      </c>
      <c r="B2797" s="114" t="s">
        <v>487</v>
      </c>
      <c r="C2797" s="123">
        <v>1500</v>
      </c>
      <c r="D2797" s="115">
        <v>1500</v>
      </c>
      <c r="E2797" s="123">
        <v>0</v>
      </c>
      <c r="F2797" s="217">
        <f t="shared" si="985"/>
        <v>100</v>
      </c>
    </row>
    <row r="2798" spans="1:6" s="95" customFormat="1" x14ac:dyDescent="0.2">
      <c r="A2798" s="113">
        <v>412700</v>
      </c>
      <c r="B2798" s="114" t="s">
        <v>474</v>
      </c>
      <c r="C2798" s="123">
        <v>50000</v>
      </c>
      <c r="D2798" s="115">
        <v>55000</v>
      </c>
      <c r="E2798" s="123">
        <v>0</v>
      </c>
      <c r="F2798" s="217">
        <f t="shared" si="985"/>
        <v>110.00000000000001</v>
      </c>
    </row>
    <row r="2799" spans="1:6" s="95" customFormat="1" x14ac:dyDescent="0.2">
      <c r="A2799" s="113">
        <v>412900</v>
      </c>
      <c r="B2799" s="118" t="s">
        <v>802</v>
      </c>
      <c r="C2799" s="123">
        <v>400.00000000000006</v>
      </c>
      <c r="D2799" s="115">
        <v>400</v>
      </c>
      <c r="E2799" s="123">
        <v>0</v>
      </c>
      <c r="F2799" s="217">
        <f t="shared" si="985"/>
        <v>99.999999999999986</v>
      </c>
    </row>
    <row r="2800" spans="1:6" s="95" customFormat="1" x14ac:dyDescent="0.2">
      <c r="A2800" s="113">
        <v>412900</v>
      </c>
      <c r="B2800" s="118" t="s">
        <v>567</v>
      </c>
      <c r="C2800" s="123">
        <v>0</v>
      </c>
      <c r="D2800" s="115">
        <v>1500</v>
      </c>
      <c r="E2800" s="123">
        <v>0</v>
      </c>
      <c r="F2800" s="217">
        <v>0</v>
      </c>
    </row>
    <row r="2801" spans="1:6" s="95" customFormat="1" x14ac:dyDescent="0.2">
      <c r="A2801" s="113">
        <v>412900</v>
      </c>
      <c r="B2801" s="118" t="s">
        <v>586</v>
      </c>
      <c r="C2801" s="123">
        <v>300</v>
      </c>
      <c r="D2801" s="115">
        <v>200</v>
      </c>
      <c r="E2801" s="123">
        <v>0</v>
      </c>
      <c r="F2801" s="217">
        <f t="shared" ref="F2801:F2851" si="1000">D2801/C2801*100</f>
        <v>66.666666666666657</v>
      </c>
    </row>
    <row r="2802" spans="1:6" s="95" customFormat="1" x14ac:dyDescent="0.2">
      <c r="A2802" s="113">
        <v>412900</v>
      </c>
      <c r="B2802" s="118" t="s">
        <v>587</v>
      </c>
      <c r="C2802" s="123">
        <v>2000</v>
      </c>
      <c r="D2802" s="115">
        <v>2200</v>
      </c>
      <c r="E2802" s="123">
        <v>0</v>
      </c>
      <c r="F2802" s="217">
        <f t="shared" si="1000"/>
        <v>110.00000000000001</v>
      </c>
    </row>
    <row r="2803" spans="1:6" s="120" customFormat="1" x14ac:dyDescent="0.2">
      <c r="A2803" s="111">
        <v>630000</v>
      </c>
      <c r="B2803" s="116" t="s">
        <v>462</v>
      </c>
      <c r="C2803" s="110">
        <f>C2804+C2806</f>
        <v>39500</v>
      </c>
      <c r="D2803" s="110">
        <f>D2804+D2806</f>
        <v>4100</v>
      </c>
      <c r="E2803" s="110">
        <f>E2804+E2806</f>
        <v>350000</v>
      </c>
      <c r="F2803" s="218">
        <f t="shared" si="1000"/>
        <v>10.379746835443038</v>
      </c>
    </row>
    <row r="2804" spans="1:6" s="120" customFormat="1" x14ac:dyDescent="0.2">
      <c r="A2804" s="111">
        <v>631000</v>
      </c>
      <c r="B2804" s="116" t="s">
        <v>397</v>
      </c>
      <c r="C2804" s="110">
        <f>0</f>
        <v>0</v>
      </c>
      <c r="D2804" s="110">
        <f>0</f>
        <v>0</v>
      </c>
      <c r="E2804" s="110">
        <f>0+E2805</f>
        <v>350000</v>
      </c>
      <c r="F2804" s="218">
        <v>0</v>
      </c>
    </row>
    <row r="2805" spans="1:6" s="95" customFormat="1" x14ac:dyDescent="0.2">
      <c r="A2805" s="105">
        <v>631200</v>
      </c>
      <c r="B2805" s="114" t="s">
        <v>465</v>
      </c>
      <c r="C2805" s="123">
        <v>0</v>
      </c>
      <c r="D2805" s="115">
        <v>0</v>
      </c>
      <c r="E2805" s="115">
        <v>350000</v>
      </c>
      <c r="F2805" s="219">
        <v>0</v>
      </c>
    </row>
    <row r="2806" spans="1:6" s="120" customFormat="1" x14ac:dyDescent="0.2">
      <c r="A2806" s="111">
        <v>638000</v>
      </c>
      <c r="B2806" s="116" t="s">
        <v>398</v>
      </c>
      <c r="C2806" s="110">
        <f t="shared" ref="C2806" si="1001">C2807</f>
        <v>39500</v>
      </c>
      <c r="D2806" s="110">
        <f t="shared" ref="D2806:E2806" si="1002">D2807</f>
        <v>4100</v>
      </c>
      <c r="E2806" s="110">
        <f t="shared" si="1002"/>
        <v>0</v>
      </c>
      <c r="F2806" s="218">
        <f t="shared" si="1000"/>
        <v>10.379746835443038</v>
      </c>
    </row>
    <row r="2807" spans="1:6" s="95" customFormat="1" x14ac:dyDescent="0.2">
      <c r="A2807" s="113">
        <v>638100</v>
      </c>
      <c r="B2807" s="114" t="s">
        <v>467</v>
      </c>
      <c r="C2807" s="123">
        <v>39500</v>
      </c>
      <c r="D2807" s="115">
        <v>4100</v>
      </c>
      <c r="E2807" s="123">
        <v>0</v>
      </c>
      <c r="F2807" s="217">
        <f t="shared" si="1000"/>
        <v>10.379746835443038</v>
      </c>
    </row>
    <row r="2808" spans="1:6" s="95" customFormat="1" x14ac:dyDescent="0.2">
      <c r="A2808" s="154"/>
      <c r="B2808" s="148" t="s">
        <v>501</v>
      </c>
      <c r="C2808" s="152">
        <f>C2787+0+C2803</f>
        <v>1227900</v>
      </c>
      <c r="D2808" s="152">
        <f>D2787+0+D2803</f>
        <v>1339800</v>
      </c>
      <c r="E2808" s="152">
        <f>E2787+0+E2803</f>
        <v>350000</v>
      </c>
      <c r="F2808" s="245">
        <f t="shared" si="1000"/>
        <v>109.11311996090886</v>
      </c>
    </row>
    <row r="2809" spans="1:6" s="95" customFormat="1" x14ac:dyDescent="0.2">
      <c r="A2809" s="131"/>
      <c r="B2809" s="109"/>
      <c r="C2809" s="132"/>
      <c r="D2809" s="132"/>
      <c r="E2809" s="132"/>
      <c r="F2809" s="241"/>
    </row>
    <row r="2810" spans="1:6" s="95" customFormat="1" x14ac:dyDescent="0.2">
      <c r="A2810" s="108"/>
      <c r="B2810" s="109"/>
      <c r="C2810" s="115"/>
      <c r="D2810" s="115"/>
      <c r="E2810" s="115"/>
      <c r="F2810" s="219"/>
    </row>
    <row r="2811" spans="1:6" s="95" customFormat="1" x14ac:dyDescent="0.2">
      <c r="A2811" s="113" t="s">
        <v>912</v>
      </c>
      <c r="B2811" s="116"/>
      <c r="C2811" s="115"/>
      <c r="D2811" s="115"/>
      <c r="E2811" s="115"/>
      <c r="F2811" s="219"/>
    </row>
    <row r="2812" spans="1:6" s="95" customFormat="1" x14ac:dyDescent="0.2">
      <c r="A2812" s="113" t="s">
        <v>514</v>
      </c>
      <c r="B2812" s="116"/>
      <c r="C2812" s="115"/>
      <c r="D2812" s="115"/>
      <c r="E2812" s="115"/>
      <c r="F2812" s="219"/>
    </row>
    <row r="2813" spans="1:6" s="95" customFormat="1" x14ac:dyDescent="0.2">
      <c r="A2813" s="113" t="s">
        <v>672</v>
      </c>
      <c r="B2813" s="116"/>
      <c r="C2813" s="115"/>
      <c r="D2813" s="115"/>
      <c r="E2813" s="115"/>
      <c r="F2813" s="219"/>
    </row>
    <row r="2814" spans="1:6" s="95" customFormat="1" x14ac:dyDescent="0.2">
      <c r="A2814" s="113" t="s">
        <v>801</v>
      </c>
      <c r="B2814" s="116"/>
      <c r="C2814" s="115"/>
      <c r="D2814" s="115"/>
      <c r="E2814" s="115"/>
      <c r="F2814" s="219"/>
    </row>
    <row r="2815" spans="1:6" s="95" customFormat="1" x14ac:dyDescent="0.2">
      <c r="A2815" s="113"/>
      <c r="B2815" s="144"/>
      <c r="C2815" s="132"/>
      <c r="D2815" s="132"/>
      <c r="E2815" s="132"/>
      <c r="F2815" s="241"/>
    </row>
    <row r="2816" spans="1:6" s="95" customFormat="1" x14ac:dyDescent="0.2">
      <c r="A2816" s="111">
        <v>410000</v>
      </c>
      <c r="B2816" s="112" t="s">
        <v>359</v>
      </c>
      <c r="C2816" s="110">
        <f t="shared" ref="C2816" si="1003">C2817+C2822</f>
        <v>1301700</v>
      </c>
      <c r="D2816" s="110">
        <f t="shared" ref="D2816" si="1004">D2817+D2822</f>
        <v>1404500</v>
      </c>
      <c r="E2816" s="110">
        <f t="shared" ref="E2816" si="1005">E2817+E2822</f>
        <v>0</v>
      </c>
      <c r="F2816" s="218">
        <f t="shared" si="1000"/>
        <v>107.89736498425135</v>
      </c>
    </row>
    <row r="2817" spans="1:6" s="95" customFormat="1" x14ac:dyDescent="0.2">
      <c r="A2817" s="111">
        <v>411000</v>
      </c>
      <c r="B2817" s="112" t="s">
        <v>472</v>
      </c>
      <c r="C2817" s="110">
        <f t="shared" ref="C2817" si="1006">SUM(C2818:C2821)</f>
        <v>1048500</v>
      </c>
      <c r="D2817" s="110">
        <f t="shared" ref="D2817" si="1007">SUM(D2818:D2821)</f>
        <v>1154000</v>
      </c>
      <c r="E2817" s="110">
        <f t="shared" ref="E2817" si="1008">SUM(E2818:E2821)</f>
        <v>0</v>
      </c>
      <c r="F2817" s="218">
        <f t="shared" si="1000"/>
        <v>110.06199332379589</v>
      </c>
    </row>
    <row r="2818" spans="1:6" s="95" customFormat="1" x14ac:dyDescent="0.2">
      <c r="A2818" s="113">
        <v>411100</v>
      </c>
      <c r="B2818" s="114" t="s">
        <v>360</v>
      </c>
      <c r="C2818" s="123">
        <v>940000</v>
      </c>
      <c r="D2818" s="115">
        <v>1067000</v>
      </c>
      <c r="E2818" s="123">
        <v>0</v>
      </c>
      <c r="F2818" s="217">
        <f t="shared" si="1000"/>
        <v>113.51063829787233</v>
      </c>
    </row>
    <row r="2819" spans="1:6" s="95" customFormat="1" ht="40.5" x14ac:dyDescent="0.2">
      <c r="A2819" s="113">
        <v>411200</v>
      </c>
      <c r="B2819" s="114" t="s">
        <v>485</v>
      </c>
      <c r="C2819" s="123">
        <v>55000</v>
      </c>
      <c r="D2819" s="115">
        <v>55000</v>
      </c>
      <c r="E2819" s="123">
        <v>0</v>
      </c>
      <c r="F2819" s="217">
        <f t="shared" si="1000"/>
        <v>100</v>
      </c>
    </row>
    <row r="2820" spans="1:6" s="95" customFormat="1" ht="40.5" x14ac:dyDescent="0.2">
      <c r="A2820" s="113">
        <v>411300</v>
      </c>
      <c r="B2820" s="114" t="s">
        <v>361</v>
      </c>
      <c r="C2820" s="123">
        <v>32000</v>
      </c>
      <c r="D2820" s="115">
        <v>10000</v>
      </c>
      <c r="E2820" s="123">
        <v>0</v>
      </c>
      <c r="F2820" s="217">
        <f t="shared" si="1000"/>
        <v>31.25</v>
      </c>
    </row>
    <row r="2821" spans="1:6" s="95" customFormat="1" x14ac:dyDescent="0.2">
      <c r="A2821" s="113">
        <v>411400</v>
      </c>
      <c r="B2821" s="114" t="s">
        <v>362</v>
      </c>
      <c r="C2821" s="123">
        <v>21500</v>
      </c>
      <c r="D2821" s="115">
        <v>22000</v>
      </c>
      <c r="E2821" s="123">
        <v>0</v>
      </c>
      <c r="F2821" s="217">
        <f t="shared" si="1000"/>
        <v>102.32558139534885</v>
      </c>
    </row>
    <row r="2822" spans="1:6" s="95" customFormat="1" x14ac:dyDescent="0.2">
      <c r="A2822" s="111">
        <v>412000</v>
      </c>
      <c r="B2822" s="116" t="s">
        <v>477</v>
      </c>
      <c r="C2822" s="110">
        <f>SUM(C2823:C2831)</f>
        <v>253200</v>
      </c>
      <c r="D2822" s="110">
        <f>SUM(D2823:D2831)</f>
        <v>250500</v>
      </c>
      <c r="E2822" s="110">
        <f>SUM(E2823:E2831)</f>
        <v>0</v>
      </c>
      <c r="F2822" s="218">
        <f t="shared" si="1000"/>
        <v>98.93364928909952</v>
      </c>
    </row>
    <row r="2823" spans="1:6" s="95" customFormat="1" ht="40.5" x14ac:dyDescent="0.2">
      <c r="A2823" s="113">
        <v>412200</v>
      </c>
      <c r="B2823" s="114" t="s">
        <v>486</v>
      </c>
      <c r="C2823" s="123">
        <v>145000</v>
      </c>
      <c r="D2823" s="115">
        <v>146000</v>
      </c>
      <c r="E2823" s="123">
        <v>0</v>
      </c>
      <c r="F2823" s="217">
        <f t="shared" si="1000"/>
        <v>100.68965517241379</v>
      </c>
    </row>
    <row r="2824" spans="1:6" s="95" customFormat="1" x14ac:dyDescent="0.2">
      <c r="A2824" s="113">
        <v>412300</v>
      </c>
      <c r="B2824" s="114" t="s">
        <v>364</v>
      </c>
      <c r="C2824" s="123">
        <v>21500</v>
      </c>
      <c r="D2824" s="115">
        <v>21500</v>
      </c>
      <c r="E2824" s="123">
        <v>0</v>
      </c>
      <c r="F2824" s="217">
        <f t="shared" si="1000"/>
        <v>100</v>
      </c>
    </row>
    <row r="2825" spans="1:6" s="95" customFormat="1" x14ac:dyDescent="0.2">
      <c r="A2825" s="113">
        <v>412500</v>
      </c>
      <c r="B2825" s="114" t="s">
        <v>366</v>
      </c>
      <c r="C2825" s="123">
        <v>5999.9999999999982</v>
      </c>
      <c r="D2825" s="115">
        <v>3999.9999999999995</v>
      </c>
      <c r="E2825" s="123">
        <v>0</v>
      </c>
      <c r="F2825" s="217">
        <f t="shared" si="1000"/>
        <v>66.666666666666671</v>
      </c>
    </row>
    <row r="2826" spans="1:6" s="95" customFormat="1" x14ac:dyDescent="0.2">
      <c r="A2826" s="113">
        <v>412600</v>
      </c>
      <c r="B2826" s="114" t="s">
        <v>487</v>
      </c>
      <c r="C2826" s="123">
        <v>5999.9999999999964</v>
      </c>
      <c r="D2826" s="115">
        <v>3000</v>
      </c>
      <c r="E2826" s="123">
        <v>0</v>
      </c>
      <c r="F2826" s="217">
        <f t="shared" si="1000"/>
        <v>50.000000000000036</v>
      </c>
    </row>
    <row r="2827" spans="1:6" s="95" customFormat="1" x14ac:dyDescent="0.2">
      <c r="A2827" s="113">
        <v>412700</v>
      </c>
      <c r="B2827" s="114" t="s">
        <v>474</v>
      </c>
      <c r="C2827" s="123">
        <v>70000</v>
      </c>
      <c r="D2827" s="115">
        <v>70000</v>
      </c>
      <c r="E2827" s="123">
        <v>0</v>
      </c>
      <c r="F2827" s="217">
        <f t="shared" si="1000"/>
        <v>100</v>
      </c>
    </row>
    <row r="2828" spans="1:6" s="95" customFormat="1" x14ac:dyDescent="0.2">
      <c r="A2828" s="113">
        <v>412900</v>
      </c>
      <c r="B2828" s="114" t="s">
        <v>567</v>
      </c>
      <c r="C2828" s="123">
        <v>200</v>
      </c>
      <c r="D2828" s="115">
        <v>1000</v>
      </c>
      <c r="E2828" s="123">
        <v>0</v>
      </c>
      <c r="F2828" s="217"/>
    </row>
    <row r="2829" spans="1:6" s="95" customFormat="1" x14ac:dyDescent="0.2">
      <c r="A2829" s="113">
        <v>412900</v>
      </c>
      <c r="B2829" s="114" t="s">
        <v>586</v>
      </c>
      <c r="C2829" s="123">
        <v>1000</v>
      </c>
      <c r="D2829" s="115">
        <v>1000</v>
      </c>
      <c r="E2829" s="123">
        <v>0</v>
      </c>
      <c r="F2829" s="217">
        <f t="shared" si="1000"/>
        <v>100</v>
      </c>
    </row>
    <row r="2830" spans="1:6" s="95" customFormat="1" x14ac:dyDescent="0.2">
      <c r="A2830" s="113">
        <v>412900</v>
      </c>
      <c r="B2830" s="118" t="s">
        <v>587</v>
      </c>
      <c r="C2830" s="123">
        <v>2500</v>
      </c>
      <c r="D2830" s="115">
        <v>3000</v>
      </c>
      <c r="E2830" s="123">
        <v>0</v>
      </c>
      <c r="F2830" s="217">
        <f t="shared" si="1000"/>
        <v>120</v>
      </c>
    </row>
    <row r="2831" spans="1:6" s="95" customFormat="1" x14ac:dyDescent="0.2">
      <c r="A2831" s="113">
        <v>412900</v>
      </c>
      <c r="B2831" s="118" t="s">
        <v>569</v>
      </c>
      <c r="C2831" s="123">
        <v>1000</v>
      </c>
      <c r="D2831" s="115">
        <v>999.99999999999989</v>
      </c>
      <c r="E2831" s="123">
        <v>0</v>
      </c>
      <c r="F2831" s="217">
        <f t="shared" si="1000"/>
        <v>99.999999999999986</v>
      </c>
    </row>
    <row r="2832" spans="1:6" s="120" customFormat="1" x14ac:dyDescent="0.2">
      <c r="A2832" s="111">
        <v>510000</v>
      </c>
      <c r="B2832" s="116" t="s">
        <v>423</v>
      </c>
      <c r="C2832" s="110">
        <f t="shared" ref="C2832" si="1009">C2833</f>
        <v>10000</v>
      </c>
      <c r="D2832" s="110">
        <f t="shared" ref="D2832:E2832" si="1010">D2833</f>
        <v>20000</v>
      </c>
      <c r="E2832" s="110">
        <f t="shared" si="1010"/>
        <v>0</v>
      </c>
      <c r="F2832" s="218">
        <f t="shared" si="1000"/>
        <v>200</v>
      </c>
    </row>
    <row r="2833" spans="1:6" s="120" customFormat="1" x14ac:dyDescent="0.2">
      <c r="A2833" s="111">
        <v>511000</v>
      </c>
      <c r="B2833" s="116" t="s">
        <v>424</v>
      </c>
      <c r="C2833" s="110">
        <f t="shared" ref="C2833" si="1011">C2835+C2834</f>
        <v>10000</v>
      </c>
      <c r="D2833" s="110">
        <f t="shared" ref="D2833" si="1012">D2835+D2834</f>
        <v>20000</v>
      </c>
      <c r="E2833" s="110">
        <f t="shared" ref="E2833" si="1013">E2835+E2834</f>
        <v>0</v>
      </c>
      <c r="F2833" s="218">
        <f t="shared" si="1000"/>
        <v>200</v>
      </c>
    </row>
    <row r="2834" spans="1:6" s="95" customFormat="1" ht="40.5" x14ac:dyDescent="0.2">
      <c r="A2834" s="113">
        <v>511200</v>
      </c>
      <c r="B2834" s="114" t="s">
        <v>426</v>
      </c>
      <c r="C2834" s="123">
        <v>5000</v>
      </c>
      <c r="D2834" s="115">
        <v>10000</v>
      </c>
      <c r="E2834" s="123">
        <v>0</v>
      </c>
      <c r="F2834" s="217">
        <f t="shared" si="1000"/>
        <v>200</v>
      </c>
    </row>
    <row r="2835" spans="1:6" s="95" customFormat="1" x14ac:dyDescent="0.2">
      <c r="A2835" s="113">
        <v>511300</v>
      </c>
      <c r="B2835" s="114" t="s">
        <v>427</v>
      </c>
      <c r="C2835" s="123">
        <v>5000</v>
      </c>
      <c r="D2835" s="115">
        <v>10000</v>
      </c>
      <c r="E2835" s="123">
        <v>0</v>
      </c>
      <c r="F2835" s="217">
        <f t="shared" si="1000"/>
        <v>200</v>
      </c>
    </row>
    <row r="2836" spans="1:6" s="120" customFormat="1" x14ac:dyDescent="0.2">
      <c r="A2836" s="111">
        <v>630000</v>
      </c>
      <c r="B2836" s="116" t="s">
        <v>462</v>
      </c>
      <c r="C2836" s="110">
        <f>C2837+C2839</f>
        <v>40000</v>
      </c>
      <c r="D2836" s="110">
        <f>D2837+D2839</f>
        <v>45000</v>
      </c>
      <c r="E2836" s="110">
        <f>E2837+E2839</f>
        <v>600000</v>
      </c>
      <c r="F2836" s="218">
        <f t="shared" si="1000"/>
        <v>112.5</v>
      </c>
    </row>
    <row r="2837" spans="1:6" s="120" customFormat="1" x14ac:dyDescent="0.2">
      <c r="A2837" s="111">
        <v>631000</v>
      </c>
      <c r="B2837" s="116" t="s">
        <v>397</v>
      </c>
      <c r="C2837" s="110">
        <f>0</f>
        <v>0</v>
      </c>
      <c r="D2837" s="110">
        <f>0</f>
        <v>0</v>
      </c>
      <c r="E2837" s="110">
        <f>0+E2838</f>
        <v>600000</v>
      </c>
      <c r="F2837" s="218">
        <v>0</v>
      </c>
    </row>
    <row r="2838" spans="1:6" s="95" customFormat="1" x14ac:dyDescent="0.2">
      <c r="A2838" s="121">
        <v>631200</v>
      </c>
      <c r="B2838" s="114" t="s">
        <v>465</v>
      </c>
      <c r="C2838" s="123">
        <v>0</v>
      </c>
      <c r="D2838" s="115">
        <v>0</v>
      </c>
      <c r="E2838" s="115">
        <v>600000</v>
      </c>
      <c r="F2838" s="219">
        <v>0</v>
      </c>
    </row>
    <row r="2839" spans="1:6" s="120" customFormat="1" x14ac:dyDescent="0.2">
      <c r="A2839" s="111">
        <v>638000</v>
      </c>
      <c r="B2839" s="116" t="s">
        <v>398</v>
      </c>
      <c r="C2839" s="110">
        <f t="shared" ref="C2839" si="1014">C2840</f>
        <v>40000</v>
      </c>
      <c r="D2839" s="110">
        <f t="shared" ref="D2839:E2839" si="1015">D2840</f>
        <v>45000</v>
      </c>
      <c r="E2839" s="110">
        <f t="shared" si="1015"/>
        <v>0</v>
      </c>
      <c r="F2839" s="218">
        <f t="shared" si="1000"/>
        <v>112.5</v>
      </c>
    </row>
    <row r="2840" spans="1:6" s="95" customFormat="1" x14ac:dyDescent="0.2">
      <c r="A2840" s="113">
        <v>638100</v>
      </c>
      <c r="B2840" s="114" t="s">
        <v>467</v>
      </c>
      <c r="C2840" s="123">
        <v>40000</v>
      </c>
      <c r="D2840" s="115">
        <v>45000</v>
      </c>
      <c r="E2840" s="123">
        <v>0</v>
      </c>
      <c r="F2840" s="217">
        <f t="shared" si="1000"/>
        <v>112.5</v>
      </c>
    </row>
    <row r="2841" spans="1:6" s="95" customFormat="1" x14ac:dyDescent="0.2">
      <c r="A2841" s="154"/>
      <c r="B2841" s="148" t="s">
        <v>501</v>
      </c>
      <c r="C2841" s="152">
        <f>C2816+C2832+C2836</f>
        <v>1351700</v>
      </c>
      <c r="D2841" s="152">
        <f>D2816+D2832+D2836</f>
        <v>1469500</v>
      </c>
      <c r="E2841" s="152">
        <f>E2816+E2832+E2836</f>
        <v>600000</v>
      </c>
      <c r="F2841" s="245">
        <f t="shared" si="1000"/>
        <v>108.71495154250204</v>
      </c>
    </row>
    <row r="2842" spans="1:6" s="95" customFormat="1" x14ac:dyDescent="0.2">
      <c r="A2842" s="131"/>
      <c r="B2842" s="109"/>
      <c r="C2842" s="132"/>
      <c r="D2842" s="132"/>
      <c r="E2842" s="132"/>
      <c r="F2842" s="241"/>
    </row>
    <row r="2843" spans="1:6" s="95" customFormat="1" x14ac:dyDescent="0.2">
      <c r="A2843" s="108"/>
      <c r="B2843" s="109"/>
      <c r="C2843" s="115"/>
      <c r="D2843" s="115"/>
      <c r="E2843" s="115"/>
      <c r="F2843" s="219"/>
    </row>
    <row r="2844" spans="1:6" s="95" customFormat="1" x14ac:dyDescent="0.2">
      <c r="A2844" s="113" t="s">
        <v>913</v>
      </c>
      <c r="B2844" s="116"/>
      <c r="C2844" s="115"/>
      <c r="D2844" s="115"/>
      <c r="E2844" s="115"/>
      <c r="F2844" s="219"/>
    </row>
    <row r="2845" spans="1:6" s="95" customFormat="1" x14ac:dyDescent="0.2">
      <c r="A2845" s="113" t="s">
        <v>514</v>
      </c>
      <c r="B2845" s="116"/>
      <c r="C2845" s="115"/>
      <c r="D2845" s="115"/>
      <c r="E2845" s="115"/>
      <c r="F2845" s="219"/>
    </row>
    <row r="2846" spans="1:6" s="95" customFormat="1" x14ac:dyDescent="0.2">
      <c r="A2846" s="113" t="s">
        <v>673</v>
      </c>
      <c r="B2846" s="116"/>
      <c r="C2846" s="115"/>
      <c r="D2846" s="115"/>
      <c r="E2846" s="115"/>
      <c r="F2846" s="219"/>
    </row>
    <row r="2847" spans="1:6" s="95" customFormat="1" x14ac:dyDescent="0.2">
      <c r="A2847" s="113" t="s">
        <v>801</v>
      </c>
      <c r="B2847" s="116"/>
      <c r="C2847" s="115"/>
      <c r="D2847" s="115"/>
      <c r="E2847" s="115"/>
      <c r="F2847" s="219"/>
    </row>
    <row r="2848" spans="1:6" s="95" customFormat="1" x14ac:dyDescent="0.2">
      <c r="A2848" s="113"/>
      <c r="B2848" s="144"/>
      <c r="C2848" s="132"/>
      <c r="D2848" s="132"/>
      <c r="E2848" s="132"/>
      <c r="F2848" s="241"/>
    </row>
    <row r="2849" spans="1:6" s="95" customFormat="1" x14ac:dyDescent="0.2">
      <c r="A2849" s="111">
        <v>410000</v>
      </c>
      <c r="B2849" s="112" t="s">
        <v>359</v>
      </c>
      <c r="C2849" s="110">
        <f t="shared" ref="C2849" si="1016">C2850+C2855</f>
        <v>2648000</v>
      </c>
      <c r="D2849" s="110">
        <f t="shared" ref="D2849" si="1017">D2850+D2855</f>
        <v>2922200</v>
      </c>
      <c r="E2849" s="110">
        <f t="shared" ref="E2849" si="1018">E2850+E2855</f>
        <v>0</v>
      </c>
      <c r="F2849" s="218">
        <f t="shared" si="1000"/>
        <v>110.35498489425981</v>
      </c>
    </row>
    <row r="2850" spans="1:6" s="95" customFormat="1" x14ac:dyDescent="0.2">
      <c r="A2850" s="111">
        <v>411000</v>
      </c>
      <c r="B2850" s="112" t="s">
        <v>472</v>
      </c>
      <c r="C2850" s="110">
        <f t="shared" ref="C2850" si="1019">SUM(C2851:C2854)</f>
        <v>1966000</v>
      </c>
      <c r="D2850" s="110">
        <f t="shared" ref="D2850" si="1020">SUM(D2851:D2854)</f>
        <v>2235200</v>
      </c>
      <c r="E2850" s="110">
        <f t="shared" ref="E2850" si="1021">SUM(E2851:E2854)</f>
        <v>0</v>
      </c>
      <c r="F2850" s="218">
        <f t="shared" si="1000"/>
        <v>113.69277721261443</v>
      </c>
    </row>
    <row r="2851" spans="1:6" s="95" customFormat="1" x14ac:dyDescent="0.2">
      <c r="A2851" s="113">
        <v>411100</v>
      </c>
      <c r="B2851" s="114" t="s">
        <v>360</v>
      </c>
      <c r="C2851" s="123">
        <v>1800000</v>
      </c>
      <c r="D2851" s="115">
        <v>2069000</v>
      </c>
      <c r="E2851" s="123">
        <v>0</v>
      </c>
      <c r="F2851" s="217">
        <f t="shared" si="1000"/>
        <v>114.94444444444444</v>
      </c>
    </row>
    <row r="2852" spans="1:6" s="95" customFormat="1" ht="40.5" x14ac:dyDescent="0.2">
      <c r="A2852" s="113">
        <v>411200</v>
      </c>
      <c r="B2852" s="114" t="s">
        <v>485</v>
      </c>
      <c r="C2852" s="123">
        <v>120000</v>
      </c>
      <c r="D2852" s="115">
        <v>120000</v>
      </c>
      <c r="E2852" s="123">
        <v>0</v>
      </c>
      <c r="F2852" s="217">
        <f t="shared" ref="F2852:F2905" si="1022">D2852/C2852*100</f>
        <v>100</v>
      </c>
    </row>
    <row r="2853" spans="1:6" s="95" customFormat="1" ht="40.5" x14ac:dyDescent="0.2">
      <c r="A2853" s="113">
        <v>411300</v>
      </c>
      <c r="B2853" s="114" t="s">
        <v>361</v>
      </c>
      <c r="C2853" s="123">
        <v>30000</v>
      </c>
      <c r="D2853" s="115">
        <v>26200</v>
      </c>
      <c r="E2853" s="123">
        <v>0</v>
      </c>
      <c r="F2853" s="217">
        <f t="shared" si="1022"/>
        <v>87.333333333333329</v>
      </c>
    </row>
    <row r="2854" spans="1:6" s="95" customFormat="1" x14ac:dyDescent="0.2">
      <c r="A2854" s="113">
        <v>411400</v>
      </c>
      <c r="B2854" s="114" t="s">
        <v>362</v>
      </c>
      <c r="C2854" s="123">
        <v>16000</v>
      </c>
      <c r="D2854" s="115">
        <v>20000</v>
      </c>
      <c r="E2854" s="123">
        <v>0</v>
      </c>
      <c r="F2854" s="217">
        <f t="shared" si="1022"/>
        <v>125</v>
      </c>
    </row>
    <row r="2855" spans="1:6" s="95" customFormat="1" x14ac:dyDescent="0.2">
      <c r="A2855" s="111">
        <v>412000</v>
      </c>
      <c r="B2855" s="116" t="s">
        <v>477</v>
      </c>
      <c r="C2855" s="110">
        <f>SUM(C2856:C2865)</f>
        <v>682000</v>
      </c>
      <c r="D2855" s="110">
        <f>SUM(D2856:D2865)</f>
        <v>687000</v>
      </c>
      <c r="E2855" s="110">
        <f>SUM(E2856:E2865)</f>
        <v>0</v>
      </c>
      <c r="F2855" s="218">
        <f t="shared" si="1022"/>
        <v>100.73313782991202</v>
      </c>
    </row>
    <row r="2856" spans="1:6" s="95" customFormat="1" x14ac:dyDescent="0.2">
      <c r="A2856" s="121">
        <v>412100</v>
      </c>
      <c r="B2856" s="114" t="s">
        <v>363</v>
      </c>
      <c r="C2856" s="123">
        <v>68200</v>
      </c>
      <c r="D2856" s="115">
        <v>68200</v>
      </c>
      <c r="E2856" s="123">
        <v>0</v>
      </c>
      <c r="F2856" s="217">
        <f t="shared" si="1022"/>
        <v>100</v>
      </c>
    </row>
    <row r="2857" spans="1:6" s="95" customFormat="1" ht="40.5" x14ac:dyDescent="0.2">
      <c r="A2857" s="113">
        <v>412200</v>
      </c>
      <c r="B2857" s="114" t="s">
        <v>486</v>
      </c>
      <c r="C2857" s="123">
        <v>460000</v>
      </c>
      <c r="D2857" s="115">
        <v>465000</v>
      </c>
      <c r="E2857" s="123">
        <v>0</v>
      </c>
      <c r="F2857" s="217">
        <f t="shared" si="1022"/>
        <v>101.08695652173914</v>
      </c>
    </row>
    <row r="2858" spans="1:6" s="95" customFormat="1" x14ac:dyDescent="0.2">
      <c r="A2858" s="113">
        <v>412300</v>
      </c>
      <c r="B2858" s="114" t="s">
        <v>364</v>
      </c>
      <c r="C2858" s="123">
        <v>30000</v>
      </c>
      <c r="D2858" s="115">
        <v>30000</v>
      </c>
      <c r="E2858" s="123">
        <v>0</v>
      </c>
      <c r="F2858" s="217">
        <f t="shared" si="1022"/>
        <v>100</v>
      </c>
    </row>
    <row r="2859" spans="1:6" s="95" customFormat="1" x14ac:dyDescent="0.2">
      <c r="A2859" s="113">
        <v>412500</v>
      </c>
      <c r="B2859" s="114" t="s">
        <v>366</v>
      </c>
      <c r="C2859" s="123">
        <v>7999.9999999999991</v>
      </c>
      <c r="D2859" s="115">
        <v>8000</v>
      </c>
      <c r="E2859" s="123">
        <v>0</v>
      </c>
      <c r="F2859" s="217">
        <f t="shared" si="1022"/>
        <v>100.00000000000003</v>
      </c>
    </row>
    <row r="2860" spans="1:6" s="95" customFormat="1" x14ac:dyDescent="0.2">
      <c r="A2860" s="113">
        <v>412600</v>
      </c>
      <c r="B2860" s="114" t="s">
        <v>487</v>
      </c>
      <c r="C2860" s="123">
        <v>5000</v>
      </c>
      <c r="D2860" s="115">
        <v>4900</v>
      </c>
      <c r="E2860" s="123">
        <v>0</v>
      </c>
      <c r="F2860" s="217">
        <f t="shared" si="1022"/>
        <v>98</v>
      </c>
    </row>
    <row r="2861" spans="1:6" s="95" customFormat="1" x14ac:dyDescent="0.2">
      <c r="A2861" s="113">
        <v>412700</v>
      </c>
      <c r="B2861" s="114" t="s">
        <v>474</v>
      </c>
      <c r="C2861" s="123">
        <v>99000</v>
      </c>
      <c r="D2861" s="115">
        <v>99000</v>
      </c>
      <c r="E2861" s="123">
        <v>0</v>
      </c>
      <c r="F2861" s="217">
        <f t="shared" si="1022"/>
        <v>100</v>
      </c>
    </row>
    <row r="2862" spans="1:6" s="95" customFormat="1" x14ac:dyDescent="0.2">
      <c r="A2862" s="113">
        <v>412900</v>
      </c>
      <c r="B2862" s="114" t="s">
        <v>802</v>
      </c>
      <c r="C2862" s="123">
        <v>1000</v>
      </c>
      <c r="D2862" s="115">
        <v>1000</v>
      </c>
      <c r="E2862" s="123">
        <v>0</v>
      </c>
      <c r="F2862" s="217">
        <f t="shared" si="1022"/>
        <v>100</v>
      </c>
    </row>
    <row r="2863" spans="1:6" s="95" customFormat="1" x14ac:dyDescent="0.2">
      <c r="A2863" s="113">
        <v>412900</v>
      </c>
      <c r="B2863" s="114" t="s">
        <v>567</v>
      </c>
      <c r="C2863" s="123">
        <v>6800</v>
      </c>
      <c r="D2863" s="115">
        <v>6800</v>
      </c>
      <c r="E2863" s="123">
        <v>0</v>
      </c>
      <c r="F2863" s="217">
        <f t="shared" si="1022"/>
        <v>100</v>
      </c>
    </row>
    <row r="2864" spans="1:6" s="95" customFormat="1" x14ac:dyDescent="0.2">
      <c r="A2864" s="113">
        <v>412900</v>
      </c>
      <c r="B2864" s="118" t="s">
        <v>586</v>
      </c>
      <c r="C2864" s="123">
        <v>300</v>
      </c>
      <c r="D2864" s="115">
        <v>300</v>
      </c>
      <c r="E2864" s="123">
        <v>0</v>
      </c>
      <c r="F2864" s="217">
        <f t="shared" si="1022"/>
        <v>100</v>
      </c>
    </row>
    <row r="2865" spans="1:6" s="95" customFormat="1" x14ac:dyDescent="0.2">
      <c r="A2865" s="113">
        <v>412900</v>
      </c>
      <c r="B2865" s="114" t="s">
        <v>587</v>
      </c>
      <c r="C2865" s="123">
        <v>3700</v>
      </c>
      <c r="D2865" s="115">
        <v>3800</v>
      </c>
      <c r="E2865" s="123">
        <v>0</v>
      </c>
      <c r="F2865" s="217">
        <f t="shared" si="1022"/>
        <v>102.70270270270269</v>
      </c>
    </row>
    <row r="2866" spans="1:6" s="95" customFormat="1" x14ac:dyDescent="0.2">
      <c r="A2866" s="111">
        <v>510000</v>
      </c>
      <c r="B2866" s="116" t="s">
        <v>423</v>
      </c>
      <c r="C2866" s="110">
        <f t="shared" ref="C2866" si="1023">C2867</f>
        <v>60000</v>
      </c>
      <c r="D2866" s="110">
        <f t="shared" ref="D2866:E2866" si="1024">D2867</f>
        <v>10000</v>
      </c>
      <c r="E2866" s="110">
        <f t="shared" si="1024"/>
        <v>0</v>
      </c>
      <c r="F2866" s="218">
        <f t="shared" si="1022"/>
        <v>16.666666666666664</v>
      </c>
    </row>
    <row r="2867" spans="1:6" s="95" customFormat="1" x14ac:dyDescent="0.2">
      <c r="A2867" s="111">
        <v>511000</v>
      </c>
      <c r="B2867" s="116" t="s">
        <v>424</v>
      </c>
      <c r="C2867" s="110">
        <f t="shared" ref="C2867" si="1025">SUM(C2868:C2869)</f>
        <v>60000</v>
      </c>
      <c r="D2867" s="110">
        <f t="shared" ref="D2867" si="1026">SUM(D2868:D2869)</f>
        <v>10000</v>
      </c>
      <c r="E2867" s="110">
        <f t="shared" ref="E2867" si="1027">SUM(E2868:E2869)</f>
        <v>0</v>
      </c>
      <c r="F2867" s="218">
        <f t="shared" si="1022"/>
        <v>16.666666666666664</v>
      </c>
    </row>
    <row r="2868" spans="1:6" s="95" customFormat="1" ht="40.5" x14ac:dyDescent="0.2">
      <c r="A2868" s="121">
        <v>511200</v>
      </c>
      <c r="B2868" s="114" t="s">
        <v>426</v>
      </c>
      <c r="C2868" s="123">
        <v>20000</v>
      </c>
      <c r="D2868" s="115">
        <v>0</v>
      </c>
      <c r="E2868" s="123">
        <v>0</v>
      </c>
      <c r="F2868" s="217">
        <f t="shared" si="1022"/>
        <v>0</v>
      </c>
    </row>
    <row r="2869" spans="1:6" s="95" customFormat="1" x14ac:dyDescent="0.2">
      <c r="A2869" s="113">
        <v>511300</v>
      </c>
      <c r="B2869" s="114" t="s">
        <v>427</v>
      </c>
      <c r="C2869" s="123">
        <v>40000</v>
      </c>
      <c r="D2869" s="115">
        <v>10000</v>
      </c>
      <c r="E2869" s="123">
        <v>0</v>
      </c>
      <c r="F2869" s="217">
        <f t="shared" si="1022"/>
        <v>25</v>
      </c>
    </row>
    <row r="2870" spans="1:6" s="120" customFormat="1" x14ac:dyDescent="0.2">
      <c r="A2870" s="111">
        <v>630000</v>
      </c>
      <c r="B2870" s="116" t="s">
        <v>462</v>
      </c>
      <c r="C2870" s="110">
        <f>C2871+C2873</f>
        <v>16000</v>
      </c>
      <c r="D2870" s="110">
        <f>D2871+D2873</f>
        <v>5000</v>
      </c>
      <c r="E2870" s="110">
        <f>E2871+E2873</f>
        <v>800000</v>
      </c>
      <c r="F2870" s="218">
        <f t="shared" si="1022"/>
        <v>31.25</v>
      </c>
    </row>
    <row r="2871" spans="1:6" s="120" customFormat="1" x14ac:dyDescent="0.2">
      <c r="A2871" s="111">
        <v>631000</v>
      </c>
      <c r="B2871" s="116" t="s">
        <v>397</v>
      </c>
      <c r="C2871" s="110">
        <f>0</f>
        <v>0</v>
      </c>
      <c r="D2871" s="110">
        <f>0</f>
        <v>0</v>
      </c>
      <c r="E2871" s="110">
        <f>0+E2872</f>
        <v>800000</v>
      </c>
      <c r="F2871" s="218">
        <v>0</v>
      </c>
    </row>
    <row r="2872" spans="1:6" s="95" customFormat="1" x14ac:dyDescent="0.2">
      <c r="A2872" s="121">
        <v>631200</v>
      </c>
      <c r="B2872" s="114" t="s">
        <v>465</v>
      </c>
      <c r="C2872" s="123">
        <v>0</v>
      </c>
      <c r="D2872" s="115">
        <v>0</v>
      </c>
      <c r="E2872" s="115">
        <v>800000</v>
      </c>
      <c r="F2872" s="219">
        <v>0</v>
      </c>
    </row>
    <row r="2873" spans="1:6" s="120" customFormat="1" x14ac:dyDescent="0.2">
      <c r="A2873" s="111">
        <v>638000</v>
      </c>
      <c r="B2873" s="116" t="s">
        <v>398</v>
      </c>
      <c r="C2873" s="110">
        <f t="shared" ref="C2873" si="1028">C2874</f>
        <v>16000</v>
      </c>
      <c r="D2873" s="110">
        <f t="shared" ref="D2873:E2873" si="1029">D2874</f>
        <v>5000</v>
      </c>
      <c r="E2873" s="110">
        <f t="shared" si="1029"/>
        <v>0</v>
      </c>
      <c r="F2873" s="218">
        <f t="shared" si="1022"/>
        <v>31.25</v>
      </c>
    </row>
    <row r="2874" spans="1:6" s="95" customFormat="1" x14ac:dyDescent="0.2">
      <c r="A2874" s="113">
        <v>638100</v>
      </c>
      <c r="B2874" s="114" t="s">
        <v>467</v>
      </c>
      <c r="C2874" s="123">
        <v>16000</v>
      </c>
      <c r="D2874" s="115">
        <v>5000</v>
      </c>
      <c r="E2874" s="123">
        <v>0</v>
      </c>
      <c r="F2874" s="217">
        <f t="shared" si="1022"/>
        <v>31.25</v>
      </c>
    </row>
    <row r="2875" spans="1:6" s="95" customFormat="1" x14ac:dyDescent="0.2">
      <c r="A2875" s="154"/>
      <c r="B2875" s="148" t="s">
        <v>501</v>
      </c>
      <c r="C2875" s="152">
        <f>C2849+C2866+C2870</f>
        <v>2724000</v>
      </c>
      <c r="D2875" s="152">
        <f>D2849+D2866+D2870</f>
        <v>2937200</v>
      </c>
      <c r="E2875" s="152">
        <f>E2849+E2866+E2870</f>
        <v>800000</v>
      </c>
      <c r="F2875" s="245">
        <f t="shared" si="1022"/>
        <v>107.82672540381793</v>
      </c>
    </row>
    <row r="2876" spans="1:6" s="95" customFormat="1" x14ac:dyDescent="0.2">
      <c r="A2876" s="131"/>
      <c r="B2876" s="109"/>
      <c r="C2876" s="132"/>
      <c r="D2876" s="132"/>
      <c r="E2876" s="132"/>
      <c r="F2876" s="241"/>
    </row>
    <row r="2877" spans="1:6" s="95" customFormat="1" x14ac:dyDescent="0.2">
      <c r="A2877" s="108"/>
      <c r="B2877" s="109"/>
      <c r="C2877" s="115"/>
      <c r="D2877" s="115"/>
      <c r="E2877" s="115"/>
      <c r="F2877" s="219"/>
    </row>
    <row r="2878" spans="1:6" s="95" customFormat="1" x14ac:dyDescent="0.2">
      <c r="A2878" s="113" t="s">
        <v>914</v>
      </c>
      <c r="B2878" s="116"/>
      <c r="C2878" s="115"/>
      <c r="D2878" s="115"/>
      <c r="E2878" s="115"/>
      <c r="F2878" s="219"/>
    </row>
    <row r="2879" spans="1:6" s="95" customFormat="1" x14ac:dyDescent="0.2">
      <c r="A2879" s="113" t="s">
        <v>514</v>
      </c>
      <c r="B2879" s="116"/>
      <c r="C2879" s="115"/>
      <c r="D2879" s="115"/>
      <c r="E2879" s="115"/>
      <c r="F2879" s="219"/>
    </row>
    <row r="2880" spans="1:6" s="95" customFormat="1" x14ac:dyDescent="0.2">
      <c r="A2880" s="113" t="s">
        <v>674</v>
      </c>
      <c r="B2880" s="116"/>
      <c r="C2880" s="115"/>
      <c r="D2880" s="115"/>
      <c r="E2880" s="115"/>
      <c r="F2880" s="219"/>
    </row>
    <row r="2881" spans="1:6" s="95" customFormat="1" x14ac:dyDescent="0.2">
      <c r="A2881" s="113" t="s">
        <v>801</v>
      </c>
      <c r="B2881" s="116"/>
      <c r="C2881" s="115"/>
      <c r="D2881" s="115"/>
      <c r="E2881" s="115"/>
      <c r="F2881" s="219"/>
    </row>
    <row r="2882" spans="1:6" s="95" customFormat="1" x14ac:dyDescent="0.2">
      <c r="A2882" s="113"/>
      <c r="B2882" s="144"/>
      <c r="C2882" s="132"/>
      <c r="D2882" s="132"/>
      <c r="E2882" s="132"/>
      <c r="F2882" s="241"/>
    </row>
    <row r="2883" spans="1:6" s="95" customFormat="1" x14ac:dyDescent="0.2">
      <c r="A2883" s="111">
        <v>410000</v>
      </c>
      <c r="B2883" s="112" t="s">
        <v>359</v>
      </c>
      <c r="C2883" s="110">
        <f>C2884+C2889+0</f>
        <v>866200</v>
      </c>
      <c r="D2883" s="110">
        <f>D2884+D2889+0</f>
        <v>960300</v>
      </c>
      <c r="E2883" s="110">
        <f>E2884+E2889+0</f>
        <v>0</v>
      </c>
      <c r="F2883" s="218">
        <f t="shared" si="1022"/>
        <v>110.8635419071808</v>
      </c>
    </row>
    <row r="2884" spans="1:6" s="95" customFormat="1" x14ac:dyDescent="0.2">
      <c r="A2884" s="111">
        <v>411000</v>
      </c>
      <c r="B2884" s="112" t="s">
        <v>472</v>
      </c>
      <c r="C2884" s="110">
        <f t="shared" ref="C2884" si="1030">SUM(C2885:C2888)</f>
        <v>696000</v>
      </c>
      <c r="D2884" s="110">
        <f t="shared" ref="D2884" si="1031">SUM(D2885:D2888)</f>
        <v>787900</v>
      </c>
      <c r="E2884" s="110">
        <f t="shared" ref="E2884" si="1032">SUM(E2885:E2888)</f>
        <v>0</v>
      </c>
      <c r="F2884" s="218">
        <f t="shared" si="1022"/>
        <v>113.20402298850574</v>
      </c>
    </row>
    <row r="2885" spans="1:6" s="95" customFormat="1" x14ac:dyDescent="0.2">
      <c r="A2885" s="113">
        <v>411100</v>
      </c>
      <c r="B2885" s="114" t="s">
        <v>360</v>
      </c>
      <c r="C2885" s="123">
        <v>600000</v>
      </c>
      <c r="D2885" s="115">
        <v>690000</v>
      </c>
      <c r="E2885" s="123">
        <v>0</v>
      </c>
      <c r="F2885" s="217">
        <f t="shared" si="1022"/>
        <v>114.99999999999999</v>
      </c>
    </row>
    <row r="2886" spans="1:6" s="95" customFormat="1" ht="40.5" x14ac:dyDescent="0.2">
      <c r="A2886" s="113">
        <v>411200</v>
      </c>
      <c r="B2886" s="114" t="s">
        <v>485</v>
      </c>
      <c r="C2886" s="123">
        <v>40000</v>
      </c>
      <c r="D2886" s="115">
        <v>40000</v>
      </c>
      <c r="E2886" s="123">
        <v>0</v>
      </c>
      <c r="F2886" s="217">
        <f t="shared" si="1022"/>
        <v>100</v>
      </c>
    </row>
    <row r="2887" spans="1:6" s="95" customFormat="1" ht="40.5" x14ac:dyDescent="0.2">
      <c r="A2887" s="113">
        <v>411300</v>
      </c>
      <c r="B2887" s="114" t="s">
        <v>361</v>
      </c>
      <c r="C2887" s="123">
        <v>27100</v>
      </c>
      <c r="D2887" s="115">
        <v>27900</v>
      </c>
      <c r="E2887" s="123">
        <v>0</v>
      </c>
      <c r="F2887" s="217">
        <f t="shared" si="1022"/>
        <v>102.95202952029521</v>
      </c>
    </row>
    <row r="2888" spans="1:6" s="95" customFormat="1" x14ac:dyDescent="0.2">
      <c r="A2888" s="113">
        <v>411400</v>
      </c>
      <c r="B2888" s="114" t="s">
        <v>362</v>
      </c>
      <c r="C2888" s="123">
        <v>28900</v>
      </c>
      <c r="D2888" s="115">
        <v>30000</v>
      </c>
      <c r="E2888" s="123">
        <v>0</v>
      </c>
      <c r="F2888" s="217">
        <f t="shared" si="1022"/>
        <v>103.80622837370241</v>
      </c>
    </row>
    <row r="2889" spans="1:6" s="95" customFormat="1" x14ac:dyDescent="0.2">
      <c r="A2889" s="111">
        <v>412000</v>
      </c>
      <c r="B2889" s="116" t="s">
        <v>477</v>
      </c>
      <c r="C2889" s="110">
        <f>SUM(C2890:C2898)</f>
        <v>170200</v>
      </c>
      <c r="D2889" s="110">
        <f>SUM(D2890:D2898)</f>
        <v>172400</v>
      </c>
      <c r="E2889" s="110">
        <f>SUM(E2890:E2898)</f>
        <v>0</v>
      </c>
      <c r="F2889" s="218">
        <f t="shared" si="1022"/>
        <v>101.29259694477086</v>
      </c>
    </row>
    <row r="2890" spans="1:6" s="95" customFormat="1" ht="40.5" x14ac:dyDescent="0.2">
      <c r="A2890" s="113">
        <v>412200</v>
      </c>
      <c r="B2890" s="114" t="s">
        <v>486</v>
      </c>
      <c r="C2890" s="123">
        <v>100000</v>
      </c>
      <c r="D2890" s="115">
        <v>102000</v>
      </c>
      <c r="E2890" s="123">
        <v>0</v>
      </c>
      <c r="F2890" s="217">
        <f t="shared" si="1022"/>
        <v>102</v>
      </c>
    </row>
    <row r="2891" spans="1:6" s="95" customFormat="1" x14ac:dyDescent="0.2">
      <c r="A2891" s="113">
        <v>412300</v>
      </c>
      <c r="B2891" s="114" t="s">
        <v>364</v>
      </c>
      <c r="C2891" s="123">
        <v>14000</v>
      </c>
      <c r="D2891" s="115">
        <v>14000</v>
      </c>
      <c r="E2891" s="123">
        <v>0</v>
      </c>
      <c r="F2891" s="217">
        <f t="shared" si="1022"/>
        <v>100</v>
      </c>
    </row>
    <row r="2892" spans="1:6" s="95" customFormat="1" x14ac:dyDescent="0.2">
      <c r="A2892" s="113">
        <v>412500</v>
      </c>
      <c r="B2892" s="114" t="s">
        <v>366</v>
      </c>
      <c r="C2892" s="123">
        <v>3500</v>
      </c>
      <c r="D2892" s="115">
        <v>3500</v>
      </c>
      <c r="E2892" s="123">
        <v>0</v>
      </c>
      <c r="F2892" s="217">
        <f t="shared" si="1022"/>
        <v>100</v>
      </c>
    </row>
    <row r="2893" spans="1:6" s="95" customFormat="1" x14ac:dyDescent="0.2">
      <c r="A2893" s="113">
        <v>412600</v>
      </c>
      <c r="B2893" s="114" t="s">
        <v>487</v>
      </c>
      <c r="C2893" s="123">
        <v>6000</v>
      </c>
      <c r="D2893" s="115">
        <v>6000</v>
      </c>
      <c r="E2893" s="123">
        <v>0</v>
      </c>
      <c r="F2893" s="217">
        <f t="shared" si="1022"/>
        <v>100</v>
      </c>
    </row>
    <row r="2894" spans="1:6" s="95" customFormat="1" x14ac:dyDescent="0.2">
      <c r="A2894" s="113">
        <v>412700</v>
      </c>
      <c r="B2894" s="114" t="s">
        <v>474</v>
      </c>
      <c r="C2894" s="123">
        <v>40000</v>
      </c>
      <c r="D2894" s="115">
        <v>40000</v>
      </c>
      <c r="E2894" s="123">
        <v>0</v>
      </c>
      <c r="F2894" s="217">
        <f t="shared" si="1022"/>
        <v>100</v>
      </c>
    </row>
    <row r="2895" spans="1:6" s="95" customFormat="1" x14ac:dyDescent="0.2">
      <c r="A2895" s="113">
        <v>412900</v>
      </c>
      <c r="B2895" s="114" t="s">
        <v>567</v>
      </c>
      <c r="C2895" s="123">
        <v>999.99999999999989</v>
      </c>
      <c r="D2895" s="115">
        <v>1000</v>
      </c>
      <c r="E2895" s="123">
        <v>0</v>
      </c>
      <c r="F2895" s="217">
        <f t="shared" si="1022"/>
        <v>100.00000000000003</v>
      </c>
    </row>
    <row r="2896" spans="1:6" s="95" customFormat="1" x14ac:dyDescent="0.2">
      <c r="A2896" s="113">
        <v>412900</v>
      </c>
      <c r="B2896" s="118" t="s">
        <v>586</v>
      </c>
      <c r="C2896" s="123">
        <v>600</v>
      </c>
      <c r="D2896" s="115">
        <v>600</v>
      </c>
      <c r="E2896" s="123">
        <v>0</v>
      </c>
      <c r="F2896" s="217">
        <f t="shared" si="1022"/>
        <v>100</v>
      </c>
    </row>
    <row r="2897" spans="1:6" s="95" customFormat="1" x14ac:dyDescent="0.2">
      <c r="A2897" s="113">
        <v>412900</v>
      </c>
      <c r="B2897" s="114" t="s">
        <v>587</v>
      </c>
      <c r="C2897" s="123">
        <v>1600</v>
      </c>
      <c r="D2897" s="115">
        <v>1800</v>
      </c>
      <c r="E2897" s="123">
        <v>0</v>
      </c>
      <c r="F2897" s="217">
        <f t="shared" si="1022"/>
        <v>112.5</v>
      </c>
    </row>
    <row r="2898" spans="1:6" s="95" customFormat="1" x14ac:dyDescent="0.2">
      <c r="A2898" s="113">
        <v>412900</v>
      </c>
      <c r="B2898" s="114" t="s">
        <v>569</v>
      </c>
      <c r="C2898" s="123">
        <v>3500</v>
      </c>
      <c r="D2898" s="115">
        <v>3500</v>
      </c>
      <c r="E2898" s="123">
        <v>0</v>
      </c>
      <c r="F2898" s="217">
        <f t="shared" si="1022"/>
        <v>100</v>
      </c>
    </row>
    <row r="2899" spans="1:6" s="95" customFormat="1" x14ac:dyDescent="0.2">
      <c r="A2899" s="111">
        <v>510000</v>
      </c>
      <c r="B2899" s="116" t="s">
        <v>423</v>
      </c>
      <c r="C2899" s="110">
        <f t="shared" ref="C2899" si="1033">C2900+C2903</f>
        <v>24000</v>
      </c>
      <c r="D2899" s="110">
        <f t="shared" ref="D2899" si="1034">D2900+D2903</f>
        <v>24000</v>
      </c>
      <c r="E2899" s="110">
        <f t="shared" ref="E2899" si="1035">E2900+E2903</f>
        <v>0</v>
      </c>
      <c r="F2899" s="218">
        <f t="shared" si="1022"/>
        <v>100</v>
      </c>
    </row>
    <row r="2900" spans="1:6" s="95" customFormat="1" x14ac:dyDescent="0.2">
      <c r="A2900" s="111">
        <v>511000</v>
      </c>
      <c r="B2900" s="116" t="s">
        <v>424</v>
      </c>
      <c r="C2900" s="110">
        <f t="shared" ref="C2900" si="1036">SUM(C2901:C2902)</f>
        <v>23000</v>
      </c>
      <c r="D2900" s="110">
        <f t="shared" ref="D2900" si="1037">SUM(D2901:D2902)</f>
        <v>23000</v>
      </c>
      <c r="E2900" s="110">
        <f t="shared" ref="E2900" si="1038">SUM(E2901:E2902)</f>
        <v>0</v>
      </c>
      <c r="F2900" s="218">
        <f t="shared" si="1022"/>
        <v>100</v>
      </c>
    </row>
    <row r="2901" spans="1:6" s="95" customFormat="1" ht="40.5" x14ac:dyDescent="0.2">
      <c r="A2901" s="113">
        <v>511200</v>
      </c>
      <c r="B2901" s="114" t="s">
        <v>426</v>
      </c>
      <c r="C2901" s="123">
        <v>20000</v>
      </c>
      <c r="D2901" s="115">
        <v>20000</v>
      </c>
      <c r="E2901" s="123">
        <v>0</v>
      </c>
      <c r="F2901" s="217">
        <f t="shared" si="1022"/>
        <v>100</v>
      </c>
    </row>
    <row r="2902" spans="1:6" s="95" customFormat="1" x14ac:dyDescent="0.2">
      <c r="A2902" s="113">
        <v>511300</v>
      </c>
      <c r="B2902" s="114" t="s">
        <v>427</v>
      </c>
      <c r="C2902" s="123">
        <v>3000</v>
      </c>
      <c r="D2902" s="115">
        <v>3000</v>
      </c>
      <c r="E2902" s="123">
        <v>0</v>
      </c>
      <c r="F2902" s="217">
        <f t="shared" si="1022"/>
        <v>100</v>
      </c>
    </row>
    <row r="2903" spans="1:6" s="120" customFormat="1" x14ac:dyDescent="0.2">
      <c r="A2903" s="111">
        <v>516000</v>
      </c>
      <c r="B2903" s="116" t="s">
        <v>434</v>
      </c>
      <c r="C2903" s="110">
        <f t="shared" ref="C2903" si="1039">C2904</f>
        <v>1000</v>
      </c>
      <c r="D2903" s="110">
        <f t="shared" ref="D2903:E2903" si="1040">D2904</f>
        <v>1000</v>
      </c>
      <c r="E2903" s="110">
        <f t="shared" si="1040"/>
        <v>0</v>
      </c>
      <c r="F2903" s="218">
        <f t="shared" si="1022"/>
        <v>100</v>
      </c>
    </row>
    <row r="2904" spans="1:6" s="95" customFormat="1" x14ac:dyDescent="0.2">
      <c r="A2904" s="113">
        <v>516100</v>
      </c>
      <c r="B2904" s="114" t="s">
        <v>434</v>
      </c>
      <c r="C2904" s="123">
        <v>1000</v>
      </c>
      <c r="D2904" s="115">
        <v>1000</v>
      </c>
      <c r="E2904" s="123">
        <v>0</v>
      </c>
      <c r="F2904" s="217">
        <f t="shared" si="1022"/>
        <v>100</v>
      </c>
    </row>
    <row r="2905" spans="1:6" s="120" customFormat="1" x14ac:dyDescent="0.2">
      <c r="A2905" s="111">
        <v>630000</v>
      </c>
      <c r="B2905" s="116" t="s">
        <v>462</v>
      </c>
      <c r="C2905" s="110">
        <f>C2906+C2908</f>
        <v>16100</v>
      </c>
      <c r="D2905" s="110">
        <f>D2906+D2908</f>
        <v>16100</v>
      </c>
      <c r="E2905" s="110">
        <f>E2906+E2908</f>
        <v>134500</v>
      </c>
      <c r="F2905" s="218">
        <f t="shared" si="1022"/>
        <v>100</v>
      </c>
    </row>
    <row r="2906" spans="1:6" s="120" customFormat="1" x14ac:dyDescent="0.2">
      <c r="A2906" s="111">
        <v>631000</v>
      </c>
      <c r="B2906" s="116" t="s">
        <v>397</v>
      </c>
      <c r="C2906" s="110">
        <f>0</f>
        <v>0</v>
      </c>
      <c r="D2906" s="110">
        <f>0</f>
        <v>0</v>
      </c>
      <c r="E2906" s="110">
        <f>0+E2907</f>
        <v>134500</v>
      </c>
      <c r="F2906" s="218">
        <v>0</v>
      </c>
    </row>
    <row r="2907" spans="1:6" s="95" customFormat="1" x14ac:dyDescent="0.2">
      <c r="A2907" s="121">
        <v>631200</v>
      </c>
      <c r="B2907" s="114" t="s">
        <v>465</v>
      </c>
      <c r="C2907" s="123">
        <v>0</v>
      </c>
      <c r="D2907" s="115">
        <v>0</v>
      </c>
      <c r="E2907" s="115">
        <v>134500</v>
      </c>
      <c r="F2907" s="219">
        <v>0</v>
      </c>
    </row>
    <row r="2908" spans="1:6" s="120" customFormat="1" x14ac:dyDescent="0.2">
      <c r="A2908" s="111">
        <v>638000</v>
      </c>
      <c r="B2908" s="116" t="s">
        <v>398</v>
      </c>
      <c r="C2908" s="110">
        <f t="shared" ref="C2908" si="1041">C2909</f>
        <v>16100</v>
      </c>
      <c r="D2908" s="110">
        <f t="shared" ref="D2908:E2908" si="1042">D2909</f>
        <v>16100</v>
      </c>
      <c r="E2908" s="110">
        <f t="shared" si="1042"/>
        <v>0</v>
      </c>
      <c r="F2908" s="218">
        <f t="shared" ref="F2908:F2964" si="1043">D2908/C2908*100</f>
        <v>100</v>
      </c>
    </row>
    <row r="2909" spans="1:6" s="95" customFormat="1" x14ac:dyDescent="0.2">
      <c r="A2909" s="113">
        <v>638100</v>
      </c>
      <c r="B2909" s="114" t="s">
        <v>467</v>
      </c>
      <c r="C2909" s="123">
        <v>16100</v>
      </c>
      <c r="D2909" s="115">
        <v>16100</v>
      </c>
      <c r="E2909" s="123">
        <v>0</v>
      </c>
      <c r="F2909" s="217">
        <f t="shared" si="1043"/>
        <v>100</v>
      </c>
    </row>
    <row r="2910" spans="1:6" s="95" customFormat="1" x14ac:dyDescent="0.2">
      <c r="A2910" s="154"/>
      <c r="B2910" s="148" t="s">
        <v>501</v>
      </c>
      <c r="C2910" s="152">
        <f>C2883+C2899+C2905</f>
        <v>906300</v>
      </c>
      <c r="D2910" s="152">
        <f>D2883+D2899+D2905</f>
        <v>1000400</v>
      </c>
      <c r="E2910" s="152">
        <f>E2883+E2899+E2905</f>
        <v>134500</v>
      </c>
      <c r="F2910" s="245">
        <f t="shared" si="1043"/>
        <v>110.38287542756262</v>
      </c>
    </row>
    <row r="2911" spans="1:6" s="95" customFormat="1" x14ac:dyDescent="0.2">
      <c r="A2911" s="131"/>
      <c r="B2911" s="109"/>
      <c r="C2911" s="132"/>
      <c r="D2911" s="132"/>
      <c r="E2911" s="132"/>
      <c r="F2911" s="241"/>
    </row>
    <row r="2912" spans="1:6" s="95" customFormat="1" x14ac:dyDescent="0.2">
      <c r="A2912" s="108"/>
      <c r="B2912" s="109"/>
      <c r="C2912" s="115"/>
      <c r="D2912" s="115"/>
      <c r="E2912" s="115"/>
      <c r="F2912" s="219"/>
    </row>
    <row r="2913" spans="1:6" s="95" customFormat="1" x14ac:dyDescent="0.2">
      <c r="A2913" s="113" t="s">
        <v>915</v>
      </c>
      <c r="B2913" s="116"/>
      <c r="C2913" s="115"/>
      <c r="D2913" s="115"/>
      <c r="E2913" s="115"/>
      <c r="F2913" s="219"/>
    </row>
    <row r="2914" spans="1:6" s="95" customFormat="1" x14ac:dyDescent="0.2">
      <c r="A2914" s="113" t="s">
        <v>514</v>
      </c>
      <c r="B2914" s="116"/>
      <c r="C2914" s="115"/>
      <c r="D2914" s="115"/>
      <c r="E2914" s="115"/>
      <c r="F2914" s="219"/>
    </row>
    <row r="2915" spans="1:6" s="95" customFormat="1" x14ac:dyDescent="0.2">
      <c r="A2915" s="113" t="s">
        <v>675</v>
      </c>
      <c r="B2915" s="116"/>
      <c r="C2915" s="115"/>
      <c r="D2915" s="115"/>
      <c r="E2915" s="115"/>
      <c r="F2915" s="219"/>
    </row>
    <row r="2916" spans="1:6" s="95" customFormat="1" x14ac:dyDescent="0.2">
      <c r="A2916" s="113" t="s">
        <v>801</v>
      </c>
      <c r="B2916" s="116"/>
      <c r="C2916" s="115"/>
      <c r="D2916" s="115"/>
      <c r="E2916" s="115"/>
      <c r="F2916" s="219"/>
    </row>
    <row r="2917" spans="1:6" s="95" customFormat="1" x14ac:dyDescent="0.2">
      <c r="A2917" s="113"/>
      <c r="B2917" s="144"/>
      <c r="C2917" s="132"/>
      <c r="D2917" s="132"/>
      <c r="E2917" s="132"/>
      <c r="F2917" s="241"/>
    </row>
    <row r="2918" spans="1:6" s="95" customFormat="1" x14ac:dyDescent="0.2">
      <c r="A2918" s="111">
        <v>410000</v>
      </c>
      <c r="B2918" s="112" t="s">
        <v>359</v>
      </c>
      <c r="C2918" s="110">
        <f t="shared" ref="C2918" si="1044">C2919+C2924</f>
        <v>1036700</v>
      </c>
      <c r="D2918" s="110">
        <f t="shared" ref="D2918" si="1045">D2919+D2924</f>
        <v>1134800</v>
      </c>
      <c r="E2918" s="110">
        <f t="shared" ref="E2918" si="1046">E2919+E2924</f>
        <v>0</v>
      </c>
      <c r="F2918" s="218">
        <f t="shared" si="1043"/>
        <v>109.46271824057104</v>
      </c>
    </row>
    <row r="2919" spans="1:6" s="95" customFormat="1" x14ac:dyDescent="0.2">
      <c r="A2919" s="111">
        <v>411000</v>
      </c>
      <c r="B2919" s="112" t="s">
        <v>472</v>
      </c>
      <c r="C2919" s="110">
        <f t="shared" ref="C2919" si="1047">SUM(C2920:C2923)</f>
        <v>818800</v>
      </c>
      <c r="D2919" s="110">
        <f t="shared" ref="D2919" si="1048">SUM(D2920:D2923)</f>
        <v>921300</v>
      </c>
      <c r="E2919" s="110">
        <f t="shared" ref="E2919" si="1049">SUM(E2920:E2923)</f>
        <v>0</v>
      </c>
      <c r="F2919" s="218">
        <f t="shared" si="1043"/>
        <v>112.51831949193942</v>
      </c>
    </row>
    <row r="2920" spans="1:6" s="95" customFormat="1" x14ac:dyDescent="0.2">
      <c r="A2920" s="113">
        <v>411100</v>
      </c>
      <c r="B2920" s="114" t="s">
        <v>360</v>
      </c>
      <c r="C2920" s="123">
        <v>750000</v>
      </c>
      <c r="D2920" s="115">
        <v>861000</v>
      </c>
      <c r="E2920" s="123">
        <v>0</v>
      </c>
      <c r="F2920" s="217">
        <f t="shared" si="1043"/>
        <v>114.8</v>
      </c>
    </row>
    <row r="2921" spans="1:6" s="95" customFormat="1" ht="40.5" x14ac:dyDescent="0.2">
      <c r="A2921" s="113">
        <v>411200</v>
      </c>
      <c r="B2921" s="114" t="s">
        <v>485</v>
      </c>
      <c r="C2921" s="123">
        <v>38000</v>
      </c>
      <c r="D2921" s="115">
        <v>36300</v>
      </c>
      <c r="E2921" s="123">
        <v>0</v>
      </c>
      <c r="F2921" s="217">
        <f t="shared" si="1043"/>
        <v>95.526315789473685</v>
      </c>
    </row>
    <row r="2922" spans="1:6" s="95" customFormat="1" ht="40.5" x14ac:dyDescent="0.2">
      <c r="A2922" s="113">
        <v>411300</v>
      </c>
      <c r="B2922" s="114" t="s">
        <v>361</v>
      </c>
      <c r="C2922" s="123">
        <v>18800</v>
      </c>
      <c r="D2922" s="115">
        <v>11800</v>
      </c>
      <c r="E2922" s="123">
        <v>0</v>
      </c>
      <c r="F2922" s="217">
        <f t="shared" si="1043"/>
        <v>62.765957446808507</v>
      </c>
    </row>
    <row r="2923" spans="1:6" s="95" customFormat="1" x14ac:dyDescent="0.2">
      <c r="A2923" s="113">
        <v>411400</v>
      </c>
      <c r="B2923" s="114" t="s">
        <v>362</v>
      </c>
      <c r="C2923" s="123">
        <v>12000</v>
      </c>
      <c r="D2923" s="115">
        <v>12200</v>
      </c>
      <c r="E2923" s="123">
        <v>0</v>
      </c>
      <c r="F2923" s="217">
        <f t="shared" si="1043"/>
        <v>101.66666666666666</v>
      </c>
    </row>
    <row r="2924" spans="1:6" s="95" customFormat="1" x14ac:dyDescent="0.2">
      <c r="A2924" s="111">
        <v>412000</v>
      </c>
      <c r="B2924" s="116" t="s">
        <v>477</v>
      </c>
      <c r="C2924" s="110">
        <f>SUM(C2925:C2931)</f>
        <v>217900</v>
      </c>
      <c r="D2924" s="110">
        <f>SUM(D2925:D2931)</f>
        <v>213500</v>
      </c>
      <c r="E2924" s="110">
        <f>SUM(E2925:E2931)</f>
        <v>0</v>
      </c>
      <c r="F2924" s="218">
        <f t="shared" si="1043"/>
        <v>97.980725103258365</v>
      </c>
    </row>
    <row r="2925" spans="1:6" s="95" customFormat="1" ht="40.5" x14ac:dyDescent="0.2">
      <c r="A2925" s="113">
        <v>412200</v>
      </c>
      <c r="B2925" s="114" t="s">
        <v>486</v>
      </c>
      <c r="C2925" s="123">
        <v>154000</v>
      </c>
      <c r="D2925" s="115">
        <v>150000</v>
      </c>
      <c r="E2925" s="123">
        <v>0</v>
      </c>
      <c r="F2925" s="217">
        <f t="shared" si="1043"/>
        <v>97.402597402597408</v>
      </c>
    </row>
    <row r="2926" spans="1:6" s="95" customFormat="1" x14ac:dyDescent="0.2">
      <c r="A2926" s="113">
        <v>412300</v>
      </c>
      <c r="B2926" s="114" t="s">
        <v>364</v>
      </c>
      <c r="C2926" s="123">
        <v>26000</v>
      </c>
      <c r="D2926" s="115">
        <v>26000</v>
      </c>
      <c r="E2926" s="123">
        <v>0</v>
      </c>
      <c r="F2926" s="217">
        <f t="shared" si="1043"/>
        <v>100</v>
      </c>
    </row>
    <row r="2927" spans="1:6" s="95" customFormat="1" x14ac:dyDescent="0.2">
      <c r="A2927" s="113">
        <v>412500</v>
      </c>
      <c r="B2927" s="114" t="s">
        <v>366</v>
      </c>
      <c r="C2927" s="123">
        <v>5000</v>
      </c>
      <c r="D2927" s="115">
        <v>5000</v>
      </c>
      <c r="E2927" s="123">
        <v>0</v>
      </c>
      <c r="F2927" s="217">
        <f t="shared" si="1043"/>
        <v>100</v>
      </c>
    </row>
    <row r="2928" spans="1:6" s="95" customFormat="1" x14ac:dyDescent="0.2">
      <c r="A2928" s="113">
        <v>412600</v>
      </c>
      <c r="B2928" s="114" t="s">
        <v>487</v>
      </c>
      <c r="C2928" s="123">
        <v>5000</v>
      </c>
      <c r="D2928" s="115">
        <v>4000</v>
      </c>
      <c r="E2928" s="123">
        <v>0</v>
      </c>
      <c r="F2928" s="217">
        <f t="shared" si="1043"/>
        <v>80</v>
      </c>
    </row>
    <row r="2929" spans="1:6" s="95" customFormat="1" x14ac:dyDescent="0.2">
      <c r="A2929" s="113">
        <v>412700</v>
      </c>
      <c r="B2929" s="114" t="s">
        <v>474</v>
      </c>
      <c r="C2929" s="123">
        <v>25400</v>
      </c>
      <c r="D2929" s="115">
        <v>26000</v>
      </c>
      <c r="E2929" s="123">
        <v>0</v>
      </c>
      <c r="F2929" s="217">
        <f t="shared" si="1043"/>
        <v>102.36220472440945</v>
      </c>
    </row>
    <row r="2930" spans="1:6" s="95" customFormat="1" x14ac:dyDescent="0.2">
      <c r="A2930" s="113">
        <v>412900</v>
      </c>
      <c r="B2930" s="118" t="s">
        <v>586</v>
      </c>
      <c r="C2930" s="123">
        <v>700</v>
      </c>
      <c r="D2930" s="115">
        <v>700</v>
      </c>
      <c r="E2930" s="123">
        <v>0</v>
      </c>
      <c r="F2930" s="217">
        <f t="shared" si="1043"/>
        <v>100</v>
      </c>
    </row>
    <row r="2931" spans="1:6" s="95" customFormat="1" x14ac:dyDescent="0.2">
      <c r="A2931" s="113">
        <v>412900</v>
      </c>
      <c r="B2931" s="118" t="s">
        <v>587</v>
      </c>
      <c r="C2931" s="123">
        <v>1800</v>
      </c>
      <c r="D2931" s="115">
        <v>1800</v>
      </c>
      <c r="E2931" s="123">
        <v>0</v>
      </c>
      <c r="F2931" s="217">
        <f t="shared" si="1043"/>
        <v>100</v>
      </c>
    </row>
    <row r="2932" spans="1:6" s="120" customFormat="1" x14ac:dyDescent="0.2">
      <c r="A2932" s="111">
        <v>510000</v>
      </c>
      <c r="B2932" s="116" t="s">
        <v>423</v>
      </c>
      <c r="C2932" s="110">
        <f t="shared" ref="C2932" si="1050">C2933</f>
        <v>7000</v>
      </c>
      <c r="D2932" s="110">
        <f t="shared" ref="D2932:E2932" si="1051">D2933</f>
        <v>20000</v>
      </c>
      <c r="E2932" s="110">
        <f t="shared" si="1051"/>
        <v>0</v>
      </c>
      <c r="F2932" s="218">
        <f t="shared" si="1043"/>
        <v>285.71428571428572</v>
      </c>
    </row>
    <row r="2933" spans="1:6" s="120" customFormat="1" x14ac:dyDescent="0.2">
      <c r="A2933" s="111">
        <v>511000</v>
      </c>
      <c r="B2933" s="116" t="s">
        <v>424</v>
      </c>
      <c r="C2933" s="110">
        <f t="shared" ref="C2933" si="1052">SUM(C2934:C2935)</f>
        <v>7000</v>
      </c>
      <c r="D2933" s="110">
        <f t="shared" ref="D2933" si="1053">SUM(D2934:D2935)</f>
        <v>20000</v>
      </c>
      <c r="E2933" s="110">
        <f t="shared" ref="E2933" si="1054">SUM(E2934:E2935)</f>
        <v>0</v>
      </c>
      <c r="F2933" s="218">
        <f t="shared" si="1043"/>
        <v>285.71428571428572</v>
      </c>
    </row>
    <row r="2934" spans="1:6" s="95" customFormat="1" ht="40.5" x14ac:dyDescent="0.2">
      <c r="A2934" s="113">
        <v>511200</v>
      </c>
      <c r="B2934" s="114" t="s">
        <v>426</v>
      </c>
      <c r="C2934" s="123">
        <v>3000</v>
      </c>
      <c r="D2934" s="115">
        <v>0</v>
      </c>
      <c r="E2934" s="123">
        <v>0</v>
      </c>
      <c r="F2934" s="217">
        <f t="shared" si="1043"/>
        <v>0</v>
      </c>
    </row>
    <row r="2935" spans="1:6" s="95" customFormat="1" x14ac:dyDescent="0.2">
      <c r="A2935" s="113">
        <v>511300</v>
      </c>
      <c r="B2935" s="114" t="s">
        <v>427</v>
      </c>
      <c r="C2935" s="123">
        <v>4000</v>
      </c>
      <c r="D2935" s="115">
        <v>20000</v>
      </c>
      <c r="E2935" s="123">
        <v>0</v>
      </c>
      <c r="F2935" s="217"/>
    </row>
    <row r="2936" spans="1:6" s="120" customFormat="1" x14ac:dyDescent="0.2">
      <c r="A2936" s="111">
        <v>630000</v>
      </c>
      <c r="B2936" s="116" t="s">
        <v>462</v>
      </c>
      <c r="C2936" s="110">
        <f>C2937+C2939</f>
        <v>9000</v>
      </c>
      <c r="D2936" s="110">
        <f>D2937+D2939</f>
        <v>5300</v>
      </c>
      <c r="E2936" s="110">
        <f>E2937+E2939</f>
        <v>80000</v>
      </c>
      <c r="F2936" s="218">
        <f t="shared" si="1043"/>
        <v>58.888888888888893</v>
      </c>
    </row>
    <row r="2937" spans="1:6" s="120" customFormat="1" x14ac:dyDescent="0.2">
      <c r="A2937" s="111">
        <v>631000</v>
      </c>
      <c r="B2937" s="116" t="s">
        <v>397</v>
      </c>
      <c r="C2937" s="110">
        <f>0</f>
        <v>0</v>
      </c>
      <c r="D2937" s="110">
        <f>0</f>
        <v>0</v>
      </c>
      <c r="E2937" s="110">
        <f>0+E2938</f>
        <v>80000</v>
      </c>
      <c r="F2937" s="218">
        <v>0</v>
      </c>
    </row>
    <row r="2938" spans="1:6" s="95" customFormat="1" x14ac:dyDescent="0.2">
      <c r="A2938" s="121">
        <v>631200</v>
      </c>
      <c r="B2938" s="114" t="s">
        <v>465</v>
      </c>
      <c r="C2938" s="123">
        <v>0</v>
      </c>
      <c r="D2938" s="115">
        <v>0</v>
      </c>
      <c r="E2938" s="115">
        <v>80000</v>
      </c>
      <c r="F2938" s="219">
        <v>0</v>
      </c>
    </row>
    <row r="2939" spans="1:6" s="120" customFormat="1" x14ac:dyDescent="0.2">
      <c r="A2939" s="111">
        <v>638000</v>
      </c>
      <c r="B2939" s="116" t="s">
        <v>398</v>
      </c>
      <c r="C2939" s="110">
        <f t="shared" ref="C2939" si="1055">C2940</f>
        <v>9000</v>
      </c>
      <c r="D2939" s="110">
        <f t="shared" ref="D2939:E2939" si="1056">D2940</f>
        <v>5300</v>
      </c>
      <c r="E2939" s="110">
        <f t="shared" si="1056"/>
        <v>0</v>
      </c>
      <c r="F2939" s="218">
        <f t="shared" si="1043"/>
        <v>58.888888888888893</v>
      </c>
    </row>
    <row r="2940" spans="1:6" s="95" customFormat="1" x14ac:dyDescent="0.2">
      <c r="A2940" s="113">
        <v>638100</v>
      </c>
      <c r="B2940" s="114" t="s">
        <v>467</v>
      </c>
      <c r="C2940" s="123">
        <v>9000</v>
      </c>
      <c r="D2940" s="115">
        <v>5300</v>
      </c>
      <c r="E2940" s="123">
        <v>0</v>
      </c>
      <c r="F2940" s="217">
        <f t="shared" si="1043"/>
        <v>58.888888888888893</v>
      </c>
    </row>
    <row r="2941" spans="1:6" s="95" customFormat="1" x14ac:dyDescent="0.2">
      <c r="A2941" s="154"/>
      <c r="B2941" s="148" t="s">
        <v>501</v>
      </c>
      <c r="C2941" s="152">
        <f>C2918+C2932+C2936</f>
        <v>1052700</v>
      </c>
      <c r="D2941" s="152">
        <f>D2918+D2932+D2936</f>
        <v>1160100</v>
      </c>
      <c r="E2941" s="152">
        <f>E2918+E2932+E2936</f>
        <v>80000</v>
      </c>
      <c r="F2941" s="245">
        <f t="shared" si="1043"/>
        <v>110.20233684810488</v>
      </c>
    </row>
    <row r="2942" spans="1:6" s="95" customFormat="1" x14ac:dyDescent="0.2">
      <c r="A2942" s="131"/>
      <c r="B2942" s="109"/>
      <c r="C2942" s="132"/>
      <c r="D2942" s="132"/>
      <c r="E2942" s="132"/>
      <c r="F2942" s="241"/>
    </row>
    <row r="2943" spans="1:6" s="95" customFormat="1" x14ac:dyDescent="0.2">
      <c r="A2943" s="108"/>
      <c r="B2943" s="109"/>
      <c r="C2943" s="115"/>
      <c r="D2943" s="115"/>
      <c r="E2943" s="115"/>
      <c r="F2943" s="219"/>
    </row>
    <row r="2944" spans="1:6" s="95" customFormat="1" x14ac:dyDescent="0.2">
      <c r="A2944" s="113" t="s">
        <v>916</v>
      </c>
      <c r="B2944" s="116"/>
      <c r="C2944" s="115"/>
      <c r="D2944" s="115"/>
      <c r="E2944" s="115"/>
      <c r="F2944" s="219"/>
    </row>
    <row r="2945" spans="1:6" s="95" customFormat="1" x14ac:dyDescent="0.2">
      <c r="A2945" s="113" t="s">
        <v>514</v>
      </c>
      <c r="B2945" s="116"/>
      <c r="C2945" s="115"/>
      <c r="D2945" s="115"/>
      <c r="E2945" s="115"/>
      <c r="F2945" s="219"/>
    </row>
    <row r="2946" spans="1:6" s="95" customFormat="1" x14ac:dyDescent="0.2">
      <c r="A2946" s="113" t="s">
        <v>676</v>
      </c>
      <c r="B2946" s="116"/>
      <c r="C2946" s="115"/>
      <c r="D2946" s="115"/>
      <c r="E2946" s="115"/>
      <c r="F2946" s="219"/>
    </row>
    <row r="2947" spans="1:6" s="95" customFormat="1" x14ac:dyDescent="0.2">
      <c r="A2947" s="113" t="s">
        <v>801</v>
      </c>
      <c r="B2947" s="116"/>
      <c r="C2947" s="115"/>
      <c r="D2947" s="115"/>
      <c r="E2947" s="115"/>
      <c r="F2947" s="219"/>
    </row>
    <row r="2948" spans="1:6" s="95" customFormat="1" x14ac:dyDescent="0.2">
      <c r="A2948" s="113"/>
      <c r="B2948" s="144"/>
      <c r="C2948" s="132"/>
      <c r="D2948" s="132"/>
      <c r="E2948" s="132"/>
      <c r="F2948" s="241"/>
    </row>
    <row r="2949" spans="1:6" s="95" customFormat="1" x14ac:dyDescent="0.2">
      <c r="A2949" s="111">
        <v>410000</v>
      </c>
      <c r="B2949" s="112" t="s">
        <v>359</v>
      </c>
      <c r="C2949" s="110">
        <f>C2950+C2955+C2964</f>
        <v>884800</v>
      </c>
      <c r="D2949" s="110">
        <f>D2950+D2955+D2964</f>
        <v>974800</v>
      </c>
      <c r="E2949" s="110">
        <f>E2950+E2955+E2964</f>
        <v>0</v>
      </c>
      <c r="F2949" s="218">
        <f t="shared" si="1043"/>
        <v>110.17179023508137</v>
      </c>
    </row>
    <row r="2950" spans="1:6" s="95" customFormat="1" x14ac:dyDescent="0.2">
      <c r="A2950" s="111">
        <v>411000</v>
      </c>
      <c r="B2950" s="112" t="s">
        <v>472</v>
      </c>
      <c r="C2950" s="110">
        <f t="shared" ref="C2950" si="1057">SUM(C2951:C2954)</f>
        <v>732500</v>
      </c>
      <c r="D2950" s="110">
        <f t="shared" ref="D2950" si="1058">SUM(D2951:D2954)</f>
        <v>820100</v>
      </c>
      <c r="E2950" s="110">
        <f t="shared" ref="E2950" si="1059">SUM(E2951:E2954)</f>
        <v>0</v>
      </c>
      <c r="F2950" s="218">
        <f t="shared" si="1043"/>
        <v>111.95904436860069</v>
      </c>
    </row>
    <row r="2951" spans="1:6" s="95" customFormat="1" x14ac:dyDescent="0.2">
      <c r="A2951" s="113">
        <v>411100</v>
      </c>
      <c r="B2951" s="114" t="s">
        <v>360</v>
      </c>
      <c r="C2951" s="123">
        <v>650000</v>
      </c>
      <c r="D2951" s="115">
        <v>761000</v>
      </c>
      <c r="E2951" s="123">
        <v>0</v>
      </c>
      <c r="F2951" s="217">
        <f t="shared" si="1043"/>
        <v>117.07692307692308</v>
      </c>
    </row>
    <row r="2952" spans="1:6" s="95" customFormat="1" ht="40.5" x14ac:dyDescent="0.2">
      <c r="A2952" s="113">
        <v>411200</v>
      </c>
      <c r="B2952" s="114" t="s">
        <v>485</v>
      </c>
      <c r="C2952" s="123">
        <v>35500</v>
      </c>
      <c r="D2952" s="115">
        <v>36000</v>
      </c>
      <c r="E2952" s="123">
        <v>0</v>
      </c>
      <c r="F2952" s="217">
        <f t="shared" si="1043"/>
        <v>101.40845070422534</v>
      </c>
    </row>
    <row r="2953" spans="1:6" s="95" customFormat="1" ht="40.5" x14ac:dyDescent="0.2">
      <c r="A2953" s="113">
        <v>411300</v>
      </c>
      <c r="B2953" s="114" t="s">
        <v>361</v>
      </c>
      <c r="C2953" s="123">
        <v>32000</v>
      </c>
      <c r="D2953" s="115">
        <v>8100</v>
      </c>
      <c r="E2953" s="123">
        <v>0</v>
      </c>
      <c r="F2953" s="217">
        <f t="shared" si="1043"/>
        <v>25.3125</v>
      </c>
    </row>
    <row r="2954" spans="1:6" s="95" customFormat="1" x14ac:dyDescent="0.2">
      <c r="A2954" s="113">
        <v>411400</v>
      </c>
      <c r="B2954" s="114" t="s">
        <v>362</v>
      </c>
      <c r="C2954" s="123">
        <v>15000</v>
      </c>
      <c r="D2954" s="115">
        <v>15000</v>
      </c>
      <c r="E2954" s="123">
        <v>0</v>
      </c>
      <c r="F2954" s="217">
        <f t="shared" si="1043"/>
        <v>100</v>
      </c>
    </row>
    <row r="2955" spans="1:6" s="95" customFormat="1" x14ac:dyDescent="0.2">
      <c r="A2955" s="111">
        <v>412000</v>
      </c>
      <c r="B2955" s="116" t="s">
        <v>477</v>
      </c>
      <c r="C2955" s="110">
        <f>SUM(C2956:C2963)</f>
        <v>151800</v>
      </c>
      <c r="D2955" s="110">
        <f>SUM(D2956:D2963)</f>
        <v>154200</v>
      </c>
      <c r="E2955" s="110">
        <f>SUM(E2956:E2963)</f>
        <v>0</v>
      </c>
      <c r="F2955" s="218">
        <f t="shared" si="1043"/>
        <v>101.58102766798419</v>
      </c>
    </row>
    <row r="2956" spans="1:6" s="95" customFormat="1" ht="40.5" x14ac:dyDescent="0.2">
      <c r="A2956" s="113">
        <v>412200</v>
      </c>
      <c r="B2956" s="114" t="s">
        <v>486</v>
      </c>
      <c r="C2956" s="123">
        <v>95000</v>
      </c>
      <c r="D2956" s="115">
        <v>96000</v>
      </c>
      <c r="E2956" s="123">
        <v>0</v>
      </c>
      <c r="F2956" s="217">
        <f t="shared" si="1043"/>
        <v>101.05263157894737</v>
      </c>
    </row>
    <row r="2957" spans="1:6" s="95" customFormat="1" x14ac:dyDescent="0.2">
      <c r="A2957" s="113">
        <v>412300</v>
      </c>
      <c r="B2957" s="114" t="s">
        <v>364</v>
      </c>
      <c r="C2957" s="123">
        <v>12000</v>
      </c>
      <c r="D2957" s="115">
        <v>12000</v>
      </c>
      <c r="E2957" s="123">
        <v>0</v>
      </c>
      <c r="F2957" s="217">
        <f t="shared" si="1043"/>
        <v>100</v>
      </c>
    </row>
    <row r="2958" spans="1:6" s="95" customFormat="1" x14ac:dyDescent="0.2">
      <c r="A2958" s="113">
        <v>412500</v>
      </c>
      <c r="B2958" s="114" t="s">
        <v>366</v>
      </c>
      <c r="C2958" s="123">
        <v>4000</v>
      </c>
      <c r="D2958" s="115">
        <v>4000</v>
      </c>
      <c r="E2958" s="123">
        <v>0</v>
      </c>
      <c r="F2958" s="217">
        <f t="shared" si="1043"/>
        <v>100</v>
      </c>
    </row>
    <row r="2959" spans="1:6" s="95" customFormat="1" x14ac:dyDescent="0.2">
      <c r="A2959" s="113">
        <v>412600</v>
      </c>
      <c r="B2959" s="114" t="s">
        <v>487</v>
      </c>
      <c r="C2959" s="123">
        <v>7000</v>
      </c>
      <c r="D2959" s="115">
        <v>7500</v>
      </c>
      <c r="E2959" s="123">
        <v>0</v>
      </c>
      <c r="F2959" s="217">
        <f t="shared" si="1043"/>
        <v>107.14285714285714</v>
      </c>
    </row>
    <row r="2960" spans="1:6" s="95" customFormat="1" x14ac:dyDescent="0.2">
      <c r="A2960" s="113">
        <v>412700</v>
      </c>
      <c r="B2960" s="114" t="s">
        <v>474</v>
      </c>
      <c r="C2960" s="123">
        <v>30000</v>
      </c>
      <c r="D2960" s="115">
        <v>30000</v>
      </c>
      <c r="E2960" s="123">
        <v>0</v>
      </c>
      <c r="F2960" s="217">
        <f t="shared" si="1043"/>
        <v>100</v>
      </c>
    </row>
    <row r="2961" spans="1:6" s="95" customFormat="1" x14ac:dyDescent="0.2">
      <c r="A2961" s="113">
        <v>412900</v>
      </c>
      <c r="B2961" s="118" t="s">
        <v>567</v>
      </c>
      <c r="C2961" s="123">
        <v>999.99999999999989</v>
      </c>
      <c r="D2961" s="115">
        <v>2000</v>
      </c>
      <c r="E2961" s="123">
        <v>0</v>
      </c>
      <c r="F2961" s="217">
        <f t="shared" si="1043"/>
        <v>200.00000000000006</v>
      </c>
    </row>
    <row r="2962" spans="1:6" s="95" customFormat="1" x14ac:dyDescent="0.2">
      <c r="A2962" s="113">
        <v>412900</v>
      </c>
      <c r="B2962" s="118" t="s">
        <v>586</v>
      </c>
      <c r="C2962" s="123">
        <v>1500</v>
      </c>
      <c r="D2962" s="115">
        <v>1500</v>
      </c>
      <c r="E2962" s="123">
        <v>0</v>
      </c>
      <c r="F2962" s="217">
        <f t="shared" si="1043"/>
        <v>100</v>
      </c>
    </row>
    <row r="2963" spans="1:6" s="95" customFormat="1" x14ac:dyDescent="0.2">
      <c r="A2963" s="113">
        <v>412900</v>
      </c>
      <c r="B2963" s="118" t="s">
        <v>587</v>
      </c>
      <c r="C2963" s="123">
        <v>1300</v>
      </c>
      <c r="D2963" s="115">
        <v>1200</v>
      </c>
      <c r="E2963" s="123">
        <v>0</v>
      </c>
      <c r="F2963" s="217">
        <f t="shared" si="1043"/>
        <v>92.307692307692307</v>
      </c>
    </row>
    <row r="2964" spans="1:6" s="120" customFormat="1" x14ac:dyDescent="0.2">
      <c r="A2964" s="111">
        <v>413000</v>
      </c>
      <c r="B2964" s="116" t="s">
        <v>478</v>
      </c>
      <c r="C2964" s="110">
        <f t="shared" ref="C2964" si="1060">C2965</f>
        <v>499.99999999999989</v>
      </c>
      <c r="D2964" s="110">
        <f t="shared" ref="D2964:E2964" si="1061">D2965</f>
        <v>499.99999999999989</v>
      </c>
      <c r="E2964" s="110">
        <f t="shared" si="1061"/>
        <v>0</v>
      </c>
      <c r="F2964" s="218">
        <f t="shared" si="1043"/>
        <v>100</v>
      </c>
    </row>
    <row r="2965" spans="1:6" s="95" customFormat="1" x14ac:dyDescent="0.2">
      <c r="A2965" s="113">
        <v>413900</v>
      </c>
      <c r="B2965" s="114" t="s">
        <v>371</v>
      </c>
      <c r="C2965" s="123">
        <v>499.99999999999989</v>
      </c>
      <c r="D2965" s="115">
        <v>499.99999999999989</v>
      </c>
      <c r="E2965" s="123">
        <v>0</v>
      </c>
      <c r="F2965" s="217">
        <f t="shared" ref="F2965:F3020" si="1062">D2965/C2965*100</f>
        <v>100</v>
      </c>
    </row>
    <row r="2966" spans="1:6" s="120" customFormat="1" x14ac:dyDescent="0.2">
      <c r="A2966" s="111">
        <v>510000</v>
      </c>
      <c r="B2966" s="116" t="s">
        <v>423</v>
      </c>
      <c r="C2966" s="110">
        <f>C2967+0</f>
        <v>10000</v>
      </c>
      <c r="D2966" s="110">
        <f>D2967+0</f>
        <v>10000</v>
      </c>
      <c r="E2966" s="110">
        <f>E2967+0</f>
        <v>0</v>
      </c>
      <c r="F2966" s="218">
        <f t="shared" si="1062"/>
        <v>100</v>
      </c>
    </row>
    <row r="2967" spans="1:6" s="120" customFormat="1" x14ac:dyDescent="0.2">
      <c r="A2967" s="111">
        <v>511000</v>
      </c>
      <c r="B2967" s="116" t="s">
        <v>424</v>
      </c>
      <c r="C2967" s="110">
        <f t="shared" ref="C2967:D2967" si="1063">C2968</f>
        <v>10000</v>
      </c>
      <c r="D2967" s="110">
        <f t="shared" si="1063"/>
        <v>10000</v>
      </c>
      <c r="E2967" s="110">
        <f t="shared" ref="E2967" si="1064">E2968</f>
        <v>0</v>
      </c>
      <c r="F2967" s="218">
        <f t="shared" si="1062"/>
        <v>100</v>
      </c>
    </row>
    <row r="2968" spans="1:6" s="95" customFormat="1" x14ac:dyDescent="0.2">
      <c r="A2968" s="113">
        <v>511300</v>
      </c>
      <c r="B2968" s="114" t="s">
        <v>427</v>
      </c>
      <c r="C2968" s="123">
        <v>10000</v>
      </c>
      <c r="D2968" s="115">
        <v>10000</v>
      </c>
      <c r="E2968" s="123">
        <v>0</v>
      </c>
      <c r="F2968" s="217">
        <f t="shared" si="1062"/>
        <v>100</v>
      </c>
    </row>
    <row r="2969" spans="1:6" s="120" customFormat="1" x14ac:dyDescent="0.2">
      <c r="A2969" s="111">
        <v>630000</v>
      </c>
      <c r="B2969" s="116" t="s">
        <v>462</v>
      </c>
      <c r="C2969" s="110">
        <f>C2970+C2972</f>
        <v>11800</v>
      </c>
      <c r="D2969" s="110">
        <f>D2970+D2972</f>
        <v>3200</v>
      </c>
      <c r="E2969" s="110">
        <f>E2970+E2972</f>
        <v>780000</v>
      </c>
      <c r="F2969" s="218">
        <f t="shared" si="1062"/>
        <v>27.118644067796609</v>
      </c>
    </row>
    <row r="2970" spans="1:6" s="120" customFormat="1" x14ac:dyDescent="0.2">
      <c r="A2970" s="111">
        <v>631000</v>
      </c>
      <c r="B2970" s="116" t="s">
        <v>397</v>
      </c>
      <c r="C2970" s="110">
        <f>0</f>
        <v>0</v>
      </c>
      <c r="D2970" s="110">
        <f>0</f>
        <v>0</v>
      </c>
      <c r="E2970" s="110">
        <f>0+E2971</f>
        <v>780000</v>
      </c>
      <c r="F2970" s="218">
        <v>0</v>
      </c>
    </row>
    <row r="2971" spans="1:6" s="95" customFormat="1" x14ac:dyDescent="0.2">
      <c r="A2971" s="121">
        <v>631200</v>
      </c>
      <c r="B2971" s="114" t="s">
        <v>465</v>
      </c>
      <c r="C2971" s="123">
        <v>0</v>
      </c>
      <c r="D2971" s="115">
        <v>0</v>
      </c>
      <c r="E2971" s="115">
        <v>780000</v>
      </c>
      <c r="F2971" s="219">
        <v>0</v>
      </c>
    </row>
    <row r="2972" spans="1:6" s="120" customFormat="1" x14ac:dyDescent="0.2">
      <c r="A2972" s="111">
        <v>638000</v>
      </c>
      <c r="B2972" s="116" t="s">
        <v>398</v>
      </c>
      <c r="C2972" s="110">
        <f t="shared" ref="C2972" si="1065">C2973</f>
        <v>11800</v>
      </c>
      <c r="D2972" s="110">
        <f t="shared" ref="D2972:E2972" si="1066">D2973</f>
        <v>3200</v>
      </c>
      <c r="E2972" s="110">
        <f t="shared" si="1066"/>
        <v>0</v>
      </c>
      <c r="F2972" s="218">
        <f t="shared" si="1062"/>
        <v>27.118644067796609</v>
      </c>
    </row>
    <row r="2973" spans="1:6" s="95" customFormat="1" x14ac:dyDescent="0.2">
      <c r="A2973" s="113">
        <v>638100</v>
      </c>
      <c r="B2973" s="114" t="s">
        <v>467</v>
      </c>
      <c r="C2973" s="123">
        <v>11800</v>
      </c>
      <c r="D2973" s="115">
        <v>3200</v>
      </c>
      <c r="E2973" s="123">
        <v>0</v>
      </c>
      <c r="F2973" s="217">
        <f t="shared" si="1062"/>
        <v>27.118644067796609</v>
      </c>
    </row>
    <row r="2974" spans="1:6" s="95" customFormat="1" x14ac:dyDescent="0.2">
      <c r="A2974" s="154"/>
      <c r="B2974" s="148" t="s">
        <v>501</v>
      </c>
      <c r="C2974" s="152">
        <f>C2949+C2966+C2969</f>
        <v>906600</v>
      </c>
      <c r="D2974" s="152">
        <f>D2949+D2966+D2969</f>
        <v>988000</v>
      </c>
      <c r="E2974" s="152">
        <f>E2949+E2966+E2969</f>
        <v>780000</v>
      </c>
      <c r="F2974" s="245">
        <f t="shared" si="1062"/>
        <v>108.97860136774761</v>
      </c>
    </row>
    <row r="2975" spans="1:6" s="95" customFormat="1" x14ac:dyDescent="0.2">
      <c r="A2975" s="131"/>
      <c r="B2975" s="109"/>
      <c r="C2975" s="132"/>
      <c r="D2975" s="132"/>
      <c r="E2975" s="132"/>
      <c r="F2975" s="241"/>
    </row>
    <row r="2976" spans="1:6" s="95" customFormat="1" x14ac:dyDescent="0.2">
      <c r="A2976" s="131"/>
      <c r="B2976" s="109"/>
      <c r="C2976" s="132"/>
      <c r="D2976" s="132"/>
      <c r="E2976" s="132"/>
      <c r="F2976" s="241"/>
    </row>
    <row r="2977" spans="1:6" s="95" customFormat="1" x14ac:dyDescent="0.2">
      <c r="A2977" s="113" t="s">
        <v>917</v>
      </c>
      <c r="B2977" s="116"/>
      <c r="C2977" s="132"/>
      <c r="D2977" s="132"/>
      <c r="E2977" s="132"/>
      <c r="F2977" s="241"/>
    </row>
    <row r="2978" spans="1:6" s="95" customFormat="1" x14ac:dyDescent="0.2">
      <c r="A2978" s="113" t="s">
        <v>514</v>
      </c>
      <c r="B2978" s="116"/>
      <c r="C2978" s="132"/>
      <c r="D2978" s="132"/>
      <c r="E2978" s="132"/>
      <c r="F2978" s="241"/>
    </row>
    <row r="2979" spans="1:6" s="95" customFormat="1" x14ac:dyDescent="0.2">
      <c r="A2979" s="113" t="s">
        <v>677</v>
      </c>
      <c r="B2979" s="116"/>
      <c r="C2979" s="132"/>
      <c r="D2979" s="132"/>
      <c r="E2979" s="132"/>
      <c r="F2979" s="241"/>
    </row>
    <row r="2980" spans="1:6" s="95" customFormat="1" x14ac:dyDescent="0.2">
      <c r="A2980" s="113" t="s">
        <v>801</v>
      </c>
      <c r="B2980" s="116"/>
      <c r="C2980" s="132"/>
      <c r="D2980" s="132"/>
      <c r="E2980" s="132"/>
      <c r="F2980" s="241"/>
    </row>
    <row r="2981" spans="1:6" s="95" customFormat="1" x14ac:dyDescent="0.2">
      <c r="A2981" s="113"/>
      <c r="B2981" s="144"/>
      <c r="C2981" s="132"/>
      <c r="D2981" s="132"/>
      <c r="E2981" s="132"/>
      <c r="F2981" s="241"/>
    </row>
    <row r="2982" spans="1:6" s="95" customFormat="1" x14ac:dyDescent="0.2">
      <c r="A2982" s="111">
        <v>410000</v>
      </c>
      <c r="B2982" s="112" t="s">
        <v>359</v>
      </c>
      <c r="C2982" s="110">
        <f t="shared" ref="C2982" si="1067">C2983+C2988</f>
        <v>894800.00275470701</v>
      </c>
      <c r="D2982" s="110">
        <f t="shared" ref="D2982" si="1068">D2983+D2988</f>
        <v>991700</v>
      </c>
      <c r="E2982" s="110">
        <f t="shared" ref="E2982" si="1069">E2983+E2988</f>
        <v>0</v>
      </c>
      <c r="F2982" s="218">
        <f t="shared" si="1062"/>
        <v>110.82923524217472</v>
      </c>
    </row>
    <row r="2983" spans="1:6" s="95" customFormat="1" x14ac:dyDescent="0.2">
      <c r="A2983" s="111">
        <v>411000</v>
      </c>
      <c r="B2983" s="112" t="s">
        <v>472</v>
      </c>
      <c r="C2983" s="110">
        <f t="shared" ref="C2983" si="1070">SUM(C2984:C2987)</f>
        <v>731300</v>
      </c>
      <c r="D2983" s="110">
        <f t="shared" ref="D2983" si="1071">SUM(D2984:D2987)</f>
        <v>830600</v>
      </c>
      <c r="E2983" s="110">
        <f t="shared" ref="E2983" si="1072">SUM(E2984:E2987)</f>
        <v>0</v>
      </c>
      <c r="F2983" s="218">
        <f t="shared" si="1062"/>
        <v>113.57855873102693</v>
      </c>
    </row>
    <row r="2984" spans="1:6" s="95" customFormat="1" x14ac:dyDescent="0.2">
      <c r="A2984" s="113">
        <v>411100</v>
      </c>
      <c r="B2984" s="114" t="s">
        <v>360</v>
      </c>
      <c r="C2984" s="123">
        <v>670000</v>
      </c>
      <c r="D2984" s="115">
        <v>770000</v>
      </c>
      <c r="E2984" s="123">
        <v>0</v>
      </c>
      <c r="F2984" s="217">
        <f t="shared" si="1062"/>
        <v>114.92537313432835</v>
      </c>
    </row>
    <row r="2985" spans="1:6" s="95" customFormat="1" ht="40.5" x14ac:dyDescent="0.2">
      <c r="A2985" s="113">
        <v>411200</v>
      </c>
      <c r="B2985" s="114" t="s">
        <v>485</v>
      </c>
      <c r="C2985" s="123">
        <v>40600</v>
      </c>
      <c r="D2985" s="115">
        <v>41000</v>
      </c>
      <c r="E2985" s="123">
        <v>0</v>
      </c>
      <c r="F2985" s="217">
        <f t="shared" si="1062"/>
        <v>100.98522167487684</v>
      </c>
    </row>
    <row r="2986" spans="1:6" s="95" customFormat="1" ht="40.5" x14ac:dyDescent="0.2">
      <c r="A2986" s="113">
        <v>411300</v>
      </c>
      <c r="B2986" s="114" t="s">
        <v>361</v>
      </c>
      <c r="C2986" s="123">
        <v>15000</v>
      </c>
      <c r="D2986" s="115">
        <v>12600</v>
      </c>
      <c r="E2986" s="123">
        <v>0</v>
      </c>
      <c r="F2986" s="217">
        <f t="shared" si="1062"/>
        <v>84</v>
      </c>
    </row>
    <row r="2987" spans="1:6" s="95" customFormat="1" x14ac:dyDescent="0.2">
      <c r="A2987" s="113">
        <v>411400</v>
      </c>
      <c r="B2987" s="114" t="s">
        <v>362</v>
      </c>
      <c r="C2987" s="123">
        <v>5700</v>
      </c>
      <c r="D2987" s="115">
        <v>7000</v>
      </c>
      <c r="E2987" s="123">
        <v>0</v>
      </c>
      <c r="F2987" s="217">
        <f t="shared" si="1062"/>
        <v>122.80701754385966</v>
      </c>
    </row>
    <row r="2988" spans="1:6" s="120" customFormat="1" x14ac:dyDescent="0.2">
      <c r="A2988" s="111">
        <v>412000</v>
      </c>
      <c r="B2988" s="116" t="s">
        <v>477</v>
      </c>
      <c r="C2988" s="110">
        <f t="shared" ref="C2988" si="1073">SUM(C2989:C2999)</f>
        <v>163500.00275470698</v>
      </c>
      <c r="D2988" s="110">
        <f t="shared" ref="D2988" si="1074">SUM(D2989:D2999)</f>
        <v>161100</v>
      </c>
      <c r="E2988" s="110">
        <f t="shared" ref="E2988" si="1075">SUM(E2989:E2999)</f>
        <v>0</v>
      </c>
      <c r="F2988" s="218">
        <f t="shared" si="1062"/>
        <v>98.532108431638605</v>
      </c>
    </row>
    <row r="2989" spans="1:6" s="95" customFormat="1" ht="40.5" x14ac:dyDescent="0.2">
      <c r="A2989" s="113">
        <v>412200</v>
      </c>
      <c r="B2989" s="114" t="s">
        <v>486</v>
      </c>
      <c r="C2989" s="123">
        <v>95000</v>
      </c>
      <c r="D2989" s="115">
        <v>96000</v>
      </c>
      <c r="E2989" s="123">
        <v>0</v>
      </c>
      <c r="F2989" s="217">
        <f t="shared" si="1062"/>
        <v>101.05263157894737</v>
      </c>
    </row>
    <row r="2990" spans="1:6" s="95" customFormat="1" x14ac:dyDescent="0.2">
      <c r="A2990" s="113">
        <v>412300</v>
      </c>
      <c r="B2990" s="114" t="s">
        <v>364</v>
      </c>
      <c r="C2990" s="123">
        <v>17500.001779964172</v>
      </c>
      <c r="D2990" s="115">
        <v>15100</v>
      </c>
      <c r="E2990" s="123">
        <v>0</v>
      </c>
      <c r="F2990" s="217">
        <f t="shared" si="1062"/>
        <v>86.285705509402035</v>
      </c>
    </row>
    <row r="2991" spans="1:6" s="95" customFormat="1" x14ac:dyDescent="0.2">
      <c r="A2991" s="113">
        <v>412500</v>
      </c>
      <c r="B2991" s="114" t="s">
        <v>366</v>
      </c>
      <c r="C2991" s="123">
        <v>1999.9999999999998</v>
      </c>
      <c r="D2991" s="115">
        <v>1999.9999999999998</v>
      </c>
      <c r="E2991" s="123">
        <v>0</v>
      </c>
      <c r="F2991" s="217">
        <f t="shared" si="1062"/>
        <v>100</v>
      </c>
    </row>
    <row r="2992" spans="1:6" s="95" customFormat="1" x14ac:dyDescent="0.2">
      <c r="A2992" s="113">
        <v>412600</v>
      </c>
      <c r="B2992" s="114" t="s">
        <v>487</v>
      </c>
      <c r="C2992" s="123">
        <v>10000</v>
      </c>
      <c r="D2992" s="115">
        <v>8000</v>
      </c>
      <c r="E2992" s="123">
        <v>0</v>
      </c>
      <c r="F2992" s="217">
        <f t="shared" si="1062"/>
        <v>80</v>
      </c>
    </row>
    <row r="2993" spans="1:6" s="95" customFormat="1" x14ac:dyDescent="0.2">
      <c r="A2993" s="113">
        <v>412700</v>
      </c>
      <c r="B2993" s="114" t="s">
        <v>474</v>
      </c>
      <c r="C2993" s="123">
        <v>29000.000974742801</v>
      </c>
      <c r="D2993" s="115">
        <v>30000</v>
      </c>
      <c r="E2993" s="123">
        <v>0</v>
      </c>
      <c r="F2993" s="217">
        <f t="shared" si="1062"/>
        <v>103.44827238498418</v>
      </c>
    </row>
    <row r="2994" spans="1:6" s="95" customFormat="1" x14ac:dyDescent="0.2">
      <c r="A2994" s="113">
        <v>412900</v>
      </c>
      <c r="B2994" s="118" t="s">
        <v>802</v>
      </c>
      <c r="C2994" s="123">
        <v>1500</v>
      </c>
      <c r="D2994" s="115">
        <v>1500</v>
      </c>
      <c r="E2994" s="123">
        <v>0</v>
      </c>
      <c r="F2994" s="217">
        <f t="shared" si="1062"/>
        <v>100</v>
      </c>
    </row>
    <row r="2995" spans="1:6" s="95" customFormat="1" x14ac:dyDescent="0.2">
      <c r="A2995" s="113">
        <v>412900</v>
      </c>
      <c r="B2995" s="118" t="s">
        <v>567</v>
      </c>
      <c r="C2995" s="123">
        <v>4000</v>
      </c>
      <c r="D2995" s="115">
        <v>3999.9999999999995</v>
      </c>
      <c r="E2995" s="123">
        <v>0</v>
      </c>
      <c r="F2995" s="217">
        <f t="shared" si="1062"/>
        <v>99.999999999999986</v>
      </c>
    </row>
    <row r="2996" spans="1:6" s="95" customFormat="1" x14ac:dyDescent="0.2">
      <c r="A2996" s="113">
        <v>412900</v>
      </c>
      <c r="B2996" s="114" t="s">
        <v>585</v>
      </c>
      <c r="C2996" s="123">
        <v>1999.9999999999998</v>
      </c>
      <c r="D2996" s="115">
        <v>1000</v>
      </c>
      <c r="E2996" s="123">
        <v>0</v>
      </c>
      <c r="F2996" s="217">
        <f t="shared" si="1062"/>
        <v>50.000000000000014</v>
      </c>
    </row>
    <row r="2997" spans="1:6" s="95" customFormat="1" x14ac:dyDescent="0.2">
      <c r="A2997" s="113">
        <v>412900</v>
      </c>
      <c r="B2997" s="118" t="s">
        <v>586</v>
      </c>
      <c r="C2997" s="123">
        <v>1000</v>
      </c>
      <c r="D2997" s="115">
        <v>999.99999999999989</v>
      </c>
      <c r="E2997" s="123">
        <v>0</v>
      </c>
      <c r="F2997" s="217">
        <f t="shared" si="1062"/>
        <v>99.999999999999986</v>
      </c>
    </row>
    <row r="2998" spans="1:6" s="95" customFormat="1" x14ac:dyDescent="0.2">
      <c r="A2998" s="113">
        <v>412900</v>
      </c>
      <c r="B2998" s="118" t="s">
        <v>587</v>
      </c>
      <c r="C2998" s="123">
        <v>1300</v>
      </c>
      <c r="D2998" s="115">
        <v>1700</v>
      </c>
      <c r="E2998" s="123">
        <v>0</v>
      </c>
      <c r="F2998" s="217">
        <f t="shared" si="1062"/>
        <v>130.76923076923077</v>
      </c>
    </row>
    <row r="2999" spans="1:6" s="95" customFormat="1" x14ac:dyDescent="0.2">
      <c r="A2999" s="113">
        <v>412900</v>
      </c>
      <c r="B2999" s="114" t="s">
        <v>569</v>
      </c>
      <c r="C2999" s="123">
        <v>200</v>
      </c>
      <c r="D2999" s="115">
        <v>800</v>
      </c>
      <c r="E2999" s="123">
        <v>0</v>
      </c>
      <c r="F2999" s="217"/>
    </row>
    <row r="3000" spans="1:6" s="120" customFormat="1" x14ac:dyDescent="0.2">
      <c r="A3000" s="111">
        <v>630000</v>
      </c>
      <c r="B3000" s="116" t="s">
        <v>462</v>
      </c>
      <c r="C3000" s="110">
        <f>C3001+C3003</f>
        <v>16000</v>
      </c>
      <c r="D3000" s="110">
        <f>D3001+D3003</f>
        <v>0</v>
      </c>
      <c r="E3000" s="110">
        <f>E3001+E3003</f>
        <v>320000</v>
      </c>
      <c r="F3000" s="218">
        <f t="shared" si="1062"/>
        <v>0</v>
      </c>
    </row>
    <row r="3001" spans="1:6" s="120" customFormat="1" x14ac:dyDescent="0.2">
      <c r="A3001" s="111">
        <v>631000</v>
      </c>
      <c r="B3001" s="116" t="s">
        <v>397</v>
      </c>
      <c r="C3001" s="110">
        <f>0</f>
        <v>0</v>
      </c>
      <c r="D3001" s="110">
        <f>0</f>
        <v>0</v>
      </c>
      <c r="E3001" s="110">
        <f>0+E3002</f>
        <v>320000</v>
      </c>
      <c r="F3001" s="218">
        <v>0</v>
      </c>
    </row>
    <row r="3002" spans="1:6" s="95" customFormat="1" x14ac:dyDescent="0.2">
      <c r="A3002" s="121">
        <v>631200</v>
      </c>
      <c r="B3002" s="114" t="s">
        <v>465</v>
      </c>
      <c r="C3002" s="123">
        <v>0</v>
      </c>
      <c r="D3002" s="115">
        <v>0</v>
      </c>
      <c r="E3002" s="115">
        <v>320000</v>
      </c>
      <c r="F3002" s="219">
        <v>0</v>
      </c>
    </row>
    <row r="3003" spans="1:6" s="120" customFormat="1" x14ac:dyDescent="0.2">
      <c r="A3003" s="111">
        <v>638000</v>
      </c>
      <c r="B3003" s="116" t="s">
        <v>398</v>
      </c>
      <c r="C3003" s="110">
        <f t="shared" ref="C3003" si="1076">C3004</f>
        <v>16000</v>
      </c>
      <c r="D3003" s="110">
        <f t="shared" ref="D3003:E3003" si="1077">D3004</f>
        <v>0</v>
      </c>
      <c r="E3003" s="110">
        <f t="shared" si="1077"/>
        <v>0</v>
      </c>
      <c r="F3003" s="218">
        <f t="shared" si="1062"/>
        <v>0</v>
      </c>
    </row>
    <row r="3004" spans="1:6" s="95" customFormat="1" x14ac:dyDescent="0.2">
      <c r="A3004" s="113">
        <v>638100</v>
      </c>
      <c r="B3004" s="114" t="s">
        <v>467</v>
      </c>
      <c r="C3004" s="123">
        <v>16000</v>
      </c>
      <c r="D3004" s="115">
        <v>0</v>
      </c>
      <c r="E3004" s="123">
        <v>0</v>
      </c>
      <c r="F3004" s="217">
        <f t="shared" si="1062"/>
        <v>0</v>
      </c>
    </row>
    <row r="3005" spans="1:6" s="95" customFormat="1" x14ac:dyDescent="0.2">
      <c r="A3005" s="154"/>
      <c r="B3005" s="148" t="s">
        <v>501</v>
      </c>
      <c r="C3005" s="152">
        <f>C2982+0+C3000</f>
        <v>910800.00275470701</v>
      </c>
      <c r="D3005" s="152">
        <f>D2982+0+D3000</f>
        <v>991700</v>
      </c>
      <c r="E3005" s="152">
        <f>E2982+0+E3000</f>
        <v>320000</v>
      </c>
      <c r="F3005" s="245">
        <f t="shared" si="1062"/>
        <v>108.88230094429201</v>
      </c>
    </row>
    <row r="3006" spans="1:6" s="95" customFormat="1" x14ac:dyDescent="0.2">
      <c r="A3006" s="131"/>
      <c r="B3006" s="109"/>
      <c r="C3006" s="132"/>
      <c r="D3006" s="132"/>
      <c r="E3006" s="132"/>
      <c r="F3006" s="241"/>
    </row>
    <row r="3007" spans="1:6" s="95" customFormat="1" x14ac:dyDescent="0.2">
      <c r="A3007" s="108"/>
      <c r="B3007" s="109"/>
      <c r="C3007" s="115"/>
      <c r="D3007" s="115"/>
      <c r="E3007" s="115"/>
      <c r="F3007" s="219"/>
    </row>
    <row r="3008" spans="1:6" s="95" customFormat="1" x14ac:dyDescent="0.2">
      <c r="A3008" s="113" t="s">
        <v>918</v>
      </c>
      <c r="B3008" s="116"/>
      <c r="C3008" s="115"/>
      <c r="D3008" s="115"/>
      <c r="E3008" s="115"/>
      <c r="F3008" s="219"/>
    </row>
    <row r="3009" spans="1:6" s="95" customFormat="1" x14ac:dyDescent="0.2">
      <c r="A3009" s="113" t="s">
        <v>514</v>
      </c>
      <c r="B3009" s="116"/>
      <c r="C3009" s="115"/>
      <c r="D3009" s="115"/>
      <c r="E3009" s="115"/>
      <c r="F3009" s="219"/>
    </row>
    <row r="3010" spans="1:6" s="95" customFormat="1" x14ac:dyDescent="0.2">
      <c r="A3010" s="113" t="s">
        <v>678</v>
      </c>
      <c r="B3010" s="116"/>
      <c r="C3010" s="115"/>
      <c r="D3010" s="115"/>
      <c r="E3010" s="115"/>
      <c r="F3010" s="219"/>
    </row>
    <row r="3011" spans="1:6" s="95" customFormat="1" x14ac:dyDescent="0.2">
      <c r="A3011" s="113" t="s">
        <v>801</v>
      </c>
      <c r="B3011" s="116"/>
      <c r="C3011" s="115"/>
      <c r="D3011" s="115"/>
      <c r="E3011" s="115"/>
      <c r="F3011" s="219"/>
    </row>
    <row r="3012" spans="1:6" s="95" customFormat="1" x14ac:dyDescent="0.2">
      <c r="A3012" s="113"/>
      <c r="B3012" s="144"/>
      <c r="C3012" s="132"/>
      <c r="D3012" s="132"/>
      <c r="E3012" s="132"/>
      <c r="F3012" s="241"/>
    </row>
    <row r="3013" spans="1:6" s="95" customFormat="1" x14ac:dyDescent="0.2">
      <c r="A3013" s="111">
        <v>410000</v>
      </c>
      <c r="B3013" s="112" t="s">
        <v>359</v>
      </c>
      <c r="C3013" s="110">
        <f t="shared" ref="C3013" si="1078">C3014+C3019</f>
        <v>1307200</v>
      </c>
      <c r="D3013" s="110">
        <f t="shared" ref="D3013" si="1079">D3014+D3019</f>
        <v>1385300</v>
      </c>
      <c r="E3013" s="110">
        <f t="shared" ref="E3013" si="1080">E3014+E3019</f>
        <v>0</v>
      </c>
      <c r="F3013" s="218">
        <f t="shared" si="1062"/>
        <v>105.97460220318237</v>
      </c>
    </row>
    <row r="3014" spans="1:6" s="95" customFormat="1" x14ac:dyDescent="0.2">
      <c r="A3014" s="111">
        <v>411000</v>
      </c>
      <c r="B3014" s="112" t="s">
        <v>472</v>
      </c>
      <c r="C3014" s="110">
        <f t="shared" ref="C3014" si="1081">SUM(C3015:C3018)</f>
        <v>1142400</v>
      </c>
      <c r="D3014" s="110">
        <f t="shared" ref="D3014" si="1082">SUM(D3015:D3018)</f>
        <v>1219000</v>
      </c>
      <c r="E3014" s="110">
        <f t="shared" ref="E3014" si="1083">SUM(E3015:E3018)</f>
        <v>0</v>
      </c>
      <c r="F3014" s="218">
        <f t="shared" si="1062"/>
        <v>106.70518207282913</v>
      </c>
    </row>
    <row r="3015" spans="1:6" s="95" customFormat="1" x14ac:dyDescent="0.2">
      <c r="A3015" s="113">
        <v>411100</v>
      </c>
      <c r="B3015" s="114" t="s">
        <v>360</v>
      </c>
      <c r="C3015" s="123">
        <v>1079400</v>
      </c>
      <c r="D3015" s="115">
        <v>1173000</v>
      </c>
      <c r="E3015" s="123">
        <v>0</v>
      </c>
      <c r="F3015" s="217">
        <f t="shared" si="1062"/>
        <v>108.67148415786548</v>
      </c>
    </row>
    <row r="3016" spans="1:6" s="95" customFormat="1" ht="40.5" x14ac:dyDescent="0.2">
      <c r="A3016" s="113">
        <v>411200</v>
      </c>
      <c r="B3016" s="114" t="s">
        <v>485</v>
      </c>
      <c r="C3016" s="123">
        <v>19000</v>
      </c>
      <c r="D3016" s="115">
        <v>21000</v>
      </c>
      <c r="E3016" s="123">
        <v>0</v>
      </c>
      <c r="F3016" s="217">
        <f t="shared" si="1062"/>
        <v>110.5263157894737</v>
      </c>
    </row>
    <row r="3017" spans="1:6" s="95" customFormat="1" ht="40.5" x14ac:dyDescent="0.2">
      <c r="A3017" s="113">
        <v>411300</v>
      </c>
      <c r="B3017" s="114" t="s">
        <v>361</v>
      </c>
      <c r="C3017" s="123">
        <v>24000</v>
      </c>
      <c r="D3017" s="115">
        <v>11000</v>
      </c>
      <c r="E3017" s="123">
        <v>0</v>
      </c>
      <c r="F3017" s="217">
        <f t="shared" si="1062"/>
        <v>45.833333333333329</v>
      </c>
    </row>
    <row r="3018" spans="1:6" s="95" customFormat="1" x14ac:dyDescent="0.2">
      <c r="A3018" s="113">
        <v>411400</v>
      </c>
      <c r="B3018" s="114" t="s">
        <v>362</v>
      </c>
      <c r="C3018" s="123">
        <v>19999.999999999996</v>
      </c>
      <c r="D3018" s="115">
        <v>14000</v>
      </c>
      <c r="E3018" s="123">
        <v>0</v>
      </c>
      <c r="F3018" s="217">
        <f t="shared" si="1062"/>
        <v>70.000000000000014</v>
      </c>
    </row>
    <row r="3019" spans="1:6" s="95" customFormat="1" x14ac:dyDescent="0.2">
      <c r="A3019" s="111">
        <v>412000</v>
      </c>
      <c r="B3019" s="116" t="s">
        <v>477</v>
      </c>
      <c r="C3019" s="110">
        <f>SUM(C3020:C3030)</f>
        <v>164800</v>
      </c>
      <c r="D3019" s="110">
        <f>SUM(D3020:D3030)</f>
        <v>166300</v>
      </c>
      <c r="E3019" s="110">
        <f>SUM(E3020:E3030)</f>
        <v>0</v>
      </c>
      <c r="F3019" s="218">
        <f t="shared" si="1062"/>
        <v>100.91019417475728</v>
      </c>
    </row>
    <row r="3020" spans="1:6" s="95" customFormat="1" x14ac:dyDescent="0.2">
      <c r="A3020" s="113">
        <v>412100</v>
      </c>
      <c r="B3020" s="114" t="s">
        <v>363</v>
      </c>
      <c r="C3020" s="123">
        <v>58000</v>
      </c>
      <c r="D3020" s="115">
        <v>59000</v>
      </c>
      <c r="E3020" s="123">
        <v>0</v>
      </c>
      <c r="F3020" s="217">
        <f t="shared" si="1062"/>
        <v>101.72413793103448</v>
      </c>
    </row>
    <row r="3021" spans="1:6" s="95" customFormat="1" ht="40.5" x14ac:dyDescent="0.2">
      <c r="A3021" s="113">
        <v>412200</v>
      </c>
      <c r="B3021" s="114" t="s">
        <v>486</v>
      </c>
      <c r="C3021" s="123">
        <v>42000</v>
      </c>
      <c r="D3021" s="115">
        <v>43000</v>
      </c>
      <c r="E3021" s="123">
        <v>0</v>
      </c>
      <c r="F3021" s="217">
        <f t="shared" ref="F3021:F3075" si="1084">D3021/C3021*100</f>
        <v>102.38095238095238</v>
      </c>
    </row>
    <row r="3022" spans="1:6" s="95" customFormat="1" x14ac:dyDescent="0.2">
      <c r="A3022" s="113">
        <v>412300</v>
      </c>
      <c r="B3022" s="114" t="s">
        <v>364</v>
      </c>
      <c r="C3022" s="123">
        <v>14000</v>
      </c>
      <c r="D3022" s="115">
        <v>14000</v>
      </c>
      <c r="E3022" s="123">
        <v>0</v>
      </c>
      <c r="F3022" s="217">
        <f t="shared" si="1084"/>
        <v>100</v>
      </c>
    </row>
    <row r="3023" spans="1:6" s="95" customFormat="1" x14ac:dyDescent="0.2">
      <c r="A3023" s="113">
        <v>412500</v>
      </c>
      <c r="B3023" s="114" t="s">
        <v>366</v>
      </c>
      <c r="C3023" s="123">
        <v>7000</v>
      </c>
      <c r="D3023" s="115">
        <v>7000</v>
      </c>
      <c r="E3023" s="123">
        <v>0</v>
      </c>
      <c r="F3023" s="217">
        <f t="shared" si="1084"/>
        <v>100</v>
      </c>
    </row>
    <row r="3024" spans="1:6" s="95" customFormat="1" x14ac:dyDescent="0.2">
      <c r="A3024" s="113">
        <v>412600</v>
      </c>
      <c r="B3024" s="114" t="s">
        <v>487</v>
      </c>
      <c r="C3024" s="123">
        <v>14000</v>
      </c>
      <c r="D3024" s="115">
        <v>14000</v>
      </c>
      <c r="E3024" s="123">
        <v>0</v>
      </c>
      <c r="F3024" s="217">
        <f t="shared" si="1084"/>
        <v>100</v>
      </c>
    </row>
    <row r="3025" spans="1:6" s="95" customFormat="1" x14ac:dyDescent="0.2">
      <c r="A3025" s="113">
        <v>412700</v>
      </c>
      <c r="B3025" s="114" t="s">
        <v>474</v>
      </c>
      <c r="C3025" s="123">
        <v>15000</v>
      </c>
      <c r="D3025" s="115">
        <v>15000</v>
      </c>
      <c r="E3025" s="123">
        <v>0</v>
      </c>
      <c r="F3025" s="217">
        <f t="shared" si="1084"/>
        <v>100</v>
      </c>
    </row>
    <row r="3026" spans="1:6" s="95" customFormat="1" x14ac:dyDescent="0.2">
      <c r="A3026" s="113">
        <v>412900</v>
      </c>
      <c r="B3026" s="118" t="s">
        <v>802</v>
      </c>
      <c r="C3026" s="123">
        <v>500</v>
      </c>
      <c r="D3026" s="115">
        <v>499.99999999999994</v>
      </c>
      <c r="E3026" s="123">
        <v>0</v>
      </c>
      <c r="F3026" s="217">
        <f t="shared" si="1084"/>
        <v>99.999999999999986</v>
      </c>
    </row>
    <row r="3027" spans="1:6" s="95" customFormat="1" x14ac:dyDescent="0.2">
      <c r="A3027" s="113">
        <v>412900</v>
      </c>
      <c r="B3027" s="118" t="s">
        <v>567</v>
      </c>
      <c r="C3027" s="123">
        <v>7999.9999999999991</v>
      </c>
      <c r="D3027" s="115">
        <v>8000</v>
      </c>
      <c r="E3027" s="123">
        <v>0</v>
      </c>
      <c r="F3027" s="217">
        <f t="shared" si="1084"/>
        <v>100.00000000000003</v>
      </c>
    </row>
    <row r="3028" spans="1:6" s="95" customFormat="1" x14ac:dyDescent="0.2">
      <c r="A3028" s="113">
        <v>412900</v>
      </c>
      <c r="B3028" s="118" t="s">
        <v>585</v>
      </c>
      <c r="C3028" s="123">
        <v>800</v>
      </c>
      <c r="D3028" s="115">
        <v>800</v>
      </c>
      <c r="E3028" s="123">
        <v>0</v>
      </c>
      <c r="F3028" s="217">
        <f t="shared" si="1084"/>
        <v>100</v>
      </c>
    </row>
    <row r="3029" spans="1:6" s="95" customFormat="1" x14ac:dyDescent="0.2">
      <c r="A3029" s="113">
        <v>412900</v>
      </c>
      <c r="B3029" s="118" t="s">
        <v>586</v>
      </c>
      <c r="C3029" s="123">
        <v>3000</v>
      </c>
      <c r="D3029" s="115">
        <v>3000</v>
      </c>
      <c r="E3029" s="123">
        <v>0</v>
      </c>
      <c r="F3029" s="217">
        <f t="shared" si="1084"/>
        <v>100</v>
      </c>
    </row>
    <row r="3030" spans="1:6" s="95" customFormat="1" x14ac:dyDescent="0.2">
      <c r="A3030" s="113">
        <v>412900</v>
      </c>
      <c r="B3030" s="118" t="s">
        <v>587</v>
      </c>
      <c r="C3030" s="123">
        <v>2500</v>
      </c>
      <c r="D3030" s="115">
        <v>1999.9999999999998</v>
      </c>
      <c r="E3030" s="123">
        <v>0</v>
      </c>
      <c r="F3030" s="217">
        <f t="shared" si="1084"/>
        <v>80</v>
      </c>
    </row>
    <row r="3031" spans="1:6" s="95" customFormat="1" x14ac:dyDescent="0.2">
      <c r="A3031" s="111">
        <v>510000</v>
      </c>
      <c r="B3031" s="116" t="s">
        <v>423</v>
      </c>
      <c r="C3031" s="110">
        <f>C3032+0</f>
        <v>3000</v>
      </c>
      <c r="D3031" s="110">
        <f>D3032+0</f>
        <v>3000</v>
      </c>
      <c r="E3031" s="110">
        <f>E3032+0</f>
        <v>0</v>
      </c>
      <c r="F3031" s="218">
        <f t="shared" si="1084"/>
        <v>100</v>
      </c>
    </row>
    <row r="3032" spans="1:6" s="95" customFormat="1" x14ac:dyDescent="0.2">
      <c r="A3032" s="111">
        <v>511000</v>
      </c>
      <c r="B3032" s="116" t="s">
        <v>424</v>
      </c>
      <c r="C3032" s="110">
        <f t="shared" ref="C3032" si="1085">SUM(C3033:C3033)</f>
        <v>3000</v>
      </c>
      <c r="D3032" s="110">
        <f t="shared" ref="D3032" si="1086">SUM(D3033:D3033)</f>
        <v>3000</v>
      </c>
      <c r="E3032" s="110">
        <f t="shared" ref="E3032" si="1087">SUM(E3033:E3033)</f>
        <v>0</v>
      </c>
      <c r="F3032" s="218">
        <f t="shared" si="1084"/>
        <v>100</v>
      </c>
    </row>
    <row r="3033" spans="1:6" s="95" customFormat="1" x14ac:dyDescent="0.2">
      <c r="A3033" s="113">
        <v>511300</v>
      </c>
      <c r="B3033" s="114" t="s">
        <v>427</v>
      </c>
      <c r="C3033" s="123">
        <v>3000</v>
      </c>
      <c r="D3033" s="115">
        <v>3000</v>
      </c>
      <c r="E3033" s="123">
        <v>0</v>
      </c>
      <c r="F3033" s="217">
        <f t="shared" si="1084"/>
        <v>100</v>
      </c>
    </row>
    <row r="3034" spans="1:6" s="120" customFormat="1" x14ac:dyDescent="0.2">
      <c r="A3034" s="111">
        <v>630000</v>
      </c>
      <c r="B3034" s="116" t="s">
        <v>462</v>
      </c>
      <c r="C3034" s="110">
        <f>0+C3035</f>
        <v>37999.999999999971</v>
      </c>
      <c r="D3034" s="110">
        <f>0+D3035</f>
        <v>58000</v>
      </c>
      <c r="E3034" s="110">
        <f>0+E3035</f>
        <v>0</v>
      </c>
      <c r="F3034" s="218">
        <f t="shared" si="1084"/>
        <v>152.63157894736855</v>
      </c>
    </row>
    <row r="3035" spans="1:6" s="120" customFormat="1" x14ac:dyDescent="0.2">
      <c r="A3035" s="111">
        <v>638000</v>
      </c>
      <c r="B3035" s="116" t="s">
        <v>398</v>
      </c>
      <c r="C3035" s="110">
        <f t="shared" ref="C3035" si="1088">C3036</f>
        <v>37999.999999999971</v>
      </c>
      <c r="D3035" s="110">
        <f t="shared" ref="D3035:E3035" si="1089">D3036</f>
        <v>58000</v>
      </c>
      <c r="E3035" s="110">
        <f t="shared" si="1089"/>
        <v>0</v>
      </c>
      <c r="F3035" s="218">
        <f t="shared" si="1084"/>
        <v>152.63157894736855</v>
      </c>
    </row>
    <row r="3036" spans="1:6" s="95" customFormat="1" x14ac:dyDescent="0.2">
      <c r="A3036" s="113">
        <v>638100</v>
      </c>
      <c r="B3036" s="114" t="s">
        <v>467</v>
      </c>
      <c r="C3036" s="123">
        <v>37999.999999999971</v>
      </c>
      <c r="D3036" s="115">
        <v>58000</v>
      </c>
      <c r="E3036" s="123">
        <v>0</v>
      </c>
      <c r="F3036" s="217">
        <f t="shared" si="1084"/>
        <v>152.63157894736855</v>
      </c>
    </row>
    <row r="3037" spans="1:6" s="95" customFormat="1" x14ac:dyDescent="0.2">
      <c r="A3037" s="154"/>
      <c r="B3037" s="148" t="s">
        <v>501</v>
      </c>
      <c r="C3037" s="152">
        <f>C3013+C3031+C3034</f>
        <v>1348200</v>
      </c>
      <c r="D3037" s="152">
        <f>D3013+D3031+D3034</f>
        <v>1446300</v>
      </c>
      <c r="E3037" s="152">
        <f>E3013+E3031+E3034</f>
        <v>0</v>
      </c>
      <c r="F3037" s="245">
        <f t="shared" si="1084"/>
        <v>107.27636849132176</v>
      </c>
    </row>
    <row r="3038" spans="1:6" s="95" customFormat="1" x14ac:dyDescent="0.2">
      <c r="A3038" s="131"/>
      <c r="B3038" s="109"/>
      <c r="C3038" s="132"/>
      <c r="D3038" s="132"/>
      <c r="E3038" s="132"/>
      <c r="F3038" s="241"/>
    </row>
    <row r="3039" spans="1:6" s="95" customFormat="1" x14ac:dyDescent="0.2">
      <c r="A3039" s="108"/>
      <c r="B3039" s="109"/>
      <c r="C3039" s="115"/>
      <c r="D3039" s="115"/>
      <c r="E3039" s="115"/>
      <c r="F3039" s="219"/>
    </row>
    <row r="3040" spans="1:6" s="95" customFormat="1" x14ac:dyDescent="0.2">
      <c r="A3040" s="113" t="s">
        <v>919</v>
      </c>
      <c r="B3040" s="116"/>
      <c r="C3040" s="115"/>
      <c r="D3040" s="115"/>
      <c r="E3040" s="115"/>
      <c r="F3040" s="219"/>
    </row>
    <row r="3041" spans="1:6" s="95" customFormat="1" x14ac:dyDescent="0.2">
      <c r="A3041" s="113" t="s">
        <v>514</v>
      </c>
      <c r="B3041" s="116"/>
      <c r="C3041" s="115"/>
      <c r="D3041" s="115"/>
      <c r="E3041" s="115"/>
      <c r="F3041" s="219"/>
    </row>
    <row r="3042" spans="1:6" s="95" customFormat="1" x14ac:dyDescent="0.2">
      <c r="A3042" s="113" t="s">
        <v>679</v>
      </c>
      <c r="B3042" s="116"/>
      <c r="C3042" s="115"/>
      <c r="D3042" s="115"/>
      <c r="E3042" s="115"/>
      <c r="F3042" s="219"/>
    </row>
    <row r="3043" spans="1:6" s="95" customFormat="1" x14ac:dyDescent="0.2">
      <c r="A3043" s="113" t="s">
        <v>801</v>
      </c>
      <c r="B3043" s="116"/>
      <c r="C3043" s="115"/>
      <c r="D3043" s="115"/>
      <c r="E3043" s="115"/>
      <c r="F3043" s="219"/>
    </row>
    <row r="3044" spans="1:6" s="95" customFormat="1" x14ac:dyDescent="0.2">
      <c r="A3044" s="113"/>
      <c r="B3044" s="144"/>
      <c r="C3044" s="132"/>
      <c r="D3044" s="132"/>
      <c r="E3044" s="132"/>
      <c r="F3044" s="241"/>
    </row>
    <row r="3045" spans="1:6" s="95" customFormat="1" x14ac:dyDescent="0.2">
      <c r="A3045" s="111">
        <v>410000</v>
      </c>
      <c r="B3045" s="112" t="s">
        <v>359</v>
      </c>
      <c r="C3045" s="110">
        <f t="shared" ref="C3045" si="1090">C3046+C3051+C3068+C3066</f>
        <v>3009700</v>
      </c>
      <c r="D3045" s="110">
        <f t="shared" ref="D3045" si="1091">D3046+D3051+D3068+D3066</f>
        <v>2126000</v>
      </c>
      <c r="E3045" s="110">
        <f t="shared" ref="E3045" si="1092">E3046+E3051+E3068+E3066</f>
        <v>0</v>
      </c>
      <c r="F3045" s="218">
        <f t="shared" si="1084"/>
        <v>70.638269594976251</v>
      </c>
    </row>
    <row r="3046" spans="1:6" s="95" customFormat="1" x14ac:dyDescent="0.2">
      <c r="A3046" s="111">
        <v>411000</v>
      </c>
      <c r="B3046" s="112" t="s">
        <v>472</v>
      </c>
      <c r="C3046" s="110">
        <f t="shared" ref="C3046" si="1093">SUM(C3047:C3050)</f>
        <v>1429000</v>
      </c>
      <c r="D3046" s="110">
        <f t="shared" ref="D3046" si="1094">SUM(D3047:D3050)</f>
        <v>1614700</v>
      </c>
      <c r="E3046" s="110">
        <f t="shared" ref="E3046" si="1095">SUM(E3047:E3050)</f>
        <v>0</v>
      </c>
      <c r="F3046" s="218">
        <f t="shared" si="1084"/>
        <v>112.99510146955913</v>
      </c>
    </row>
    <row r="3047" spans="1:6" s="95" customFormat="1" x14ac:dyDescent="0.2">
      <c r="A3047" s="113">
        <v>411100</v>
      </c>
      <c r="B3047" s="114" t="s">
        <v>360</v>
      </c>
      <c r="C3047" s="123">
        <v>1340000</v>
      </c>
      <c r="D3047" s="115">
        <v>1533000</v>
      </c>
      <c r="E3047" s="123">
        <v>0</v>
      </c>
      <c r="F3047" s="217">
        <f t="shared" si="1084"/>
        <v>114.40298507462687</v>
      </c>
    </row>
    <row r="3048" spans="1:6" s="95" customFormat="1" ht="40.5" x14ac:dyDescent="0.2">
      <c r="A3048" s="113">
        <v>411200</v>
      </c>
      <c r="B3048" s="114" t="s">
        <v>485</v>
      </c>
      <c r="C3048" s="123">
        <v>30300</v>
      </c>
      <c r="D3048" s="115">
        <v>32000</v>
      </c>
      <c r="E3048" s="123">
        <v>0</v>
      </c>
      <c r="F3048" s="217">
        <f t="shared" si="1084"/>
        <v>105.6105610561056</v>
      </c>
    </row>
    <row r="3049" spans="1:6" s="95" customFormat="1" ht="40.5" x14ac:dyDescent="0.2">
      <c r="A3049" s="113">
        <v>411300</v>
      </c>
      <c r="B3049" s="114" t="s">
        <v>361</v>
      </c>
      <c r="C3049" s="123">
        <v>38100</v>
      </c>
      <c r="D3049" s="115">
        <v>41500</v>
      </c>
      <c r="E3049" s="123">
        <v>0</v>
      </c>
      <c r="F3049" s="217">
        <f t="shared" si="1084"/>
        <v>108.92388451443568</v>
      </c>
    </row>
    <row r="3050" spans="1:6" s="95" customFormat="1" x14ac:dyDescent="0.2">
      <c r="A3050" s="113">
        <v>411400</v>
      </c>
      <c r="B3050" s="114" t="s">
        <v>362</v>
      </c>
      <c r="C3050" s="123">
        <v>20600</v>
      </c>
      <c r="D3050" s="115">
        <v>8200</v>
      </c>
      <c r="E3050" s="123">
        <v>0</v>
      </c>
      <c r="F3050" s="217">
        <f t="shared" si="1084"/>
        <v>39.805825242718448</v>
      </c>
    </row>
    <row r="3051" spans="1:6" s="95" customFormat="1" x14ac:dyDescent="0.2">
      <c r="A3051" s="111">
        <v>412000</v>
      </c>
      <c r="B3051" s="116" t="s">
        <v>477</v>
      </c>
      <c r="C3051" s="110">
        <f t="shared" ref="C3051" si="1096">SUM(C3052:C3065)</f>
        <v>1028799.9999999998</v>
      </c>
      <c r="D3051" s="110">
        <f t="shared" ref="D3051" si="1097">SUM(D3052:D3065)</f>
        <v>510300</v>
      </c>
      <c r="E3051" s="110">
        <f t="shared" ref="E3051" si="1098">SUM(E3052:E3065)</f>
        <v>0</v>
      </c>
      <c r="F3051" s="218">
        <f t="shared" si="1084"/>
        <v>49.601477449455686</v>
      </c>
    </row>
    <row r="3052" spans="1:6" s="95" customFormat="1" x14ac:dyDescent="0.2">
      <c r="A3052" s="113">
        <v>412100</v>
      </c>
      <c r="B3052" s="114" t="s">
        <v>363</v>
      </c>
      <c r="C3052" s="123">
        <v>4500</v>
      </c>
      <c r="D3052" s="115">
        <v>3300</v>
      </c>
      <c r="E3052" s="123">
        <v>0</v>
      </c>
      <c r="F3052" s="217">
        <f t="shared" si="1084"/>
        <v>73.333333333333329</v>
      </c>
    </row>
    <row r="3053" spans="1:6" s="95" customFormat="1" ht="40.5" x14ac:dyDescent="0.2">
      <c r="A3053" s="113">
        <v>412200</v>
      </c>
      <c r="B3053" s="114" t="s">
        <v>486</v>
      </c>
      <c r="C3053" s="123">
        <v>26900</v>
      </c>
      <c r="D3053" s="115">
        <v>27000</v>
      </c>
      <c r="E3053" s="123">
        <v>0</v>
      </c>
      <c r="F3053" s="217">
        <f t="shared" si="1084"/>
        <v>100.37174721189589</v>
      </c>
    </row>
    <row r="3054" spans="1:6" s="95" customFormat="1" x14ac:dyDescent="0.2">
      <c r="A3054" s="113">
        <v>412300</v>
      </c>
      <c r="B3054" s="114" t="s">
        <v>364</v>
      </c>
      <c r="C3054" s="123">
        <v>19400</v>
      </c>
      <c r="D3054" s="115">
        <v>20000</v>
      </c>
      <c r="E3054" s="123">
        <v>0</v>
      </c>
      <c r="F3054" s="217">
        <f t="shared" si="1084"/>
        <v>103.09278350515463</v>
      </c>
    </row>
    <row r="3055" spans="1:6" s="95" customFormat="1" x14ac:dyDescent="0.2">
      <c r="A3055" s="113">
        <v>412500</v>
      </c>
      <c r="B3055" s="114" t="s">
        <v>366</v>
      </c>
      <c r="C3055" s="123">
        <v>13000</v>
      </c>
      <c r="D3055" s="115">
        <v>14000</v>
      </c>
      <c r="E3055" s="123">
        <v>0</v>
      </c>
      <c r="F3055" s="217">
        <f t="shared" si="1084"/>
        <v>107.69230769230769</v>
      </c>
    </row>
    <row r="3056" spans="1:6" s="95" customFormat="1" x14ac:dyDescent="0.2">
      <c r="A3056" s="113">
        <v>412600</v>
      </c>
      <c r="B3056" s="114" t="s">
        <v>487</v>
      </c>
      <c r="C3056" s="123">
        <v>45000</v>
      </c>
      <c r="D3056" s="115">
        <v>45000</v>
      </c>
      <c r="E3056" s="123">
        <v>0</v>
      </c>
      <c r="F3056" s="217">
        <f t="shared" si="1084"/>
        <v>100</v>
      </c>
    </row>
    <row r="3057" spans="1:6" s="95" customFormat="1" x14ac:dyDescent="0.2">
      <c r="A3057" s="113">
        <v>412700</v>
      </c>
      <c r="B3057" s="114" t="s">
        <v>474</v>
      </c>
      <c r="C3057" s="123">
        <v>20500</v>
      </c>
      <c r="D3057" s="115">
        <v>22000</v>
      </c>
      <c r="E3057" s="123">
        <v>0</v>
      </c>
      <c r="F3057" s="217">
        <f t="shared" si="1084"/>
        <v>107.31707317073172</v>
      </c>
    </row>
    <row r="3058" spans="1:6" s="95" customFormat="1" x14ac:dyDescent="0.2">
      <c r="A3058" s="113">
        <v>412900</v>
      </c>
      <c r="B3058" s="114" t="s">
        <v>802</v>
      </c>
      <c r="C3058" s="123">
        <v>800</v>
      </c>
      <c r="D3058" s="115">
        <v>800</v>
      </c>
      <c r="E3058" s="123">
        <v>0</v>
      </c>
      <c r="F3058" s="217">
        <f t="shared" si="1084"/>
        <v>100</v>
      </c>
    </row>
    <row r="3059" spans="1:6" s="95" customFormat="1" x14ac:dyDescent="0.2">
      <c r="A3059" s="113">
        <v>412900</v>
      </c>
      <c r="B3059" s="118" t="s">
        <v>567</v>
      </c>
      <c r="C3059" s="123">
        <v>52500</v>
      </c>
      <c r="D3059" s="115">
        <v>51500</v>
      </c>
      <c r="E3059" s="123">
        <v>0</v>
      </c>
      <c r="F3059" s="217">
        <f t="shared" si="1084"/>
        <v>98.095238095238088</v>
      </c>
    </row>
    <row r="3060" spans="1:6" s="95" customFormat="1" x14ac:dyDescent="0.2">
      <c r="A3060" s="113">
        <v>412900</v>
      </c>
      <c r="B3060" s="118" t="s">
        <v>585</v>
      </c>
      <c r="C3060" s="123">
        <v>2000</v>
      </c>
      <c r="D3060" s="115">
        <v>1999.9999999999998</v>
      </c>
      <c r="E3060" s="123">
        <v>0</v>
      </c>
      <c r="F3060" s="217">
        <f t="shared" si="1084"/>
        <v>99.999999999999986</v>
      </c>
    </row>
    <row r="3061" spans="1:6" s="95" customFormat="1" x14ac:dyDescent="0.2">
      <c r="A3061" s="113">
        <v>412900</v>
      </c>
      <c r="B3061" s="118" t="s">
        <v>586</v>
      </c>
      <c r="C3061" s="123">
        <v>1999.9999999999998</v>
      </c>
      <c r="D3061" s="115">
        <v>2000</v>
      </c>
      <c r="E3061" s="123">
        <v>0</v>
      </c>
      <c r="F3061" s="217">
        <f t="shared" si="1084"/>
        <v>100.00000000000003</v>
      </c>
    </row>
    <row r="3062" spans="1:6" s="95" customFormat="1" x14ac:dyDescent="0.2">
      <c r="A3062" s="113">
        <v>412900</v>
      </c>
      <c r="B3062" s="118" t="s">
        <v>587</v>
      </c>
      <c r="C3062" s="123">
        <v>2700</v>
      </c>
      <c r="D3062" s="115">
        <v>2900</v>
      </c>
      <c r="E3062" s="123">
        <v>0</v>
      </c>
      <c r="F3062" s="217">
        <f t="shared" si="1084"/>
        <v>107.40740740740742</v>
      </c>
    </row>
    <row r="3063" spans="1:6" s="95" customFormat="1" x14ac:dyDescent="0.2">
      <c r="A3063" s="113">
        <v>412900</v>
      </c>
      <c r="B3063" s="114" t="s">
        <v>569</v>
      </c>
      <c r="C3063" s="123">
        <v>2000</v>
      </c>
      <c r="D3063" s="115">
        <v>1999.9999999999998</v>
      </c>
      <c r="E3063" s="123">
        <v>0</v>
      </c>
      <c r="F3063" s="217">
        <f t="shared" si="1084"/>
        <v>99.999999999999986</v>
      </c>
    </row>
    <row r="3064" spans="1:6" s="95" customFormat="1" x14ac:dyDescent="0.2">
      <c r="A3064" s="113">
        <v>412900</v>
      </c>
      <c r="B3064" s="118" t="s">
        <v>920</v>
      </c>
      <c r="C3064" s="123">
        <v>637499.99999999977</v>
      </c>
      <c r="D3064" s="115">
        <v>317800</v>
      </c>
      <c r="E3064" s="123">
        <v>0</v>
      </c>
      <c r="F3064" s="217">
        <f t="shared" si="1084"/>
        <v>49.850980392156877</v>
      </c>
    </row>
    <row r="3065" spans="1:6" s="95" customFormat="1" x14ac:dyDescent="0.2">
      <c r="A3065" s="113">
        <v>412900</v>
      </c>
      <c r="B3065" s="118" t="s">
        <v>574</v>
      </c>
      <c r="C3065" s="123">
        <v>200000</v>
      </c>
      <c r="D3065" s="115">
        <v>0</v>
      </c>
      <c r="E3065" s="123">
        <v>0</v>
      </c>
      <c r="F3065" s="217">
        <f t="shared" si="1084"/>
        <v>0</v>
      </c>
    </row>
    <row r="3066" spans="1:6" s="120" customFormat="1" x14ac:dyDescent="0.2">
      <c r="A3066" s="111">
        <v>415000</v>
      </c>
      <c r="B3066" s="112" t="s">
        <v>321</v>
      </c>
      <c r="C3066" s="110">
        <f t="shared" ref="C3066" si="1099">C3067</f>
        <v>551000</v>
      </c>
      <c r="D3066" s="110">
        <f t="shared" ref="D3066:E3066" si="1100">D3067</f>
        <v>0</v>
      </c>
      <c r="E3066" s="110">
        <f t="shared" si="1100"/>
        <v>0</v>
      </c>
      <c r="F3066" s="218">
        <f t="shared" si="1084"/>
        <v>0</v>
      </c>
    </row>
    <row r="3067" spans="1:6" s="95" customFormat="1" x14ac:dyDescent="0.2">
      <c r="A3067" s="113">
        <v>415200</v>
      </c>
      <c r="B3067" s="118" t="s">
        <v>532</v>
      </c>
      <c r="C3067" s="123">
        <v>551000</v>
      </c>
      <c r="D3067" s="115">
        <v>0</v>
      </c>
      <c r="E3067" s="123">
        <v>0</v>
      </c>
      <c r="F3067" s="217">
        <f t="shared" si="1084"/>
        <v>0</v>
      </c>
    </row>
    <row r="3068" spans="1:6" s="120" customFormat="1" ht="40.5" x14ac:dyDescent="0.2">
      <c r="A3068" s="111">
        <v>418000</v>
      </c>
      <c r="B3068" s="116" t="s">
        <v>481</v>
      </c>
      <c r="C3068" s="110">
        <f t="shared" ref="C3068" si="1101">C3069</f>
        <v>900</v>
      </c>
      <c r="D3068" s="110">
        <f t="shared" ref="D3068:E3068" si="1102">D3069</f>
        <v>1000</v>
      </c>
      <c r="E3068" s="110">
        <f t="shared" si="1102"/>
        <v>0</v>
      </c>
      <c r="F3068" s="218">
        <f t="shared" si="1084"/>
        <v>111.11111111111111</v>
      </c>
    </row>
    <row r="3069" spans="1:6" s="95" customFormat="1" x14ac:dyDescent="0.2">
      <c r="A3069" s="113">
        <v>418400</v>
      </c>
      <c r="B3069" s="114" t="s">
        <v>418</v>
      </c>
      <c r="C3069" s="123">
        <v>900</v>
      </c>
      <c r="D3069" s="115">
        <v>1000</v>
      </c>
      <c r="E3069" s="123">
        <v>0</v>
      </c>
      <c r="F3069" s="217">
        <f t="shared" si="1084"/>
        <v>111.11111111111111</v>
      </c>
    </row>
    <row r="3070" spans="1:6" s="95" customFormat="1" x14ac:dyDescent="0.2">
      <c r="A3070" s="111">
        <v>510000</v>
      </c>
      <c r="B3070" s="116" t="s">
        <v>423</v>
      </c>
      <c r="C3070" s="110">
        <f>C3071+C3073</f>
        <v>8500</v>
      </c>
      <c r="D3070" s="110">
        <f>D3071+D3073</f>
        <v>8000</v>
      </c>
      <c r="E3070" s="110">
        <f>E3071+E3073</f>
        <v>0</v>
      </c>
      <c r="F3070" s="218">
        <f t="shared" si="1084"/>
        <v>94.117647058823522</v>
      </c>
    </row>
    <row r="3071" spans="1:6" s="95" customFormat="1" x14ac:dyDescent="0.2">
      <c r="A3071" s="111">
        <v>511000</v>
      </c>
      <c r="B3071" s="116" t="s">
        <v>424</v>
      </c>
      <c r="C3071" s="110">
        <f>SUM(C3072:C3072)</f>
        <v>6000</v>
      </c>
      <c r="D3071" s="110">
        <f>SUM(D3072:D3072)</f>
        <v>5000</v>
      </c>
      <c r="E3071" s="110">
        <f>SUM(E3072:E3072)</f>
        <v>0</v>
      </c>
      <c r="F3071" s="218">
        <f t="shared" si="1084"/>
        <v>83.333333333333343</v>
      </c>
    </row>
    <row r="3072" spans="1:6" s="95" customFormat="1" x14ac:dyDescent="0.2">
      <c r="A3072" s="113">
        <v>511300</v>
      </c>
      <c r="B3072" s="114" t="s">
        <v>427</v>
      </c>
      <c r="C3072" s="123">
        <v>6000</v>
      </c>
      <c r="D3072" s="115">
        <v>5000</v>
      </c>
      <c r="E3072" s="123">
        <v>0</v>
      </c>
      <c r="F3072" s="217">
        <f t="shared" si="1084"/>
        <v>83.333333333333343</v>
      </c>
    </row>
    <row r="3073" spans="1:6" s="120" customFormat="1" x14ac:dyDescent="0.2">
      <c r="A3073" s="111">
        <v>516000</v>
      </c>
      <c r="B3073" s="116" t="s">
        <v>434</v>
      </c>
      <c r="C3073" s="110">
        <f t="shared" ref="C3073" si="1103">C3074</f>
        <v>2500</v>
      </c>
      <c r="D3073" s="110">
        <f t="shared" ref="D3073:E3073" si="1104">D3074</f>
        <v>3000</v>
      </c>
      <c r="E3073" s="110">
        <f t="shared" si="1104"/>
        <v>0</v>
      </c>
      <c r="F3073" s="218">
        <f t="shared" si="1084"/>
        <v>120</v>
      </c>
    </row>
    <row r="3074" spans="1:6" s="95" customFormat="1" x14ac:dyDescent="0.2">
      <c r="A3074" s="113">
        <v>516100</v>
      </c>
      <c r="B3074" s="114" t="s">
        <v>434</v>
      </c>
      <c r="C3074" s="123">
        <v>2500</v>
      </c>
      <c r="D3074" s="115">
        <v>3000</v>
      </c>
      <c r="E3074" s="123">
        <v>0</v>
      </c>
      <c r="F3074" s="217">
        <f t="shared" si="1084"/>
        <v>120</v>
      </c>
    </row>
    <row r="3075" spans="1:6" s="120" customFormat="1" x14ac:dyDescent="0.2">
      <c r="A3075" s="111">
        <v>630000</v>
      </c>
      <c r="B3075" s="116" t="s">
        <v>462</v>
      </c>
      <c r="C3075" s="110">
        <f>0+C3076</f>
        <v>15000</v>
      </c>
      <c r="D3075" s="110">
        <f>0+D3076</f>
        <v>7000</v>
      </c>
      <c r="E3075" s="110">
        <f>0+E3076</f>
        <v>0</v>
      </c>
      <c r="F3075" s="218">
        <f t="shared" si="1084"/>
        <v>46.666666666666664</v>
      </c>
    </row>
    <row r="3076" spans="1:6" s="120" customFormat="1" x14ac:dyDescent="0.2">
      <c r="A3076" s="111">
        <v>638000</v>
      </c>
      <c r="B3076" s="116" t="s">
        <v>398</v>
      </c>
      <c r="C3076" s="110">
        <f t="shared" ref="C3076" si="1105">+C3077</f>
        <v>15000</v>
      </c>
      <c r="D3076" s="110">
        <f t="shared" ref="D3076:E3076" si="1106">+D3077</f>
        <v>7000</v>
      </c>
      <c r="E3076" s="110">
        <f t="shared" si="1106"/>
        <v>0</v>
      </c>
      <c r="F3076" s="218">
        <f t="shared" ref="F3076:F3131" si="1107">D3076/C3076*100</f>
        <v>46.666666666666664</v>
      </c>
    </row>
    <row r="3077" spans="1:6" s="95" customFormat="1" x14ac:dyDescent="0.2">
      <c r="A3077" s="113">
        <v>638100</v>
      </c>
      <c r="B3077" s="114" t="s">
        <v>467</v>
      </c>
      <c r="C3077" s="123">
        <v>15000</v>
      </c>
      <c r="D3077" s="115">
        <v>7000</v>
      </c>
      <c r="E3077" s="123">
        <v>0</v>
      </c>
      <c r="F3077" s="217">
        <f t="shared" si="1107"/>
        <v>46.666666666666664</v>
      </c>
    </row>
    <row r="3078" spans="1:6" s="95" customFormat="1" x14ac:dyDescent="0.2">
      <c r="A3078" s="102"/>
      <c r="B3078" s="148" t="s">
        <v>501</v>
      </c>
      <c r="C3078" s="152">
        <f>C3045+C3070+0+C3075</f>
        <v>3033200</v>
      </c>
      <c r="D3078" s="152">
        <f>D3045+D3070+0+D3075</f>
        <v>2141000</v>
      </c>
      <c r="E3078" s="152">
        <f>E3045+E3070+0+E3075</f>
        <v>0</v>
      </c>
      <c r="F3078" s="245">
        <f t="shared" si="1107"/>
        <v>70.58552024264803</v>
      </c>
    </row>
    <row r="3079" spans="1:6" s="95" customFormat="1" x14ac:dyDescent="0.2">
      <c r="A3079" s="105"/>
      <c r="B3079" s="109"/>
      <c r="C3079" s="132"/>
      <c r="D3079" s="132"/>
      <c r="E3079" s="132"/>
      <c r="F3079" s="241"/>
    </row>
    <row r="3080" spans="1:6" s="95" customFormat="1" x14ac:dyDescent="0.2">
      <c r="A3080" s="108"/>
      <c r="B3080" s="109"/>
      <c r="C3080" s="115"/>
      <c r="D3080" s="115"/>
      <c r="E3080" s="115"/>
      <c r="F3080" s="219"/>
    </row>
    <row r="3081" spans="1:6" s="95" customFormat="1" x14ac:dyDescent="0.2">
      <c r="A3081" s="113" t="s">
        <v>921</v>
      </c>
      <c r="B3081" s="116"/>
      <c r="C3081" s="115"/>
      <c r="D3081" s="115"/>
      <c r="E3081" s="115"/>
      <c r="F3081" s="219"/>
    </row>
    <row r="3082" spans="1:6" s="95" customFormat="1" x14ac:dyDescent="0.2">
      <c r="A3082" s="113" t="s">
        <v>514</v>
      </c>
      <c r="B3082" s="116"/>
      <c r="C3082" s="115"/>
      <c r="D3082" s="115"/>
      <c r="E3082" s="115"/>
      <c r="F3082" s="219"/>
    </row>
    <row r="3083" spans="1:6" s="95" customFormat="1" x14ac:dyDescent="0.2">
      <c r="A3083" s="113" t="s">
        <v>680</v>
      </c>
      <c r="B3083" s="116"/>
      <c r="C3083" s="115"/>
      <c r="D3083" s="115"/>
      <c r="E3083" s="115"/>
      <c r="F3083" s="219"/>
    </row>
    <row r="3084" spans="1:6" s="95" customFormat="1" x14ac:dyDescent="0.2">
      <c r="A3084" s="113" t="s">
        <v>801</v>
      </c>
      <c r="B3084" s="116"/>
      <c r="C3084" s="115"/>
      <c r="D3084" s="115"/>
      <c r="E3084" s="115"/>
      <c r="F3084" s="219"/>
    </row>
    <row r="3085" spans="1:6" s="95" customFormat="1" x14ac:dyDescent="0.2">
      <c r="A3085" s="113"/>
      <c r="B3085" s="144"/>
      <c r="C3085" s="132"/>
      <c r="D3085" s="132"/>
      <c r="E3085" s="132"/>
      <c r="F3085" s="241"/>
    </row>
    <row r="3086" spans="1:6" s="95" customFormat="1" x14ac:dyDescent="0.2">
      <c r="A3086" s="111">
        <v>410000</v>
      </c>
      <c r="B3086" s="112" t="s">
        <v>359</v>
      </c>
      <c r="C3086" s="110">
        <f t="shared" ref="C3086" si="1108">C3087+C3092</f>
        <v>706100</v>
      </c>
      <c r="D3086" s="110">
        <f t="shared" ref="D3086" si="1109">D3087+D3092</f>
        <v>781800</v>
      </c>
      <c r="E3086" s="110">
        <f t="shared" ref="E3086" si="1110">E3087+E3092</f>
        <v>0</v>
      </c>
      <c r="F3086" s="218">
        <f t="shared" si="1107"/>
        <v>110.7208610678374</v>
      </c>
    </row>
    <row r="3087" spans="1:6" s="95" customFormat="1" x14ac:dyDescent="0.2">
      <c r="A3087" s="111">
        <v>411000</v>
      </c>
      <c r="B3087" s="112" t="s">
        <v>472</v>
      </c>
      <c r="C3087" s="110">
        <f t="shared" ref="C3087" si="1111">SUM(C3088:C3091)</f>
        <v>590400</v>
      </c>
      <c r="D3087" s="110">
        <f t="shared" ref="D3087" si="1112">SUM(D3088:D3091)</f>
        <v>664500</v>
      </c>
      <c r="E3087" s="110">
        <f t="shared" ref="E3087" si="1113">SUM(E3088:E3091)</f>
        <v>0</v>
      </c>
      <c r="F3087" s="218">
        <f t="shared" si="1107"/>
        <v>112.55081300813008</v>
      </c>
    </row>
    <row r="3088" spans="1:6" s="95" customFormat="1" x14ac:dyDescent="0.2">
      <c r="A3088" s="113">
        <v>411100</v>
      </c>
      <c r="B3088" s="114" t="s">
        <v>360</v>
      </c>
      <c r="C3088" s="123">
        <v>545000</v>
      </c>
      <c r="D3088" s="115">
        <v>629000</v>
      </c>
      <c r="E3088" s="123">
        <v>0</v>
      </c>
      <c r="F3088" s="217">
        <f t="shared" si="1107"/>
        <v>115.41284403669725</v>
      </c>
    </row>
    <row r="3089" spans="1:6" s="95" customFormat="1" ht="40.5" x14ac:dyDescent="0.2">
      <c r="A3089" s="113">
        <v>411200</v>
      </c>
      <c r="B3089" s="114" t="s">
        <v>485</v>
      </c>
      <c r="C3089" s="123">
        <v>28300</v>
      </c>
      <c r="D3089" s="115">
        <v>30000</v>
      </c>
      <c r="E3089" s="123">
        <v>0</v>
      </c>
      <c r="F3089" s="217">
        <f t="shared" si="1107"/>
        <v>106.00706713780919</v>
      </c>
    </row>
    <row r="3090" spans="1:6" s="95" customFormat="1" ht="40.5" x14ac:dyDescent="0.2">
      <c r="A3090" s="113">
        <v>411300</v>
      </c>
      <c r="B3090" s="114" t="s">
        <v>361</v>
      </c>
      <c r="C3090" s="123">
        <v>13100</v>
      </c>
      <c r="D3090" s="115">
        <v>3000</v>
      </c>
      <c r="E3090" s="123">
        <v>0</v>
      </c>
      <c r="F3090" s="217">
        <f t="shared" si="1107"/>
        <v>22.900763358778626</v>
      </c>
    </row>
    <row r="3091" spans="1:6" s="95" customFormat="1" x14ac:dyDescent="0.2">
      <c r="A3091" s="113">
        <v>411400</v>
      </c>
      <c r="B3091" s="114" t="s">
        <v>362</v>
      </c>
      <c r="C3091" s="123">
        <v>4000.0000000000005</v>
      </c>
      <c r="D3091" s="115">
        <v>2500</v>
      </c>
      <c r="E3091" s="123">
        <v>0</v>
      </c>
      <c r="F3091" s="217">
        <f t="shared" si="1107"/>
        <v>62.499999999999986</v>
      </c>
    </row>
    <row r="3092" spans="1:6" s="95" customFormat="1" x14ac:dyDescent="0.2">
      <c r="A3092" s="111">
        <v>412000</v>
      </c>
      <c r="B3092" s="116" t="s">
        <v>477</v>
      </c>
      <c r="C3092" s="110">
        <f>SUM(C3093:C3104)</f>
        <v>115700</v>
      </c>
      <c r="D3092" s="110">
        <f>SUM(D3093:D3104)</f>
        <v>117300</v>
      </c>
      <c r="E3092" s="110">
        <f>SUM(E3093:E3104)</f>
        <v>0</v>
      </c>
      <c r="F3092" s="218">
        <f t="shared" si="1107"/>
        <v>101.3828867761452</v>
      </c>
    </row>
    <row r="3093" spans="1:6" s="95" customFormat="1" x14ac:dyDescent="0.2">
      <c r="A3093" s="121">
        <v>412100</v>
      </c>
      <c r="B3093" s="114" t="s">
        <v>363</v>
      </c>
      <c r="C3093" s="123">
        <v>57000</v>
      </c>
      <c r="D3093" s="115">
        <v>58000</v>
      </c>
      <c r="E3093" s="123">
        <v>0</v>
      </c>
      <c r="F3093" s="217">
        <f t="shared" si="1107"/>
        <v>101.75438596491229</v>
      </c>
    </row>
    <row r="3094" spans="1:6" s="95" customFormat="1" ht="40.5" x14ac:dyDescent="0.2">
      <c r="A3094" s="113">
        <v>412200</v>
      </c>
      <c r="B3094" s="114" t="s">
        <v>486</v>
      </c>
      <c r="C3094" s="123">
        <v>28000</v>
      </c>
      <c r="D3094" s="115">
        <v>28000</v>
      </c>
      <c r="E3094" s="123">
        <v>0</v>
      </c>
      <c r="F3094" s="217">
        <f t="shared" si="1107"/>
        <v>100</v>
      </c>
    </row>
    <row r="3095" spans="1:6" s="95" customFormat="1" x14ac:dyDescent="0.2">
      <c r="A3095" s="113">
        <v>412300</v>
      </c>
      <c r="B3095" s="114" t="s">
        <v>364</v>
      </c>
      <c r="C3095" s="123">
        <v>2500</v>
      </c>
      <c r="D3095" s="115">
        <v>3000</v>
      </c>
      <c r="E3095" s="123">
        <v>0</v>
      </c>
      <c r="F3095" s="217">
        <f t="shared" si="1107"/>
        <v>120</v>
      </c>
    </row>
    <row r="3096" spans="1:6" s="95" customFormat="1" x14ac:dyDescent="0.2">
      <c r="A3096" s="113">
        <v>412500</v>
      </c>
      <c r="B3096" s="114" t="s">
        <v>366</v>
      </c>
      <c r="C3096" s="123">
        <v>4000</v>
      </c>
      <c r="D3096" s="115">
        <v>4000</v>
      </c>
      <c r="E3096" s="123">
        <v>0</v>
      </c>
      <c r="F3096" s="217">
        <f t="shared" si="1107"/>
        <v>100</v>
      </c>
    </row>
    <row r="3097" spans="1:6" s="95" customFormat="1" x14ac:dyDescent="0.2">
      <c r="A3097" s="113">
        <v>412600</v>
      </c>
      <c r="B3097" s="114" t="s">
        <v>487</v>
      </c>
      <c r="C3097" s="123">
        <v>7000</v>
      </c>
      <c r="D3097" s="115">
        <v>8000</v>
      </c>
      <c r="E3097" s="123">
        <v>0</v>
      </c>
      <c r="F3097" s="217">
        <f t="shared" si="1107"/>
        <v>114.28571428571428</v>
      </c>
    </row>
    <row r="3098" spans="1:6" s="95" customFormat="1" x14ac:dyDescent="0.2">
      <c r="A3098" s="113">
        <v>412700</v>
      </c>
      <c r="B3098" s="114" t="s">
        <v>474</v>
      </c>
      <c r="C3098" s="123">
        <v>12000</v>
      </c>
      <c r="D3098" s="115">
        <v>12000</v>
      </c>
      <c r="E3098" s="123">
        <v>0</v>
      </c>
      <c r="F3098" s="217">
        <f t="shared" si="1107"/>
        <v>100</v>
      </c>
    </row>
    <row r="3099" spans="1:6" s="95" customFormat="1" x14ac:dyDescent="0.2">
      <c r="A3099" s="113">
        <v>412900</v>
      </c>
      <c r="B3099" s="118" t="s">
        <v>802</v>
      </c>
      <c r="C3099" s="123">
        <v>300</v>
      </c>
      <c r="D3099" s="115">
        <v>300</v>
      </c>
      <c r="E3099" s="123">
        <v>0</v>
      </c>
      <c r="F3099" s="217">
        <f t="shared" si="1107"/>
        <v>100</v>
      </c>
    </row>
    <row r="3100" spans="1:6" s="95" customFormat="1" x14ac:dyDescent="0.2">
      <c r="A3100" s="113">
        <v>412900</v>
      </c>
      <c r="B3100" s="118" t="s">
        <v>567</v>
      </c>
      <c r="C3100" s="123">
        <v>500</v>
      </c>
      <c r="D3100" s="115">
        <v>500</v>
      </c>
      <c r="E3100" s="123">
        <v>0</v>
      </c>
      <c r="F3100" s="217">
        <f t="shared" si="1107"/>
        <v>100</v>
      </c>
    </row>
    <row r="3101" spans="1:6" s="95" customFormat="1" x14ac:dyDescent="0.2">
      <c r="A3101" s="113">
        <v>412900</v>
      </c>
      <c r="B3101" s="118" t="s">
        <v>585</v>
      </c>
      <c r="C3101" s="123">
        <v>400</v>
      </c>
      <c r="D3101" s="115">
        <v>400</v>
      </c>
      <c r="E3101" s="123">
        <v>0</v>
      </c>
      <c r="F3101" s="217">
        <f t="shared" si="1107"/>
        <v>100</v>
      </c>
    </row>
    <row r="3102" spans="1:6" s="95" customFormat="1" x14ac:dyDescent="0.2">
      <c r="A3102" s="113">
        <v>412900</v>
      </c>
      <c r="B3102" s="118" t="s">
        <v>586</v>
      </c>
      <c r="C3102" s="123">
        <v>1800</v>
      </c>
      <c r="D3102" s="115">
        <v>800</v>
      </c>
      <c r="E3102" s="123">
        <v>0</v>
      </c>
      <c r="F3102" s="217">
        <f t="shared" si="1107"/>
        <v>44.444444444444443</v>
      </c>
    </row>
    <row r="3103" spans="1:6" s="95" customFormat="1" x14ac:dyDescent="0.2">
      <c r="A3103" s="113">
        <v>412900</v>
      </c>
      <c r="B3103" s="118" t="s">
        <v>587</v>
      </c>
      <c r="C3103" s="123">
        <v>1200</v>
      </c>
      <c r="D3103" s="115">
        <v>1300</v>
      </c>
      <c r="E3103" s="123">
        <v>0</v>
      </c>
      <c r="F3103" s="217">
        <f t="shared" si="1107"/>
        <v>108.33333333333333</v>
      </c>
    </row>
    <row r="3104" spans="1:6" s="95" customFormat="1" x14ac:dyDescent="0.2">
      <c r="A3104" s="113">
        <v>412900</v>
      </c>
      <c r="B3104" s="114" t="s">
        <v>569</v>
      </c>
      <c r="C3104" s="123">
        <v>1000</v>
      </c>
      <c r="D3104" s="115">
        <v>1000</v>
      </c>
      <c r="E3104" s="123">
        <v>0</v>
      </c>
      <c r="F3104" s="217">
        <f t="shared" si="1107"/>
        <v>100</v>
      </c>
    </row>
    <row r="3105" spans="1:6" s="95" customFormat="1" x14ac:dyDescent="0.2">
      <c r="A3105" s="111">
        <v>510000</v>
      </c>
      <c r="B3105" s="116" t="s">
        <v>423</v>
      </c>
      <c r="C3105" s="110">
        <f>C3106+C3108</f>
        <v>4000</v>
      </c>
      <c r="D3105" s="110">
        <f>D3106+D3108</f>
        <v>1300</v>
      </c>
      <c r="E3105" s="110">
        <f>E3106+E3108</f>
        <v>0</v>
      </c>
      <c r="F3105" s="218">
        <f t="shared" si="1107"/>
        <v>32.5</v>
      </c>
    </row>
    <row r="3106" spans="1:6" s="95" customFormat="1" x14ac:dyDescent="0.2">
      <c r="A3106" s="111">
        <v>511000</v>
      </c>
      <c r="B3106" s="116" t="s">
        <v>424</v>
      </c>
      <c r="C3106" s="110">
        <f>SUM(C3107:C3107)</f>
        <v>3000</v>
      </c>
      <c r="D3106" s="110">
        <f>SUM(D3107:D3107)</f>
        <v>0</v>
      </c>
      <c r="E3106" s="110">
        <f>SUM(E3107:E3107)</f>
        <v>0</v>
      </c>
      <c r="F3106" s="218">
        <f t="shared" si="1107"/>
        <v>0</v>
      </c>
    </row>
    <row r="3107" spans="1:6" s="95" customFormat="1" x14ac:dyDescent="0.2">
      <c r="A3107" s="121">
        <v>511300</v>
      </c>
      <c r="B3107" s="114" t="s">
        <v>427</v>
      </c>
      <c r="C3107" s="123">
        <v>3000</v>
      </c>
      <c r="D3107" s="115">
        <v>0</v>
      </c>
      <c r="E3107" s="123">
        <v>0</v>
      </c>
      <c r="F3107" s="217">
        <f t="shared" si="1107"/>
        <v>0</v>
      </c>
    </row>
    <row r="3108" spans="1:6" s="120" customFormat="1" x14ac:dyDescent="0.2">
      <c r="A3108" s="111">
        <v>516000</v>
      </c>
      <c r="B3108" s="116" t="s">
        <v>434</v>
      </c>
      <c r="C3108" s="110">
        <f t="shared" ref="C3108" si="1114">C3109</f>
        <v>1000</v>
      </c>
      <c r="D3108" s="110">
        <f t="shared" ref="D3108:E3108" si="1115">D3109</f>
        <v>1300</v>
      </c>
      <c r="E3108" s="110">
        <f t="shared" si="1115"/>
        <v>0</v>
      </c>
      <c r="F3108" s="218">
        <f t="shared" si="1107"/>
        <v>130</v>
      </c>
    </row>
    <row r="3109" spans="1:6" s="95" customFormat="1" x14ac:dyDescent="0.2">
      <c r="A3109" s="113">
        <v>516100</v>
      </c>
      <c r="B3109" s="114" t="s">
        <v>434</v>
      </c>
      <c r="C3109" s="123">
        <v>1000</v>
      </c>
      <c r="D3109" s="115">
        <v>1300</v>
      </c>
      <c r="E3109" s="123">
        <v>0</v>
      </c>
      <c r="F3109" s="217">
        <f t="shared" si="1107"/>
        <v>130</v>
      </c>
    </row>
    <row r="3110" spans="1:6" s="95" customFormat="1" x14ac:dyDescent="0.2">
      <c r="A3110" s="154"/>
      <c r="B3110" s="148" t="s">
        <v>501</v>
      </c>
      <c r="C3110" s="152">
        <f>C3086+C3105+0</f>
        <v>710100</v>
      </c>
      <c r="D3110" s="152">
        <f>D3086+D3105+0</f>
        <v>783100</v>
      </c>
      <c r="E3110" s="152">
        <f>E3086+E3105+0</f>
        <v>0</v>
      </c>
      <c r="F3110" s="245">
        <f t="shared" si="1107"/>
        <v>110.28024221940571</v>
      </c>
    </row>
    <row r="3111" spans="1:6" s="95" customFormat="1" x14ac:dyDescent="0.2">
      <c r="A3111" s="157"/>
      <c r="B3111" s="116"/>
      <c r="C3111" s="115"/>
      <c r="D3111" s="115"/>
      <c r="E3111" s="115"/>
      <c r="F3111" s="219"/>
    </row>
    <row r="3112" spans="1:6" s="95" customFormat="1" x14ac:dyDescent="0.2">
      <c r="A3112" s="108"/>
      <c r="B3112" s="109"/>
      <c r="C3112" s="115"/>
      <c r="D3112" s="115"/>
      <c r="E3112" s="115"/>
      <c r="F3112" s="219"/>
    </row>
    <row r="3113" spans="1:6" s="95" customFormat="1" x14ac:dyDescent="0.2">
      <c r="A3113" s="113" t="s">
        <v>922</v>
      </c>
      <c r="B3113" s="116"/>
      <c r="C3113" s="115"/>
      <c r="D3113" s="115"/>
      <c r="E3113" s="115"/>
      <c r="F3113" s="219"/>
    </row>
    <row r="3114" spans="1:6" s="95" customFormat="1" x14ac:dyDescent="0.2">
      <c r="A3114" s="113" t="s">
        <v>514</v>
      </c>
      <c r="B3114" s="116"/>
      <c r="C3114" s="115"/>
      <c r="D3114" s="115"/>
      <c r="E3114" s="115"/>
      <c r="F3114" s="219"/>
    </row>
    <row r="3115" spans="1:6" s="95" customFormat="1" x14ac:dyDescent="0.2">
      <c r="A3115" s="113" t="s">
        <v>681</v>
      </c>
      <c r="B3115" s="116"/>
      <c r="C3115" s="115"/>
      <c r="D3115" s="115"/>
      <c r="E3115" s="115"/>
      <c r="F3115" s="219"/>
    </row>
    <row r="3116" spans="1:6" s="95" customFormat="1" x14ac:dyDescent="0.2">
      <c r="A3116" s="113" t="s">
        <v>801</v>
      </c>
      <c r="B3116" s="116"/>
      <c r="C3116" s="115"/>
      <c r="D3116" s="115"/>
      <c r="E3116" s="115"/>
      <c r="F3116" s="219"/>
    </row>
    <row r="3117" spans="1:6" s="95" customFormat="1" x14ac:dyDescent="0.2">
      <c r="A3117" s="113"/>
      <c r="B3117" s="144"/>
      <c r="C3117" s="132"/>
      <c r="D3117" s="132"/>
      <c r="E3117" s="132"/>
      <c r="F3117" s="241"/>
    </row>
    <row r="3118" spans="1:6" s="95" customFormat="1" x14ac:dyDescent="0.2">
      <c r="A3118" s="111">
        <v>410000</v>
      </c>
      <c r="B3118" s="112" t="s">
        <v>359</v>
      </c>
      <c r="C3118" s="110">
        <f t="shared" ref="C3118" si="1116">C3119+C3124</f>
        <v>1029300</v>
      </c>
      <c r="D3118" s="110">
        <f t="shared" ref="D3118" si="1117">D3119+D3124</f>
        <v>1146900</v>
      </c>
      <c r="E3118" s="110">
        <f t="shared" ref="E3118" si="1118">E3119+E3124</f>
        <v>0</v>
      </c>
      <c r="F3118" s="218">
        <f t="shared" si="1107"/>
        <v>111.42524045467795</v>
      </c>
    </row>
    <row r="3119" spans="1:6" s="95" customFormat="1" x14ac:dyDescent="0.2">
      <c r="A3119" s="111">
        <v>411000</v>
      </c>
      <c r="B3119" s="112" t="s">
        <v>472</v>
      </c>
      <c r="C3119" s="110">
        <f t="shared" ref="C3119" si="1119">SUM(C3120:C3123)</f>
        <v>948400</v>
      </c>
      <c r="D3119" s="110">
        <f t="shared" ref="D3119" si="1120">SUM(D3120:D3123)</f>
        <v>1075500</v>
      </c>
      <c r="E3119" s="110">
        <f t="shared" ref="E3119" si="1121">SUM(E3120:E3123)</f>
        <v>0</v>
      </c>
      <c r="F3119" s="218">
        <f t="shared" si="1107"/>
        <v>113.40151834668917</v>
      </c>
    </row>
    <row r="3120" spans="1:6" s="95" customFormat="1" x14ac:dyDescent="0.2">
      <c r="A3120" s="113">
        <v>411100</v>
      </c>
      <c r="B3120" s="114" t="s">
        <v>360</v>
      </c>
      <c r="C3120" s="123">
        <v>860000</v>
      </c>
      <c r="D3120" s="115">
        <v>1024000</v>
      </c>
      <c r="E3120" s="123">
        <v>0</v>
      </c>
      <c r="F3120" s="217">
        <f t="shared" si="1107"/>
        <v>119.06976744186046</v>
      </c>
    </row>
    <row r="3121" spans="1:6" s="95" customFormat="1" ht="40.5" x14ac:dyDescent="0.2">
      <c r="A3121" s="113">
        <v>411200</v>
      </c>
      <c r="B3121" s="114" t="s">
        <v>485</v>
      </c>
      <c r="C3121" s="123">
        <v>44000</v>
      </c>
      <c r="D3121" s="115">
        <v>37700</v>
      </c>
      <c r="E3121" s="123">
        <v>0</v>
      </c>
      <c r="F3121" s="217">
        <f t="shared" si="1107"/>
        <v>85.681818181818187</v>
      </c>
    </row>
    <row r="3122" spans="1:6" s="95" customFormat="1" ht="40.5" x14ac:dyDescent="0.2">
      <c r="A3122" s="113">
        <v>411300</v>
      </c>
      <c r="B3122" s="114" t="s">
        <v>361</v>
      </c>
      <c r="C3122" s="123">
        <v>19200</v>
      </c>
      <c r="D3122" s="115">
        <v>6100</v>
      </c>
      <c r="E3122" s="123">
        <v>0</v>
      </c>
      <c r="F3122" s="217">
        <f t="shared" si="1107"/>
        <v>31.770833333333332</v>
      </c>
    </row>
    <row r="3123" spans="1:6" s="95" customFormat="1" x14ac:dyDescent="0.2">
      <c r="A3123" s="113">
        <v>411400</v>
      </c>
      <c r="B3123" s="114" t="s">
        <v>362</v>
      </c>
      <c r="C3123" s="123">
        <v>25200.000000000033</v>
      </c>
      <c r="D3123" s="115">
        <v>7700</v>
      </c>
      <c r="E3123" s="123">
        <v>0</v>
      </c>
      <c r="F3123" s="217">
        <f t="shared" si="1107"/>
        <v>30.555555555555515</v>
      </c>
    </row>
    <row r="3124" spans="1:6" s="95" customFormat="1" x14ac:dyDescent="0.2">
      <c r="A3124" s="111">
        <v>412000</v>
      </c>
      <c r="B3124" s="116" t="s">
        <v>477</v>
      </c>
      <c r="C3124" s="110">
        <f>SUM(C3125:C3134)</f>
        <v>80900</v>
      </c>
      <c r="D3124" s="110">
        <f>SUM(D3125:D3134)</f>
        <v>71400</v>
      </c>
      <c r="E3124" s="110">
        <f>SUM(E3125:E3134)</f>
        <v>0</v>
      </c>
      <c r="F3124" s="218">
        <f t="shared" si="1107"/>
        <v>88.257107540173052</v>
      </c>
    </row>
    <row r="3125" spans="1:6" s="95" customFormat="1" ht="40.5" x14ac:dyDescent="0.2">
      <c r="A3125" s="113">
        <v>412200</v>
      </c>
      <c r="B3125" s="114" t="s">
        <v>486</v>
      </c>
      <c r="C3125" s="123">
        <v>37500</v>
      </c>
      <c r="D3125" s="115">
        <v>36500</v>
      </c>
      <c r="E3125" s="123">
        <v>0</v>
      </c>
      <c r="F3125" s="217">
        <f t="shared" si="1107"/>
        <v>97.333333333333343</v>
      </c>
    </row>
    <row r="3126" spans="1:6" s="95" customFormat="1" x14ac:dyDescent="0.2">
      <c r="A3126" s="113">
        <v>412300</v>
      </c>
      <c r="B3126" s="114" t="s">
        <v>364</v>
      </c>
      <c r="C3126" s="123">
        <v>12000</v>
      </c>
      <c r="D3126" s="115">
        <v>11500</v>
      </c>
      <c r="E3126" s="123">
        <v>0</v>
      </c>
      <c r="F3126" s="217">
        <f t="shared" si="1107"/>
        <v>95.833333333333343</v>
      </c>
    </row>
    <row r="3127" spans="1:6" s="95" customFormat="1" x14ac:dyDescent="0.2">
      <c r="A3127" s="113">
        <v>412500</v>
      </c>
      <c r="B3127" s="114" t="s">
        <v>366</v>
      </c>
      <c r="C3127" s="123">
        <v>7000</v>
      </c>
      <c r="D3127" s="115">
        <v>5900</v>
      </c>
      <c r="E3127" s="123">
        <v>0</v>
      </c>
      <c r="F3127" s="217">
        <f t="shared" si="1107"/>
        <v>84.285714285714292</v>
      </c>
    </row>
    <row r="3128" spans="1:6" s="95" customFormat="1" x14ac:dyDescent="0.2">
      <c r="A3128" s="113">
        <v>412600</v>
      </c>
      <c r="B3128" s="114" t="s">
        <v>487</v>
      </c>
      <c r="C3128" s="123">
        <v>3500</v>
      </c>
      <c r="D3128" s="115">
        <v>3300</v>
      </c>
      <c r="E3128" s="123">
        <v>0</v>
      </c>
      <c r="F3128" s="217">
        <f t="shared" si="1107"/>
        <v>94.285714285714278</v>
      </c>
    </row>
    <row r="3129" spans="1:6" s="95" customFormat="1" x14ac:dyDescent="0.2">
      <c r="A3129" s="113">
        <v>412700</v>
      </c>
      <c r="B3129" s="114" t="s">
        <v>474</v>
      </c>
      <c r="C3129" s="123">
        <v>3000</v>
      </c>
      <c r="D3129" s="115">
        <v>3100</v>
      </c>
      <c r="E3129" s="123">
        <v>0</v>
      </c>
      <c r="F3129" s="217">
        <f t="shared" si="1107"/>
        <v>103.33333333333334</v>
      </c>
    </row>
    <row r="3130" spans="1:6" s="95" customFormat="1" x14ac:dyDescent="0.2">
      <c r="A3130" s="113">
        <v>412900</v>
      </c>
      <c r="B3130" s="118" t="s">
        <v>567</v>
      </c>
      <c r="C3130" s="123">
        <v>8300.0000000000036</v>
      </c>
      <c r="D3130" s="115">
        <v>3000</v>
      </c>
      <c r="E3130" s="123">
        <v>0</v>
      </c>
      <c r="F3130" s="217">
        <f t="shared" si="1107"/>
        <v>36.144578313252993</v>
      </c>
    </row>
    <row r="3131" spans="1:6" s="95" customFormat="1" x14ac:dyDescent="0.2">
      <c r="A3131" s="113">
        <v>412900</v>
      </c>
      <c r="B3131" s="118" t="s">
        <v>585</v>
      </c>
      <c r="C3131" s="123">
        <v>700</v>
      </c>
      <c r="D3131" s="115">
        <v>700</v>
      </c>
      <c r="E3131" s="123">
        <v>0</v>
      </c>
      <c r="F3131" s="217">
        <f t="shared" si="1107"/>
        <v>100</v>
      </c>
    </row>
    <row r="3132" spans="1:6" s="95" customFormat="1" x14ac:dyDescent="0.2">
      <c r="A3132" s="113">
        <v>412900</v>
      </c>
      <c r="B3132" s="118" t="s">
        <v>586</v>
      </c>
      <c r="C3132" s="123">
        <v>3000</v>
      </c>
      <c r="D3132" s="115">
        <v>1500</v>
      </c>
      <c r="E3132" s="123">
        <v>0</v>
      </c>
      <c r="F3132" s="217">
        <f t="shared" ref="F3132:F3189" si="1122">D3132/C3132*100</f>
        <v>50</v>
      </c>
    </row>
    <row r="3133" spans="1:6" s="95" customFormat="1" x14ac:dyDescent="0.2">
      <c r="A3133" s="113">
        <v>412900</v>
      </c>
      <c r="B3133" s="118" t="s">
        <v>587</v>
      </c>
      <c r="C3133" s="123">
        <v>1999.9999999999998</v>
      </c>
      <c r="D3133" s="115">
        <v>2000</v>
      </c>
      <c r="E3133" s="123">
        <v>0</v>
      </c>
      <c r="F3133" s="217">
        <f t="shared" si="1122"/>
        <v>100.00000000000003</v>
      </c>
    </row>
    <row r="3134" spans="1:6" s="95" customFormat="1" x14ac:dyDescent="0.2">
      <c r="A3134" s="113">
        <v>412900</v>
      </c>
      <c r="B3134" s="114" t="s">
        <v>569</v>
      </c>
      <c r="C3134" s="123">
        <v>3899.9999999999982</v>
      </c>
      <c r="D3134" s="115">
        <v>3899.9999999999982</v>
      </c>
      <c r="E3134" s="123">
        <v>0</v>
      </c>
      <c r="F3134" s="217">
        <f t="shared" si="1122"/>
        <v>100</v>
      </c>
    </row>
    <row r="3135" spans="1:6" s="120" customFormat="1" x14ac:dyDescent="0.2">
      <c r="A3135" s="111">
        <v>510000</v>
      </c>
      <c r="B3135" s="116" t="s">
        <v>423</v>
      </c>
      <c r="C3135" s="110">
        <f t="shared" ref="C3135:D3135" si="1123">C3136</f>
        <v>2000</v>
      </c>
      <c r="D3135" s="110">
        <f t="shared" si="1123"/>
        <v>20000</v>
      </c>
      <c r="E3135" s="110">
        <f t="shared" ref="E3135" si="1124">E3136</f>
        <v>0</v>
      </c>
      <c r="F3135" s="218"/>
    </row>
    <row r="3136" spans="1:6" s="120" customFormat="1" x14ac:dyDescent="0.2">
      <c r="A3136" s="111">
        <v>511000</v>
      </c>
      <c r="B3136" s="116" t="s">
        <v>424</v>
      </c>
      <c r="C3136" s="110">
        <f>C3137+0</f>
        <v>2000</v>
      </c>
      <c r="D3136" s="110">
        <f>D3137+0</f>
        <v>20000</v>
      </c>
      <c r="E3136" s="110">
        <f>E3137+0</f>
        <v>0</v>
      </c>
      <c r="F3136" s="218"/>
    </row>
    <row r="3137" spans="1:6" s="95" customFormat="1" x14ac:dyDescent="0.2">
      <c r="A3137" s="121">
        <v>511300</v>
      </c>
      <c r="B3137" s="114" t="s">
        <v>427</v>
      </c>
      <c r="C3137" s="123">
        <v>2000</v>
      </c>
      <c r="D3137" s="115">
        <v>20000</v>
      </c>
      <c r="E3137" s="123">
        <v>0</v>
      </c>
      <c r="F3137" s="217"/>
    </row>
    <row r="3138" spans="1:6" s="120" customFormat="1" x14ac:dyDescent="0.2">
      <c r="A3138" s="111">
        <v>630000</v>
      </c>
      <c r="B3138" s="116" t="s">
        <v>462</v>
      </c>
      <c r="C3138" s="110">
        <f>C3139+C3141</f>
        <v>21200</v>
      </c>
      <c r="D3138" s="110">
        <f>D3139+D3141</f>
        <v>15600</v>
      </c>
      <c r="E3138" s="110">
        <f>E3139+E3141</f>
        <v>2000</v>
      </c>
      <c r="F3138" s="218">
        <f t="shared" si="1122"/>
        <v>73.584905660377359</v>
      </c>
    </row>
    <row r="3139" spans="1:6" s="120" customFormat="1" x14ac:dyDescent="0.2">
      <c r="A3139" s="111">
        <v>631000</v>
      </c>
      <c r="B3139" s="116" t="s">
        <v>397</v>
      </c>
      <c r="C3139" s="110">
        <f>0+C3140</f>
        <v>0</v>
      </c>
      <c r="D3139" s="110">
        <f>0</f>
        <v>0</v>
      </c>
      <c r="E3139" s="110">
        <f>0+E3140</f>
        <v>2000</v>
      </c>
      <c r="F3139" s="218">
        <v>0</v>
      </c>
    </row>
    <row r="3140" spans="1:6" s="95" customFormat="1" x14ac:dyDescent="0.2">
      <c r="A3140" s="121">
        <v>631200</v>
      </c>
      <c r="B3140" s="114" t="s">
        <v>465</v>
      </c>
      <c r="C3140" s="123">
        <v>0</v>
      </c>
      <c r="D3140" s="115">
        <v>0</v>
      </c>
      <c r="E3140" s="115">
        <v>2000</v>
      </c>
      <c r="F3140" s="219">
        <v>0</v>
      </c>
    </row>
    <row r="3141" spans="1:6" s="120" customFormat="1" x14ac:dyDescent="0.2">
      <c r="A3141" s="111">
        <v>638000</v>
      </c>
      <c r="B3141" s="116" t="s">
        <v>398</v>
      </c>
      <c r="C3141" s="110">
        <f t="shared" ref="C3141" si="1125">C3142</f>
        <v>21200</v>
      </c>
      <c r="D3141" s="110">
        <f t="shared" ref="D3141:E3141" si="1126">D3142</f>
        <v>15600</v>
      </c>
      <c r="E3141" s="110">
        <f t="shared" si="1126"/>
        <v>0</v>
      </c>
      <c r="F3141" s="218">
        <f t="shared" si="1122"/>
        <v>73.584905660377359</v>
      </c>
    </row>
    <row r="3142" spans="1:6" s="95" customFormat="1" x14ac:dyDescent="0.2">
      <c r="A3142" s="113">
        <v>638100</v>
      </c>
      <c r="B3142" s="114" t="s">
        <v>467</v>
      </c>
      <c r="C3142" s="123">
        <v>21200</v>
      </c>
      <c r="D3142" s="115">
        <v>15600</v>
      </c>
      <c r="E3142" s="123">
        <v>0</v>
      </c>
      <c r="F3142" s="217">
        <f t="shared" si="1122"/>
        <v>73.584905660377359</v>
      </c>
    </row>
    <row r="3143" spans="1:6" s="95" customFormat="1" x14ac:dyDescent="0.2">
      <c r="A3143" s="154"/>
      <c r="B3143" s="148" t="s">
        <v>501</v>
      </c>
      <c r="C3143" s="152">
        <f>C3118+C3135+C3138</f>
        <v>1052500</v>
      </c>
      <c r="D3143" s="152">
        <f>D3118+D3135+D3138</f>
        <v>1182500</v>
      </c>
      <c r="E3143" s="152">
        <f>E3118+E3135+E3138</f>
        <v>2000</v>
      </c>
      <c r="F3143" s="245">
        <f t="shared" si="1122"/>
        <v>112.35154394299288</v>
      </c>
    </row>
    <row r="3144" spans="1:6" s="95" customFormat="1" x14ac:dyDescent="0.2">
      <c r="A3144" s="131"/>
      <c r="B3144" s="109"/>
      <c r="C3144" s="132"/>
      <c r="D3144" s="132"/>
      <c r="E3144" s="132"/>
      <c r="F3144" s="241"/>
    </row>
    <row r="3145" spans="1:6" s="95" customFormat="1" x14ac:dyDescent="0.2">
      <c r="A3145" s="108"/>
      <c r="B3145" s="109"/>
      <c r="C3145" s="132"/>
      <c r="D3145" s="132"/>
      <c r="E3145" s="132"/>
      <c r="F3145" s="241"/>
    </row>
    <row r="3146" spans="1:6" s="95" customFormat="1" x14ac:dyDescent="0.2">
      <c r="A3146" s="113" t="s">
        <v>923</v>
      </c>
      <c r="B3146" s="116"/>
      <c r="C3146" s="115"/>
      <c r="D3146" s="115"/>
      <c r="E3146" s="115"/>
      <c r="F3146" s="219"/>
    </row>
    <row r="3147" spans="1:6" s="95" customFormat="1" x14ac:dyDescent="0.2">
      <c r="A3147" s="113" t="s">
        <v>514</v>
      </c>
      <c r="B3147" s="116"/>
      <c r="C3147" s="115"/>
      <c r="D3147" s="115"/>
      <c r="E3147" s="115"/>
      <c r="F3147" s="219"/>
    </row>
    <row r="3148" spans="1:6" s="95" customFormat="1" x14ac:dyDescent="0.2">
      <c r="A3148" s="113" t="s">
        <v>682</v>
      </c>
      <c r="B3148" s="116"/>
      <c r="C3148" s="115"/>
      <c r="D3148" s="115"/>
      <c r="E3148" s="115"/>
      <c r="F3148" s="219"/>
    </row>
    <row r="3149" spans="1:6" s="95" customFormat="1" x14ac:dyDescent="0.2">
      <c r="A3149" s="113" t="s">
        <v>801</v>
      </c>
      <c r="B3149" s="116"/>
      <c r="C3149" s="115"/>
      <c r="D3149" s="115"/>
      <c r="E3149" s="115"/>
      <c r="F3149" s="219"/>
    </row>
    <row r="3150" spans="1:6" s="95" customFormat="1" x14ac:dyDescent="0.2">
      <c r="A3150" s="113"/>
      <c r="B3150" s="144"/>
      <c r="C3150" s="132"/>
      <c r="D3150" s="132"/>
      <c r="E3150" s="132"/>
      <c r="F3150" s="241"/>
    </row>
    <row r="3151" spans="1:6" s="95" customFormat="1" x14ac:dyDescent="0.2">
      <c r="A3151" s="111">
        <v>410000</v>
      </c>
      <c r="B3151" s="112" t="s">
        <v>359</v>
      </c>
      <c r="C3151" s="110">
        <f t="shared" ref="C3151" si="1127">C3152+C3157</f>
        <v>2416700</v>
      </c>
      <c r="D3151" s="110">
        <f t="shared" ref="D3151" si="1128">D3152+D3157</f>
        <v>2535100</v>
      </c>
      <c r="E3151" s="110">
        <f t="shared" ref="E3151" si="1129">E3152+E3157</f>
        <v>0</v>
      </c>
      <c r="F3151" s="218">
        <f t="shared" si="1122"/>
        <v>104.89924276906525</v>
      </c>
    </row>
    <row r="3152" spans="1:6" s="95" customFormat="1" x14ac:dyDescent="0.2">
      <c r="A3152" s="111">
        <v>411000</v>
      </c>
      <c r="B3152" s="112" t="s">
        <v>472</v>
      </c>
      <c r="C3152" s="110">
        <f t="shared" ref="C3152" si="1130">SUM(C3153:C3156)</f>
        <v>2150700</v>
      </c>
      <c r="D3152" s="110">
        <f t="shared" ref="D3152" si="1131">SUM(D3153:D3156)</f>
        <v>2264100</v>
      </c>
      <c r="E3152" s="110">
        <f t="shared" ref="E3152" si="1132">SUM(E3153:E3156)</f>
        <v>0</v>
      </c>
      <c r="F3152" s="218">
        <f t="shared" si="1122"/>
        <v>105.27270191100573</v>
      </c>
    </row>
    <row r="3153" spans="1:6" s="95" customFormat="1" x14ac:dyDescent="0.2">
      <c r="A3153" s="113">
        <v>411100</v>
      </c>
      <c r="B3153" s="114" t="s">
        <v>360</v>
      </c>
      <c r="C3153" s="123">
        <v>1990000</v>
      </c>
      <c r="D3153" s="115">
        <v>2132000</v>
      </c>
      <c r="E3153" s="123">
        <v>0</v>
      </c>
      <c r="F3153" s="217">
        <f t="shared" si="1122"/>
        <v>107.13567839195981</v>
      </c>
    </row>
    <row r="3154" spans="1:6" s="95" customFormat="1" ht="40.5" x14ac:dyDescent="0.2">
      <c r="A3154" s="113">
        <v>411200</v>
      </c>
      <c r="B3154" s="114" t="s">
        <v>485</v>
      </c>
      <c r="C3154" s="123">
        <v>87000</v>
      </c>
      <c r="D3154" s="115">
        <v>70000</v>
      </c>
      <c r="E3154" s="123">
        <v>0</v>
      </c>
      <c r="F3154" s="217">
        <f t="shared" si="1122"/>
        <v>80.459770114942529</v>
      </c>
    </row>
    <row r="3155" spans="1:6" s="95" customFormat="1" ht="40.5" x14ac:dyDescent="0.2">
      <c r="A3155" s="113">
        <v>411300</v>
      </c>
      <c r="B3155" s="114" t="s">
        <v>361</v>
      </c>
      <c r="C3155" s="123">
        <v>60000</v>
      </c>
      <c r="D3155" s="115">
        <v>50000</v>
      </c>
      <c r="E3155" s="123">
        <v>0</v>
      </c>
      <c r="F3155" s="217">
        <f t="shared" si="1122"/>
        <v>83.333333333333343</v>
      </c>
    </row>
    <row r="3156" spans="1:6" s="95" customFormat="1" x14ac:dyDescent="0.2">
      <c r="A3156" s="113">
        <v>411400</v>
      </c>
      <c r="B3156" s="114" t="s">
        <v>362</v>
      </c>
      <c r="C3156" s="123">
        <v>13700</v>
      </c>
      <c r="D3156" s="115">
        <v>12100</v>
      </c>
      <c r="E3156" s="123">
        <v>0</v>
      </c>
      <c r="F3156" s="217">
        <f t="shared" si="1122"/>
        <v>88.321167883211686</v>
      </c>
    </row>
    <row r="3157" spans="1:6" s="95" customFormat="1" x14ac:dyDescent="0.2">
      <c r="A3157" s="111">
        <v>412000</v>
      </c>
      <c r="B3157" s="116" t="s">
        <v>477</v>
      </c>
      <c r="C3157" s="110">
        <f>SUM(C3158:C3165)</f>
        <v>266000</v>
      </c>
      <c r="D3157" s="110">
        <f>SUM(D3158:D3165)</f>
        <v>271000</v>
      </c>
      <c r="E3157" s="110">
        <f>SUM(E3158:E3165)</f>
        <v>0</v>
      </c>
      <c r="F3157" s="218">
        <f t="shared" si="1122"/>
        <v>101.8796992481203</v>
      </c>
    </row>
    <row r="3158" spans="1:6" s="95" customFormat="1" ht="40.5" x14ac:dyDescent="0.2">
      <c r="A3158" s="113">
        <v>412200</v>
      </c>
      <c r="B3158" s="114" t="s">
        <v>486</v>
      </c>
      <c r="C3158" s="123">
        <v>190000</v>
      </c>
      <c r="D3158" s="115">
        <v>190000</v>
      </c>
      <c r="E3158" s="123">
        <v>0</v>
      </c>
      <c r="F3158" s="217">
        <f t="shared" si="1122"/>
        <v>100</v>
      </c>
    </row>
    <row r="3159" spans="1:6" s="95" customFormat="1" x14ac:dyDescent="0.2">
      <c r="A3159" s="113">
        <v>412300</v>
      </c>
      <c r="B3159" s="114" t="s">
        <v>364</v>
      </c>
      <c r="C3159" s="123">
        <v>30000</v>
      </c>
      <c r="D3159" s="115">
        <v>30000</v>
      </c>
      <c r="E3159" s="123">
        <v>0</v>
      </c>
      <c r="F3159" s="217">
        <f t="shared" si="1122"/>
        <v>100</v>
      </c>
    </row>
    <row r="3160" spans="1:6" s="95" customFormat="1" x14ac:dyDescent="0.2">
      <c r="A3160" s="113">
        <v>412500</v>
      </c>
      <c r="B3160" s="114" t="s">
        <v>366</v>
      </c>
      <c r="C3160" s="123">
        <v>6000</v>
      </c>
      <c r="D3160" s="115">
        <v>7000</v>
      </c>
      <c r="E3160" s="123">
        <v>0</v>
      </c>
      <c r="F3160" s="217">
        <f t="shared" si="1122"/>
        <v>116.66666666666667</v>
      </c>
    </row>
    <row r="3161" spans="1:6" s="95" customFormat="1" x14ac:dyDescent="0.2">
      <c r="A3161" s="113">
        <v>412600</v>
      </c>
      <c r="B3161" s="114" t="s">
        <v>487</v>
      </c>
      <c r="C3161" s="123">
        <v>3999.9999999999995</v>
      </c>
      <c r="D3161" s="115">
        <v>4000</v>
      </c>
      <c r="E3161" s="123">
        <v>0</v>
      </c>
      <c r="F3161" s="217">
        <f t="shared" si="1122"/>
        <v>100.00000000000003</v>
      </c>
    </row>
    <row r="3162" spans="1:6" s="95" customFormat="1" x14ac:dyDescent="0.2">
      <c r="A3162" s="113">
        <v>412700</v>
      </c>
      <c r="B3162" s="114" t="s">
        <v>474</v>
      </c>
      <c r="C3162" s="123">
        <v>6000</v>
      </c>
      <c r="D3162" s="115">
        <v>10000</v>
      </c>
      <c r="E3162" s="123">
        <v>0</v>
      </c>
      <c r="F3162" s="217">
        <f t="shared" si="1122"/>
        <v>166.66666666666669</v>
      </c>
    </row>
    <row r="3163" spans="1:6" s="95" customFormat="1" x14ac:dyDescent="0.2">
      <c r="A3163" s="113">
        <v>412900</v>
      </c>
      <c r="B3163" s="118" t="s">
        <v>567</v>
      </c>
      <c r="C3163" s="123">
        <v>24000</v>
      </c>
      <c r="D3163" s="115">
        <v>24000</v>
      </c>
      <c r="E3163" s="123">
        <v>0</v>
      </c>
      <c r="F3163" s="217">
        <f t="shared" si="1122"/>
        <v>100</v>
      </c>
    </row>
    <row r="3164" spans="1:6" s="95" customFormat="1" x14ac:dyDescent="0.2">
      <c r="A3164" s="113">
        <v>412900</v>
      </c>
      <c r="B3164" s="118" t="s">
        <v>587</v>
      </c>
      <c r="C3164" s="123">
        <v>5000</v>
      </c>
      <c r="D3164" s="115">
        <v>5000</v>
      </c>
      <c r="E3164" s="123">
        <v>0</v>
      </c>
      <c r="F3164" s="217">
        <f t="shared" si="1122"/>
        <v>100</v>
      </c>
    </row>
    <row r="3165" spans="1:6" s="95" customFormat="1" x14ac:dyDescent="0.2">
      <c r="A3165" s="113">
        <v>412900</v>
      </c>
      <c r="B3165" s="114" t="s">
        <v>569</v>
      </c>
      <c r="C3165" s="123">
        <v>1000</v>
      </c>
      <c r="D3165" s="115">
        <v>999.99999999999989</v>
      </c>
      <c r="E3165" s="123">
        <v>0</v>
      </c>
      <c r="F3165" s="217">
        <f t="shared" si="1122"/>
        <v>99.999999999999986</v>
      </c>
    </row>
    <row r="3166" spans="1:6" s="95" customFormat="1" x14ac:dyDescent="0.2">
      <c r="A3166" s="111">
        <v>510000</v>
      </c>
      <c r="B3166" s="116" t="s">
        <v>423</v>
      </c>
      <c r="C3166" s="110">
        <f t="shared" ref="C3166" si="1133">C3167</f>
        <v>10000</v>
      </c>
      <c r="D3166" s="110">
        <f t="shared" ref="D3166:E3166" si="1134">D3167</f>
        <v>10000</v>
      </c>
      <c r="E3166" s="110">
        <f t="shared" si="1134"/>
        <v>0</v>
      </c>
      <c r="F3166" s="218">
        <f t="shared" si="1122"/>
        <v>100</v>
      </c>
    </row>
    <row r="3167" spans="1:6" s="95" customFormat="1" x14ac:dyDescent="0.2">
      <c r="A3167" s="111">
        <v>511000</v>
      </c>
      <c r="B3167" s="116" t="s">
        <v>424</v>
      </c>
      <c r="C3167" s="110">
        <f>SUM(C3168:C3168)</f>
        <v>10000</v>
      </c>
      <c r="D3167" s="110">
        <f>SUM(D3168:D3168)</f>
        <v>10000</v>
      </c>
      <c r="E3167" s="110">
        <f>SUM(E3168:E3168)</f>
        <v>0</v>
      </c>
      <c r="F3167" s="218">
        <f t="shared" si="1122"/>
        <v>100</v>
      </c>
    </row>
    <row r="3168" spans="1:6" s="95" customFormat="1" x14ac:dyDescent="0.2">
      <c r="A3168" s="113">
        <v>511300</v>
      </c>
      <c r="B3168" s="114" t="s">
        <v>427</v>
      </c>
      <c r="C3168" s="123">
        <v>10000</v>
      </c>
      <c r="D3168" s="115">
        <v>10000</v>
      </c>
      <c r="E3168" s="123">
        <v>0</v>
      </c>
      <c r="F3168" s="217">
        <f t="shared" si="1122"/>
        <v>100</v>
      </c>
    </row>
    <row r="3169" spans="1:6" s="120" customFormat="1" x14ac:dyDescent="0.2">
      <c r="A3169" s="111">
        <v>630000</v>
      </c>
      <c r="B3169" s="116" t="s">
        <v>462</v>
      </c>
      <c r="C3169" s="110">
        <f t="shared" ref="C3169" si="1135">C3170+C3173</f>
        <v>46099.999999999993</v>
      </c>
      <c r="D3169" s="110">
        <f t="shared" ref="D3169" si="1136">D3170+D3173</f>
        <v>20000</v>
      </c>
      <c r="E3169" s="110">
        <f t="shared" ref="E3169" si="1137">E3170+E3173</f>
        <v>8500000</v>
      </c>
      <c r="F3169" s="218">
        <f t="shared" si="1122"/>
        <v>43.383947939262477</v>
      </c>
    </row>
    <row r="3170" spans="1:6" s="120" customFormat="1" x14ac:dyDescent="0.2">
      <c r="A3170" s="111">
        <v>631000</v>
      </c>
      <c r="B3170" s="116" t="s">
        <v>397</v>
      </c>
      <c r="C3170" s="110">
        <f t="shared" ref="C3170" si="1138">C3172</f>
        <v>6100</v>
      </c>
      <c r="D3170" s="110">
        <f t="shared" ref="D3170" si="1139">D3172</f>
        <v>0</v>
      </c>
      <c r="E3170" s="110">
        <f>E3172+E3171</f>
        <v>8500000</v>
      </c>
      <c r="F3170" s="218">
        <f t="shared" si="1122"/>
        <v>0</v>
      </c>
    </row>
    <row r="3171" spans="1:6" s="95" customFormat="1" x14ac:dyDescent="0.2">
      <c r="A3171" s="121">
        <v>631200</v>
      </c>
      <c r="B3171" s="114" t="s">
        <v>465</v>
      </c>
      <c r="C3171" s="123">
        <v>0</v>
      </c>
      <c r="D3171" s="115">
        <v>0</v>
      </c>
      <c r="E3171" s="115">
        <v>8500000</v>
      </c>
      <c r="F3171" s="219">
        <v>0</v>
      </c>
    </row>
    <row r="3172" spans="1:6" s="95" customFormat="1" x14ac:dyDescent="0.2">
      <c r="A3172" s="121">
        <v>631900</v>
      </c>
      <c r="B3172" s="114" t="s">
        <v>601</v>
      </c>
      <c r="C3172" s="123">
        <v>6100</v>
      </c>
      <c r="D3172" s="115">
        <v>0</v>
      </c>
      <c r="E3172" s="123">
        <v>0</v>
      </c>
      <c r="F3172" s="217">
        <f t="shared" si="1122"/>
        <v>0</v>
      </c>
    </row>
    <row r="3173" spans="1:6" s="120" customFormat="1" x14ac:dyDescent="0.2">
      <c r="A3173" s="111">
        <v>638000</v>
      </c>
      <c r="B3173" s="116" t="s">
        <v>398</v>
      </c>
      <c r="C3173" s="110">
        <f t="shared" ref="C3173" si="1140">C3174</f>
        <v>39999.999999999993</v>
      </c>
      <c r="D3173" s="110">
        <f t="shared" ref="D3173:E3173" si="1141">D3174</f>
        <v>20000</v>
      </c>
      <c r="E3173" s="110">
        <f t="shared" si="1141"/>
        <v>0</v>
      </c>
      <c r="F3173" s="218">
        <f t="shared" si="1122"/>
        <v>50.000000000000014</v>
      </c>
    </row>
    <row r="3174" spans="1:6" s="95" customFormat="1" x14ac:dyDescent="0.2">
      <c r="A3174" s="113">
        <v>638100</v>
      </c>
      <c r="B3174" s="114" t="s">
        <v>467</v>
      </c>
      <c r="C3174" s="123">
        <v>39999.999999999993</v>
      </c>
      <c r="D3174" s="115">
        <v>20000</v>
      </c>
      <c r="E3174" s="123">
        <v>0</v>
      </c>
      <c r="F3174" s="217">
        <f t="shared" si="1122"/>
        <v>50.000000000000014</v>
      </c>
    </row>
    <row r="3175" spans="1:6" s="95" customFormat="1" x14ac:dyDescent="0.2">
      <c r="A3175" s="154"/>
      <c r="B3175" s="148" t="s">
        <v>501</v>
      </c>
      <c r="C3175" s="152">
        <f>C3151+C3166+C3169</f>
        <v>2472800</v>
      </c>
      <c r="D3175" s="152">
        <f>D3151+D3166+D3169</f>
        <v>2565100</v>
      </c>
      <c r="E3175" s="152">
        <f>E3151+E3166+E3169</f>
        <v>8500000</v>
      </c>
      <c r="F3175" s="245">
        <f t="shared" si="1122"/>
        <v>103.73261080556455</v>
      </c>
    </row>
    <row r="3176" spans="1:6" s="95" customFormat="1" x14ac:dyDescent="0.2">
      <c r="A3176" s="108"/>
      <c r="B3176" s="114"/>
      <c r="C3176" s="115"/>
      <c r="D3176" s="115"/>
      <c r="E3176" s="115"/>
      <c r="F3176" s="219"/>
    </row>
    <row r="3177" spans="1:6" s="95" customFormat="1" x14ac:dyDescent="0.2">
      <c r="A3177" s="108"/>
      <c r="B3177" s="109"/>
      <c r="C3177" s="132"/>
      <c r="D3177" s="132"/>
      <c r="E3177" s="132"/>
      <c r="F3177" s="241"/>
    </row>
    <row r="3178" spans="1:6" s="95" customFormat="1" x14ac:dyDescent="0.2">
      <c r="A3178" s="113" t="s">
        <v>924</v>
      </c>
      <c r="B3178" s="116"/>
      <c r="C3178" s="115"/>
      <c r="D3178" s="115"/>
      <c r="E3178" s="115"/>
      <c r="F3178" s="219"/>
    </row>
    <row r="3179" spans="1:6" s="95" customFormat="1" x14ac:dyDescent="0.2">
      <c r="A3179" s="113" t="s">
        <v>514</v>
      </c>
      <c r="B3179" s="116"/>
      <c r="C3179" s="115"/>
      <c r="D3179" s="115"/>
      <c r="E3179" s="115"/>
      <c r="F3179" s="219"/>
    </row>
    <row r="3180" spans="1:6" s="95" customFormat="1" x14ac:dyDescent="0.2">
      <c r="A3180" s="113" t="s">
        <v>683</v>
      </c>
      <c r="B3180" s="116"/>
      <c r="C3180" s="115"/>
      <c r="D3180" s="115"/>
      <c r="E3180" s="115"/>
      <c r="F3180" s="219"/>
    </row>
    <row r="3181" spans="1:6" s="95" customFormat="1" x14ac:dyDescent="0.2">
      <c r="A3181" s="113" t="s">
        <v>801</v>
      </c>
      <c r="B3181" s="116"/>
      <c r="C3181" s="115"/>
      <c r="D3181" s="115"/>
      <c r="E3181" s="115"/>
      <c r="F3181" s="219"/>
    </row>
    <row r="3182" spans="1:6" s="95" customFormat="1" x14ac:dyDescent="0.2">
      <c r="A3182" s="113"/>
      <c r="B3182" s="144"/>
      <c r="C3182" s="132"/>
      <c r="D3182" s="132"/>
      <c r="E3182" s="132"/>
      <c r="F3182" s="241"/>
    </row>
    <row r="3183" spans="1:6" s="95" customFormat="1" x14ac:dyDescent="0.2">
      <c r="A3183" s="111">
        <v>410000</v>
      </c>
      <c r="B3183" s="112" t="s">
        <v>359</v>
      </c>
      <c r="C3183" s="110">
        <f t="shared" ref="C3183" si="1142">C3184+C3189+C3202</f>
        <v>949300</v>
      </c>
      <c r="D3183" s="110">
        <f t="shared" ref="D3183" si="1143">D3184+D3189+D3202</f>
        <v>996800</v>
      </c>
      <c r="E3183" s="110">
        <f t="shared" ref="E3183" si="1144">E3184+E3189+E3202</f>
        <v>0</v>
      </c>
      <c r="F3183" s="218">
        <f t="shared" si="1122"/>
        <v>105.00368692720951</v>
      </c>
    </row>
    <row r="3184" spans="1:6" s="95" customFormat="1" x14ac:dyDescent="0.2">
      <c r="A3184" s="111">
        <v>411000</v>
      </c>
      <c r="B3184" s="112" t="s">
        <v>472</v>
      </c>
      <c r="C3184" s="110">
        <f t="shared" ref="C3184" si="1145">SUM(C3185:C3188)</f>
        <v>720100</v>
      </c>
      <c r="D3184" s="110">
        <f t="shared" ref="D3184" si="1146">SUM(D3185:D3188)</f>
        <v>767500</v>
      </c>
      <c r="E3184" s="110">
        <f t="shared" ref="E3184" si="1147">SUM(E3185:E3188)</f>
        <v>0</v>
      </c>
      <c r="F3184" s="218">
        <f t="shared" si="1122"/>
        <v>106.58241910845716</v>
      </c>
    </row>
    <row r="3185" spans="1:6" s="95" customFormat="1" x14ac:dyDescent="0.2">
      <c r="A3185" s="113">
        <v>411100</v>
      </c>
      <c r="B3185" s="114" t="s">
        <v>360</v>
      </c>
      <c r="C3185" s="123">
        <v>665000</v>
      </c>
      <c r="D3185" s="115">
        <v>711000</v>
      </c>
      <c r="E3185" s="123">
        <v>0</v>
      </c>
      <c r="F3185" s="217">
        <f t="shared" si="1122"/>
        <v>106.9172932330827</v>
      </c>
    </row>
    <row r="3186" spans="1:6" s="95" customFormat="1" ht="40.5" x14ac:dyDescent="0.2">
      <c r="A3186" s="113">
        <v>411200</v>
      </c>
      <c r="B3186" s="114" t="s">
        <v>485</v>
      </c>
      <c r="C3186" s="123">
        <v>36600</v>
      </c>
      <c r="D3186" s="115">
        <v>37000</v>
      </c>
      <c r="E3186" s="123">
        <v>0</v>
      </c>
      <c r="F3186" s="217">
        <f t="shared" si="1122"/>
        <v>101.09289617486338</v>
      </c>
    </row>
    <row r="3187" spans="1:6" s="95" customFormat="1" ht="40.5" x14ac:dyDescent="0.2">
      <c r="A3187" s="113">
        <v>411300</v>
      </c>
      <c r="B3187" s="114" t="s">
        <v>361</v>
      </c>
      <c r="C3187" s="123">
        <v>9500</v>
      </c>
      <c r="D3187" s="115">
        <v>9500</v>
      </c>
      <c r="E3187" s="123">
        <v>0</v>
      </c>
      <c r="F3187" s="217">
        <f t="shared" si="1122"/>
        <v>100</v>
      </c>
    </row>
    <row r="3188" spans="1:6" s="95" customFormat="1" x14ac:dyDescent="0.2">
      <c r="A3188" s="113">
        <v>411400</v>
      </c>
      <c r="B3188" s="114" t="s">
        <v>362</v>
      </c>
      <c r="C3188" s="123">
        <v>9000</v>
      </c>
      <c r="D3188" s="115">
        <v>10000</v>
      </c>
      <c r="E3188" s="123">
        <v>0</v>
      </c>
      <c r="F3188" s="217">
        <f t="shared" si="1122"/>
        <v>111.11111111111111</v>
      </c>
    </row>
    <row r="3189" spans="1:6" s="95" customFormat="1" x14ac:dyDescent="0.2">
      <c r="A3189" s="111">
        <v>412000</v>
      </c>
      <c r="B3189" s="116" t="s">
        <v>477</v>
      </c>
      <c r="C3189" s="110">
        <f t="shared" ref="C3189" si="1148">SUM(C3190:C3201)</f>
        <v>228699.99999999997</v>
      </c>
      <c r="D3189" s="110">
        <f t="shared" ref="D3189" si="1149">SUM(D3190:D3201)</f>
        <v>228800</v>
      </c>
      <c r="E3189" s="110">
        <f t="shared" ref="E3189" si="1150">SUM(E3190:E3201)</f>
        <v>0</v>
      </c>
      <c r="F3189" s="218">
        <f t="shared" si="1122"/>
        <v>100.04372540446001</v>
      </c>
    </row>
    <row r="3190" spans="1:6" s="95" customFormat="1" x14ac:dyDescent="0.2">
      <c r="A3190" s="113">
        <v>412100</v>
      </c>
      <c r="B3190" s="114" t="s">
        <v>363</v>
      </c>
      <c r="C3190" s="123">
        <v>94599.999999999985</v>
      </c>
      <c r="D3190" s="115">
        <v>94600</v>
      </c>
      <c r="E3190" s="123">
        <v>0</v>
      </c>
      <c r="F3190" s="217">
        <f t="shared" ref="F3190:F3240" si="1151">D3190/C3190*100</f>
        <v>100.00000000000003</v>
      </c>
    </row>
    <row r="3191" spans="1:6" s="95" customFormat="1" ht="40.5" x14ac:dyDescent="0.2">
      <c r="A3191" s="113">
        <v>412200</v>
      </c>
      <c r="B3191" s="114" t="s">
        <v>486</v>
      </c>
      <c r="C3191" s="123">
        <v>85999.999999999985</v>
      </c>
      <c r="D3191" s="115">
        <v>86000</v>
      </c>
      <c r="E3191" s="123">
        <v>0</v>
      </c>
      <c r="F3191" s="217">
        <f t="shared" si="1151"/>
        <v>100.00000000000003</v>
      </c>
    </row>
    <row r="3192" spans="1:6" s="95" customFormat="1" x14ac:dyDescent="0.2">
      <c r="A3192" s="113">
        <v>412300</v>
      </c>
      <c r="B3192" s="114" t="s">
        <v>364</v>
      </c>
      <c r="C3192" s="123">
        <v>15000</v>
      </c>
      <c r="D3192" s="115">
        <v>15000</v>
      </c>
      <c r="E3192" s="123">
        <v>0</v>
      </c>
      <c r="F3192" s="217">
        <f t="shared" si="1151"/>
        <v>100</v>
      </c>
    </row>
    <row r="3193" spans="1:6" s="95" customFormat="1" x14ac:dyDescent="0.2">
      <c r="A3193" s="113">
        <v>412500</v>
      </c>
      <c r="B3193" s="114" t="s">
        <v>366</v>
      </c>
      <c r="C3193" s="123">
        <v>3999.9999999999995</v>
      </c>
      <c r="D3193" s="115">
        <v>4000</v>
      </c>
      <c r="E3193" s="123">
        <v>0</v>
      </c>
      <c r="F3193" s="217">
        <f t="shared" si="1151"/>
        <v>100.00000000000003</v>
      </c>
    </row>
    <row r="3194" spans="1:6" s="95" customFormat="1" x14ac:dyDescent="0.2">
      <c r="A3194" s="113">
        <v>412600</v>
      </c>
      <c r="B3194" s="114" t="s">
        <v>487</v>
      </c>
      <c r="C3194" s="123">
        <v>3999.9999999999995</v>
      </c>
      <c r="D3194" s="115">
        <v>4000</v>
      </c>
      <c r="E3194" s="123">
        <v>0</v>
      </c>
      <c r="F3194" s="217">
        <f t="shared" si="1151"/>
        <v>100.00000000000003</v>
      </c>
    </row>
    <row r="3195" spans="1:6" s="95" customFormat="1" x14ac:dyDescent="0.2">
      <c r="A3195" s="113">
        <v>412700</v>
      </c>
      <c r="B3195" s="114" t="s">
        <v>474</v>
      </c>
      <c r="C3195" s="123">
        <v>15000</v>
      </c>
      <c r="D3195" s="115">
        <v>15000</v>
      </c>
      <c r="E3195" s="123">
        <v>0</v>
      </c>
      <c r="F3195" s="217">
        <f t="shared" si="1151"/>
        <v>100</v>
      </c>
    </row>
    <row r="3196" spans="1:6" s="95" customFormat="1" x14ac:dyDescent="0.2">
      <c r="A3196" s="113">
        <v>412900</v>
      </c>
      <c r="B3196" s="118" t="s">
        <v>802</v>
      </c>
      <c r="C3196" s="123">
        <v>900</v>
      </c>
      <c r="D3196" s="115">
        <v>900</v>
      </c>
      <c r="E3196" s="123">
        <v>0</v>
      </c>
      <c r="F3196" s="217">
        <f t="shared" si="1151"/>
        <v>100</v>
      </c>
    </row>
    <row r="3197" spans="1:6" s="95" customFormat="1" x14ac:dyDescent="0.2">
      <c r="A3197" s="113">
        <v>412900</v>
      </c>
      <c r="B3197" s="118" t="s">
        <v>567</v>
      </c>
      <c r="C3197" s="123">
        <v>5800</v>
      </c>
      <c r="D3197" s="115">
        <v>5800</v>
      </c>
      <c r="E3197" s="123">
        <v>0</v>
      </c>
      <c r="F3197" s="217">
        <f t="shared" si="1151"/>
        <v>100</v>
      </c>
    </row>
    <row r="3198" spans="1:6" s="95" customFormat="1" x14ac:dyDescent="0.2">
      <c r="A3198" s="113">
        <v>412900</v>
      </c>
      <c r="B3198" s="118" t="s">
        <v>585</v>
      </c>
      <c r="C3198" s="123">
        <v>1000</v>
      </c>
      <c r="D3198" s="115">
        <v>1000</v>
      </c>
      <c r="E3198" s="123">
        <v>0</v>
      </c>
      <c r="F3198" s="217">
        <f t="shared" si="1151"/>
        <v>100</v>
      </c>
    </row>
    <row r="3199" spans="1:6" s="95" customFormat="1" x14ac:dyDescent="0.2">
      <c r="A3199" s="113">
        <v>412900</v>
      </c>
      <c r="B3199" s="118" t="s">
        <v>586</v>
      </c>
      <c r="C3199" s="123">
        <v>799.99999999999989</v>
      </c>
      <c r="D3199" s="115">
        <v>1000</v>
      </c>
      <c r="E3199" s="123">
        <v>0</v>
      </c>
      <c r="F3199" s="217">
        <f t="shared" si="1151"/>
        <v>125.00000000000003</v>
      </c>
    </row>
    <row r="3200" spans="1:6" s="95" customFormat="1" x14ac:dyDescent="0.2">
      <c r="A3200" s="113">
        <v>412900</v>
      </c>
      <c r="B3200" s="118" t="s">
        <v>587</v>
      </c>
      <c r="C3200" s="123">
        <v>1500</v>
      </c>
      <c r="D3200" s="115">
        <v>1500</v>
      </c>
      <c r="E3200" s="123">
        <v>0</v>
      </c>
      <c r="F3200" s="217">
        <f t="shared" si="1151"/>
        <v>100</v>
      </c>
    </row>
    <row r="3201" spans="1:6" s="95" customFormat="1" x14ac:dyDescent="0.2">
      <c r="A3201" s="113">
        <v>412900</v>
      </c>
      <c r="B3201" s="114" t="s">
        <v>569</v>
      </c>
      <c r="C3201" s="123">
        <v>100</v>
      </c>
      <c r="D3201" s="115">
        <v>0</v>
      </c>
      <c r="E3201" s="123">
        <v>0</v>
      </c>
      <c r="F3201" s="217">
        <f t="shared" si="1151"/>
        <v>0</v>
      </c>
    </row>
    <row r="3202" spans="1:6" s="120" customFormat="1" x14ac:dyDescent="0.2">
      <c r="A3202" s="111">
        <v>413000</v>
      </c>
      <c r="B3202" s="116" t="s">
        <v>478</v>
      </c>
      <c r="C3202" s="110">
        <f t="shared" ref="C3202" si="1152">C3203</f>
        <v>500</v>
      </c>
      <c r="D3202" s="110">
        <f t="shared" ref="D3202:E3202" si="1153">D3203</f>
        <v>499.99999999999994</v>
      </c>
      <c r="E3202" s="110">
        <f t="shared" si="1153"/>
        <v>0</v>
      </c>
      <c r="F3202" s="218">
        <f t="shared" si="1151"/>
        <v>99.999999999999986</v>
      </c>
    </row>
    <row r="3203" spans="1:6" s="95" customFormat="1" x14ac:dyDescent="0.2">
      <c r="A3203" s="113">
        <v>413900</v>
      </c>
      <c r="B3203" s="114" t="s">
        <v>371</v>
      </c>
      <c r="C3203" s="123">
        <v>500</v>
      </c>
      <c r="D3203" s="115">
        <v>499.99999999999994</v>
      </c>
      <c r="E3203" s="123">
        <v>0</v>
      </c>
      <c r="F3203" s="217">
        <f t="shared" si="1151"/>
        <v>99.999999999999986</v>
      </c>
    </row>
    <row r="3204" spans="1:6" s="95" customFormat="1" x14ac:dyDescent="0.2">
      <c r="A3204" s="111">
        <v>510000</v>
      </c>
      <c r="B3204" s="116" t="s">
        <v>423</v>
      </c>
      <c r="C3204" s="110">
        <f>C3205+0</f>
        <v>4400</v>
      </c>
      <c r="D3204" s="110">
        <f>D3205+0</f>
        <v>5000</v>
      </c>
      <c r="E3204" s="110">
        <f>E3205+0</f>
        <v>0</v>
      </c>
      <c r="F3204" s="218">
        <f t="shared" si="1151"/>
        <v>113.63636363636364</v>
      </c>
    </row>
    <row r="3205" spans="1:6" s="95" customFormat="1" x14ac:dyDescent="0.2">
      <c r="A3205" s="111">
        <v>511000</v>
      </c>
      <c r="B3205" s="116" t="s">
        <v>424</v>
      </c>
      <c r="C3205" s="110">
        <f>SUM(C3206:C3206)</f>
        <v>4400</v>
      </c>
      <c r="D3205" s="110">
        <f>SUM(D3206:D3206)</f>
        <v>5000</v>
      </c>
      <c r="E3205" s="110">
        <f>SUM(E3206:E3206)</f>
        <v>0</v>
      </c>
      <c r="F3205" s="218">
        <f t="shared" si="1151"/>
        <v>113.63636363636364</v>
      </c>
    </row>
    <row r="3206" spans="1:6" s="95" customFormat="1" x14ac:dyDescent="0.2">
      <c r="A3206" s="113">
        <v>511300</v>
      </c>
      <c r="B3206" s="114" t="s">
        <v>427</v>
      </c>
      <c r="C3206" s="123">
        <v>4400</v>
      </c>
      <c r="D3206" s="115">
        <v>5000</v>
      </c>
      <c r="E3206" s="123">
        <v>0</v>
      </c>
      <c r="F3206" s="217">
        <f t="shared" si="1151"/>
        <v>113.63636363636364</v>
      </c>
    </row>
    <row r="3207" spans="1:6" s="120" customFormat="1" x14ac:dyDescent="0.2">
      <c r="A3207" s="111">
        <v>630000</v>
      </c>
      <c r="B3207" s="116" t="s">
        <v>462</v>
      </c>
      <c r="C3207" s="110">
        <f>C3208+C3210</f>
        <v>8500</v>
      </c>
      <c r="D3207" s="110">
        <f>D3208+D3210</f>
        <v>8500</v>
      </c>
      <c r="E3207" s="110">
        <f>E3208+E3210</f>
        <v>1100000</v>
      </c>
      <c r="F3207" s="218">
        <f t="shared" si="1151"/>
        <v>100</v>
      </c>
    </row>
    <row r="3208" spans="1:6" s="120" customFormat="1" x14ac:dyDescent="0.2">
      <c r="A3208" s="111">
        <v>631000</v>
      </c>
      <c r="B3208" s="116" t="s">
        <v>397</v>
      </c>
      <c r="C3208" s="110">
        <f>0</f>
        <v>0</v>
      </c>
      <c r="D3208" s="110">
        <f>0</f>
        <v>0</v>
      </c>
      <c r="E3208" s="110">
        <f>0+E3209</f>
        <v>1100000</v>
      </c>
      <c r="F3208" s="218">
        <v>0</v>
      </c>
    </row>
    <row r="3209" spans="1:6" s="95" customFormat="1" x14ac:dyDescent="0.2">
      <c r="A3209" s="121">
        <v>631200</v>
      </c>
      <c r="B3209" s="114" t="s">
        <v>465</v>
      </c>
      <c r="C3209" s="123">
        <v>0</v>
      </c>
      <c r="D3209" s="115">
        <v>0</v>
      </c>
      <c r="E3209" s="115">
        <v>1100000</v>
      </c>
      <c r="F3209" s="219">
        <v>0</v>
      </c>
    </row>
    <row r="3210" spans="1:6" s="120" customFormat="1" x14ac:dyDescent="0.2">
      <c r="A3210" s="111">
        <v>638000</v>
      </c>
      <c r="B3210" s="116" t="s">
        <v>398</v>
      </c>
      <c r="C3210" s="110">
        <f t="shared" ref="C3210" si="1154">C3211</f>
        <v>8500</v>
      </c>
      <c r="D3210" s="110">
        <f t="shared" ref="D3210:E3210" si="1155">D3211</f>
        <v>8500</v>
      </c>
      <c r="E3210" s="110">
        <f t="shared" si="1155"/>
        <v>0</v>
      </c>
      <c r="F3210" s="218">
        <f t="shared" si="1151"/>
        <v>100</v>
      </c>
    </row>
    <row r="3211" spans="1:6" s="95" customFormat="1" x14ac:dyDescent="0.2">
      <c r="A3211" s="113">
        <v>638100</v>
      </c>
      <c r="B3211" s="114" t="s">
        <v>467</v>
      </c>
      <c r="C3211" s="123">
        <v>8500</v>
      </c>
      <c r="D3211" s="115">
        <v>8500</v>
      </c>
      <c r="E3211" s="123">
        <v>0</v>
      </c>
      <c r="F3211" s="217">
        <f t="shared" si="1151"/>
        <v>100</v>
      </c>
    </row>
    <row r="3212" spans="1:6" s="95" customFormat="1" x14ac:dyDescent="0.2">
      <c r="A3212" s="154"/>
      <c r="B3212" s="148" t="s">
        <v>501</v>
      </c>
      <c r="C3212" s="152">
        <f>C3183+C3204+C3207</f>
        <v>962200</v>
      </c>
      <c r="D3212" s="152">
        <f>D3183+D3204+D3207</f>
        <v>1010300</v>
      </c>
      <c r="E3212" s="152">
        <f>E3183+E3204+E3207</f>
        <v>1100000</v>
      </c>
      <c r="F3212" s="245">
        <f t="shared" si="1151"/>
        <v>104.99896071502806</v>
      </c>
    </row>
    <row r="3213" spans="1:6" s="95" customFormat="1" x14ac:dyDescent="0.2">
      <c r="A3213" s="108"/>
      <c r="B3213" s="114"/>
      <c r="C3213" s="115"/>
      <c r="D3213" s="115"/>
      <c r="E3213" s="115"/>
      <c r="F3213" s="219"/>
    </row>
    <row r="3214" spans="1:6" s="95" customFormat="1" x14ac:dyDescent="0.2">
      <c r="A3214" s="108"/>
      <c r="B3214" s="109"/>
      <c r="C3214" s="132"/>
      <c r="D3214" s="132"/>
      <c r="E3214" s="132"/>
      <c r="F3214" s="241"/>
    </row>
    <row r="3215" spans="1:6" s="95" customFormat="1" x14ac:dyDescent="0.2">
      <c r="A3215" s="113" t="s">
        <v>925</v>
      </c>
      <c r="B3215" s="116"/>
      <c r="C3215" s="115"/>
      <c r="D3215" s="115"/>
      <c r="E3215" s="115"/>
      <c r="F3215" s="219"/>
    </row>
    <row r="3216" spans="1:6" s="95" customFormat="1" x14ac:dyDescent="0.2">
      <c r="A3216" s="113" t="s">
        <v>514</v>
      </c>
      <c r="B3216" s="116"/>
      <c r="C3216" s="115"/>
      <c r="D3216" s="115"/>
      <c r="E3216" s="115"/>
      <c r="F3216" s="219"/>
    </row>
    <row r="3217" spans="1:6" s="95" customFormat="1" x14ac:dyDescent="0.2">
      <c r="A3217" s="113" t="s">
        <v>684</v>
      </c>
      <c r="B3217" s="116"/>
      <c r="C3217" s="115"/>
      <c r="D3217" s="115"/>
      <c r="E3217" s="115"/>
      <c r="F3217" s="219"/>
    </row>
    <row r="3218" spans="1:6" s="95" customFormat="1" x14ac:dyDescent="0.2">
      <c r="A3218" s="113" t="s">
        <v>801</v>
      </c>
      <c r="B3218" s="116"/>
      <c r="C3218" s="115"/>
      <c r="D3218" s="115"/>
      <c r="E3218" s="115"/>
      <c r="F3218" s="219"/>
    </row>
    <row r="3219" spans="1:6" s="95" customFormat="1" x14ac:dyDescent="0.2">
      <c r="A3219" s="113"/>
      <c r="B3219" s="144"/>
      <c r="C3219" s="132"/>
      <c r="D3219" s="132"/>
      <c r="E3219" s="132"/>
      <c r="F3219" s="241"/>
    </row>
    <row r="3220" spans="1:6" s="95" customFormat="1" x14ac:dyDescent="0.2">
      <c r="A3220" s="111">
        <v>410000</v>
      </c>
      <c r="B3220" s="112" t="s">
        <v>359</v>
      </c>
      <c r="C3220" s="110">
        <f t="shared" ref="C3220" si="1156">C3221+C3226</f>
        <v>833200</v>
      </c>
      <c r="D3220" s="110">
        <f t="shared" ref="D3220" si="1157">D3221+D3226</f>
        <v>927600</v>
      </c>
      <c r="E3220" s="110">
        <f t="shared" ref="E3220" si="1158">E3221+E3226</f>
        <v>0</v>
      </c>
      <c r="F3220" s="218">
        <f t="shared" si="1151"/>
        <v>111.32981277004322</v>
      </c>
    </row>
    <row r="3221" spans="1:6" s="95" customFormat="1" x14ac:dyDescent="0.2">
      <c r="A3221" s="111">
        <v>411000</v>
      </c>
      <c r="B3221" s="112" t="s">
        <v>472</v>
      </c>
      <c r="C3221" s="110">
        <f t="shared" ref="C3221" si="1159">SUM(C3222:C3225)</f>
        <v>709600</v>
      </c>
      <c r="D3221" s="110">
        <f t="shared" ref="D3221" si="1160">SUM(D3222:D3225)</f>
        <v>802000</v>
      </c>
      <c r="E3221" s="110">
        <f t="shared" ref="E3221" si="1161">SUM(E3222:E3225)</f>
        <v>0</v>
      </c>
      <c r="F3221" s="218">
        <f t="shared" si="1151"/>
        <v>113.02142051860203</v>
      </c>
    </row>
    <row r="3222" spans="1:6" s="95" customFormat="1" x14ac:dyDescent="0.2">
      <c r="A3222" s="113">
        <v>411100</v>
      </c>
      <c r="B3222" s="114" t="s">
        <v>360</v>
      </c>
      <c r="C3222" s="123">
        <v>650000</v>
      </c>
      <c r="D3222" s="115">
        <v>753000</v>
      </c>
      <c r="E3222" s="123">
        <v>0</v>
      </c>
      <c r="F3222" s="217">
        <f t="shared" si="1151"/>
        <v>115.84615384615384</v>
      </c>
    </row>
    <row r="3223" spans="1:6" s="95" customFormat="1" ht="40.5" x14ac:dyDescent="0.2">
      <c r="A3223" s="113">
        <v>411200</v>
      </c>
      <c r="B3223" s="114" t="s">
        <v>485</v>
      </c>
      <c r="C3223" s="123">
        <v>25000</v>
      </c>
      <c r="D3223" s="115">
        <v>25000</v>
      </c>
      <c r="E3223" s="123">
        <v>0</v>
      </c>
      <c r="F3223" s="217">
        <f t="shared" si="1151"/>
        <v>100</v>
      </c>
    </row>
    <row r="3224" spans="1:6" s="95" customFormat="1" ht="40.5" x14ac:dyDescent="0.2">
      <c r="A3224" s="113">
        <v>411300</v>
      </c>
      <c r="B3224" s="114" t="s">
        <v>361</v>
      </c>
      <c r="C3224" s="123">
        <v>24600</v>
      </c>
      <c r="D3224" s="115">
        <v>9000</v>
      </c>
      <c r="E3224" s="123">
        <v>0</v>
      </c>
      <c r="F3224" s="217">
        <f t="shared" si="1151"/>
        <v>36.585365853658537</v>
      </c>
    </row>
    <row r="3225" spans="1:6" s="95" customFormat="1" x14ac:dyDescent="0.2">
      <c r="A3225" s="113">
        <v>411400</v>
      </c>
      <c r="B3225" s="114" t="s">
        <v>362</v>
      </c>
      <c r="C3225" s="123">
        <v>10000</v>
      </c>
      <c r="D3225" s="115">
        <v>15000</v>
      </c>
      <c r="E3225" s="123">
        <v>0</v>
      </c>
      <c r="F3225" s="217">
        <f t="shared" si="1151"/>
        <v>150</v>
      </c>
    </row>
    <row r="3226" spans="1:6" s="95" customFormat="1" x14ac:dyDescent="0.2">
      <c r="A3226" s="111">
        <v>412000</v>
      </c>
      <c r="B3226" s="116" t="s">
        <v>477</v>
      </c>
      <c r="C3226" s="110">
        <f>SUM(C3227:C3233)</f>
        <v>123600</v>
      </c>
      <c r="D3226" s="110">
        <f>SUM(D3227:D3233)</f>
        <v>125600</v>
      </c>
      <c r="E3226" s="110">
        <f>SUM(E3227:E3233)</f>
        <v>0</v>
      </c>
      <c r="F3226" s="218">
        <f t="shared" si="1151"/>
        <v>101.61812297734627</v>
      </c>
    </row>
    <row r="3227" spans="1:6" s="95" customFormat="1" ht="40.5" x14ac:dyDescent="0.2">
      <c r="A3227" s="113">
        <v>412200</v>
      </c>
      <c r="B3227" s="114" t="s">
        <v>486</v>
      </c>
      <c r="C3227" s="123">
        <v>80000</v>
      </c>
      <c r="D3227" s="115">
        <v>82000</v>
      </c>
      <c r="E3227" s="123">
        <v>0</v>
      </c>
      <c r="F3227" s="217">
        <f t="shared" si="1151"/>
        <v>102.49999999999999</v>
      </c>
    </row>
    <row r="3228" spans="1:6" s="95" customFormat="1" x14ac:dyDescent="0.2">
      <c r="A3228" s="113">
        <v>412300</v>
      </c>
      <c r="B3228" s="114" t="s">
        <v>364</v>
      </c>
      <c r="C3228" s="123">
        <v>20000</v>
      </c>
      <c r="D3228" s="115">
        <v>20000</v>
      </c>
      <c r="E3228" s="123">
        <v>0</v>
      </c>
      <c r="F3228" s="217">
        <f t="shared" si="1151"/>
        <v>100</v>
      </c>
    </row>
    <row r="3229" spans="1:6" s="95" customFormat="1" x14ac:dyDescent="0.2">
      <c r="A3229" s="113">
        <v>412500</v>
      </c>
      <c r="B3229" s="114" t="s">
        <v>366</v>
      </c>
      <c r="C3229" s="123">
        <v>4000</v>
      </c>
      <c r="D3229" s="115">
        <v>3999.9999999999995</v>
      </c>
      <c r="E3229" s="123">
        <v>0</v>
      </c>
      <c r="F3229" s="217">
        <f t="shared" si="1151"/>
        <v>99.999999999999986</v>
      </c>
    </row>
    <row r="3230" spans="1:6" s="95" customFormat="1" x14ac:dyDescent="0.2">
      <c r="A3230" s="113">
        <v>412600</v>
      </c>
      <c r="B3230" s="114" t="s">
        <v>487</v>
      </c>
      <c r="C3230" s="123">
        <v>7000</v>
      </c>
      <c r="D3230" s="115">
        <v>7000</v>
      </c>
      <c r="E3230" s="123">
        <v>0</v>
      </c>
      <c r="F3230" s="217">
        <f t="shared" si="1151"/>
        <v>100</v>
      </c>
    </row>
    <row r="3231" spans="1:6" s="95" customFormat="1" x14ac:dyDescent="0.2">
      <c r="A3231" s="113">
        <v>412700</v>
      </c>
      <c r="B3231" s="114" t="s">
        <v>474</v>
      </c>
      <c r="C3231" s="123">
        <v>7200</v>
      </c>
      <c r="D3231" s="115">
        <v>7200</v>
      </c>
      <c r="E3231" s="123">
        <v>0</v>
      </c>
      <c r="F3231" s="217">
        <f t="shared" si="1151"/>
        <v>100</v>
      </c>
    </row>
    <row r="3232" spans="1:6" s="95" customFormat="1" x14ac:dyDescent="0.2">
      <c r="A3232" s="113">
        <v>412900</v>
      </c>
      <c r="B3232" s="118" t="s">
        <v>586</v>
      </c>
      <c r="C3232" s="123">
        <v>4000</v>
      </c>
      <c r="D3232" s="115">
        <v>4000</v>
      </c>
      <c r="E3232" s="123">
        <v>0</v>
      </c>
      <c r="F3232" s="217">
        <f t="shared" si="1151"/>
        <v>100</v>
      </c>
    </row>
    <row r="3233" spans="1:6" s="95" customFormat="1" x14ac:dyDescent="0.2">
      <c r="A3233" s="113">
        <v>412900</v>
      </c>
      <c r="B3233" s="118" t="s">
        <v>587</v>
      </c>
      <c r="C3233" s="123">
        <v>1400</v>
      </c>
      <c r="D3233" s="115">
        <v>1400</v>
      </c>
      <c r="E3233" s="123">
        <v>0</v>
      </c>
      <c r="F3233" s="217">
        <f t="shared" si="1151"/>
        <v>100</v>
      </c>
    </row>
    <row r="3234" spans="1:6" s="95" customFormat="1" x14ac:dyDescent="0.2">
      <c r="A3234" s="111">
        <v>510000</v>
      </c>
      <c r="B3234" s="116" t="s">
        <v>423</v>
      </c>
      <c r="C3234" s="110">
        <f>C3235+0+0</f>
        <v>10000</v>
      </c>
      <c r="D3234" s="110">
        <f>D3235+0+0</f>
        <v>10000</v>
      </c>
      <c r="E3234" s="110">
        <f>E3235+0+0</f>
        <v>0</v>
      </c>
      <c r="F3234" s="218">
        <f t="shared" si="1151"/>
        <v>100</v>
      </c>
    </row>
    <row r="3235" spans="1:6" s="95" customFormat="1" x14ac:dyDescent="0.2">
      <c r="A3235" s="111">
        <v>511000</v>
      </c>
      <c r="B3235" s="116" t="s">
        <v>424</v>
      </c>
      <c r="C3235" s="110">
        <f t="shared" ref="C3235" si="1162">SUM(C3236:C3236)</f>
        <v>10000</v>
      </c>
      <c r="D3235" s="110">
        <f t="shared" ref="D3235:E3235" si="1163">SUM(D3236:D3236)</f>
        <v>10000</v>
      </c>
      <c r="E3235" s="110">
        <f t="shared" si="1163"/>
        <v>0</v>
      </c>
      <c r="F3235" s="218">
        <f t="shared" si="1151"/>
        <v>100</v>
      </c>
    </row>
    <row r="3236" spans="1:6" s="95" customFormat="1" x14ac:dyDescent="0.2">
      <c r="A3236" s="113">
        <v>511300</v>
      </c>
      <c r="B3236" s="114" t="s">
        <v>427</v>
      </c>
      <c r="C3236" s="123">
        <v>10000</v>
      </c>
      <c r="D3236" s="115">
        <v>10000</v>
      </c>
      <c r="E3236" s="123">
        <v>0</v>
      </c>
      <c r="F3236" s="217">
        <f t="shared" si="1151"/>
        <v>100</v>
      </c>
    </row>
    <row r="3237" spans="1:6" s="120" customFormat="1" x14ac:dyDescent="0.2">
      <c r="A3237" s="111">
        <v>630000</v>
      </c>
      <c r="B3237" s="116" t="s">
        <v>462</v>
      </c>
      <c r="C3237" s="110">
        <f>C3238+C3240</f>
        <v>19600</v>
      </c>
      <c r="D3237" s="110">
        <f>D3238+D3240</f>
        <v>0</v>
      </c>
      <c r="E3237" s="110">
        <f>E3238+E3240</f>
        <v>40575800</v>
      </c>
      <c r="F3237" s="218">
        <f t="shared" si="1151"/>
        <v>0</v>
      </c>
    </row>
    <row r="3238" spans="1:6" s="120" customFormat="1" x14ac:dyDescent="0.2">
      <c r="A3238" s="111">
        <v>631000</v>
      </c>
      <c r="B3238" s="116" t="s">
        <v>397</v>
      </c>
      <c r="C3238" s="110">
        <f>0</f>
        <v>0</v>
      </c>
      <c r="D3238" s="110">
        <f>0</f>
        <v>0</v>
      </c>
      <c r="E3238" s="110">
        <f>0+E3239</f>
        <v>40575800</v>
      </c>
      <c r="F3238" s="218">
        <v>0</v>
      </c>
    </row>
    <row r="3239" spans="1:6" s="95" customFormat="1" x14ac:dyDescent="0.2">
      <c r="A3239" s="121">
        <v>631200</v>
      </c>
      <c r="B3239" s="114" t="s">
        <v>465</v>
      </c>
      <c r="C3239" s="123">
        <v>0</v>
      </c>
      <c r="D3239" s="115">
        <v>0</v>
      </c>
      <c r="E3239" s="115">
        <v>40575800</v>
      </c>
      <c r="F3239" s="219">
        <v>0</v>
      </c>
    </row>
    <row r="3240" spans="1:6" s="120" customFormat="1" x14ac:dyDescent="0.2">
      <c r="A3240" s="111">
        <v>638000</v>
      </c>
      <c r="B3240" s="116" t="s">
        <v>398</v>
      </c>
      <c r="C3240" s="110">
        <f t="shared" ref="C3240" si="1164">C3241</f>
        <v>19600</v>
      </c>
      <c r="D3240" s="110">
        <f t="shared" ref="D3240:E3240" si="1165">D3241</f>
        <v>0</v>
      </c>
      <c r="E3240" s="110">
        <f t="shared" si="1165"/>
        <v>0</v>
      </c>
      <c r="F3240" s="218">
        <f t="shared" si="1151"/>
        <v>0</v>
      </c>
    </row>
    <row r="3241" spans="1:6" s="95" customFormat="1" x14ac:dyDescent="0.2">
      <c r="A3241" s="113">
        <v>638100</v>
      </c>
      <c r="B3241" s="114" t="s">
        <v>467</v>
      </c>
      <c r="C3241" s="123">
        <v>19600</v>
      </c>
      <c r="D3241" s="115">
        <v>0</v>
      </c>
      <c r="E3241" s="123">
        <v>0</v>
      </c>
      <c r="F3241" s="217">
        <f t="shared" ref="F3241:F3294" si="1166">D3241/C3241*100</f>
        <v>0</v>
      </c>
    </row>
    <row r="3242" spans="1:6" s="95" customFormat="1" x14ac:dyDescent="0.2">
      <c r="A3242" s="154"/>
      <c r="B3242" s="148" t="s">
        <v>501</v>
      </c>
      <c r="C3242" s="152">
        <f>C3220+C3234+C3237</f>
        <v>862800</v>
      </c>
      <c r="D3242" s="152">
        <f>D3220+D3234+D3237</f>
        <v>937600</v>
      </c>
      <c r="E3242" s="152">
        <f>E3220+E3234+E3237</f>
        <v>40575800</v>
      </c>
      <c r="F3242" s="245">
        <f t="shared" si="1166"/>
        <v>108.66944830783495</v>
      </c>
    </row>
    <row r="3243" spans="1:6" s="95" customFormat="1" x14ac:dyDescent="0.2">
      <c r="A3243" s="108"/>
      <c r="B3243" s="114"/>
      <c r="C3243" s="115"/>
      <c r="D3243" s="115"/>
      <c r="E3243" s="115"/>
      <c r="F3243" s="219"/>
    </row>
    <row r="3244" spans="1:6" s="95" customFormat="1" x14ac:dyDescent="0.2">
      <c r="A3244" s="108"/>
      <c r="B3244" s="109"/>
      <c r="C3244" s="132"/>
      <c r="D3244" s="132"/>
      <c r="E3244" s="132"/>
      <c r="F3244" s="241"/>
    </row>
    <row r="3245" spans="1:6" s="95" customFormat="1" x14ac:dyDescent="0.2">
      <c r="A3245" s="113" t="s">
        <v>926</v>
      </c>
      <c r="B3245" s="116"/>
      <c r="C3245" s="115"/>
      <c r="D3245" s="115"/>
      <c r="E3245" s="115"/>
      <c r="F3245" s="219"/>
    </row>
    <row r="3246" spans="1:6" s="95" customFormat="1" x14ac:dyDescent="0.2">
      <c r="A3246" s="113" t="s">
        <v>514</v>
      </c>
      <c r="B3246" s="116"/>
      <c r="C3246" s="115"/>
      <c r="D3246" s="115"/>
      <c r="E3246" s="115"/>
      <c r="F3246" s="219"/>
    </row>
    <row r="3247" spans="1:6" s="95" customFormat="1" x14ac:dyDescent="0.2">
      <c r="A3247" s="113" t="s">
        <v>685</v>
      </c>
      <c r="B3247" s="116"/>
      <c r="C3247" s="115"/>
      <c r="D3247" s="115"/>
      <c r="E3247" s="115"/>
      <c r="F3247" s="219"/>
    </row>
    <row r="3248" spans="1:6" s="95" customFormat="1" x14ac:dyDescent="0.2">
      <c r="A3248" s="113" t="s">
        <v>801</v>
      </c>
      <c r="B3248" s="116"/>
      <c r="C3248" s="115"/>
      <c r="D3248" s="115"/>
      <c r="E3248" s="115"/>
      <c r="F3248" s="219"/>
    </row>
    <row r="3249" spans="1:6" s="95" customFormat="1" x14ac:dyDescent="0.2">
      <c r="A3249" s="113"/>
      <c r="B3249" s="144"/>
      <c r="C3249" s="132"/>
      <c r="D3249" s="132"/>
      <c r="E3249" s="132"/>
      <c r="F3249" s="241"/>
    </row>
    <row r="3250" spans="1:6" s="95" customFormat="1" x14ac:dyDescent="0.2">
      <c r="A3250" s="111">
        <v>410000</v>
      </c>
      <c r="B3250" s="112" t="s">
        <v>359</v>
      </c>
      <c r="C3250" s="110">
        <f t="shared" ref="C3250" si="1167">C3251+C3256</f>
        <v>777400</v>
      </c>
      <c r="D3250" s="110">
        <f t="shared" ref="D3250" si="1168">D3251+D3256</f>
        <v>857200</v>
      </c>
      <c r="E3250" s="110">
        <f t="shared" ref="E3250" si="1169">E3251+E3256</f>
        <v>0</v>
      </c>
      <c r="F3250" s="218">
        <f t="shared" si="1166"/>
        <v>110.26498585027014</v>
      </c>
    </row>
    <row r="3251" spans="1:6" s="95" customFormat="1" x14ac:dyDescent="0.2">
      <c r="A3251" s="111">
        <v>411000</v>
      </c>
      <c r="B3251" s="112" t="s">
        <v>472</v>
      </c>
      <c r="C3251" s="110">
        <f t="shared" ref="C3251" si="1170">SUM(C3252:C3255)</f>
        <v>677900</v>
      </c>
      <c r="D3251" s="110">
        <f t="shared" ref="D3251" si="1171">SUM(D3252:D3255)</f>
        <v>753300</v>
      </c>
      <c r="E3251" s="110">
        <f t="shared" ref="E3251" si="1172">SUM(E3252:E3255)</f>
        <v>0</v>
      </c>
      <c r="F3251" s="218">
        <f t="shared" si="1166"/>
        <v>111.12258445198407</v>
      </c>
    </row>
    <row r="3252" spans="1:6" s="95" customFormat="1" x14ac:dyDescent="0.2">
      <c r="A3252" s="113">
        <v>411100</v>
      </c>
      <c r="B3252" s="114" t="s">
        <v>360</v>
      </c>
      <c r="C3252" s="123">
        <v>600000</v>
      </c>
      <c r="D3252" s="115">
        <v>690000</v>
      </c>
      <c r="E3252" s="123">
        <v>0</v>
      </c>
      <c r="F3252" s="217">
        <f t="shared" si="1166"/>
        <v>114.99999999999999</v>
      </c>
    </row>
    <row r="3253" spans="1:6" s="95" customFormat="1" ht="40.5" x14ac:dyDescent="0.2">
      <c r="A3253" s="113">
        <v>411200</v>
      </c>
      <c r="B3253" s="114" t="s">
        <v>485</v>
      </c>
      <c r="C3253" s="123">
        <v>42000</v>
      </c>
      <c r="D3253" s="115">
        <v>38500</v>
      </c>
      <c r="E3253" s="123">
        <v>0</v>
      </c>
      <c r="F3253" s="217">
        <f t="shared" si="1166"/>
        <v>91.666666666666657</v>
      </c>
    </row>
    <row r="3254" spans="1:6" s="95" customFormat="1" ht="40.5" x14ac:dyDescent="0.2">
      <c r="A3254" s="113">
        <v>411300</v>
      </c>
      <c r="B3254" s="114" t="s">
        <v>361</v>
      </c>
      <c r="C3254" s="123">
        <v>10900</v>
      </c>
      <c r="D3254" s="115">
        <v>6000</v>
      </c>
      <c r="E3254" s="123">
        <v>0</v>
      </c>
      <c r="F3254" s="217">
        <f t="shared" si="1166"/>
        <v>55.045871559633028</v>
      </c>
    </row>
    <row r="3255" spans="1:6" s="95" customFormat="1" x14ac:dyDescent="0.2">
      <c r="A3255" s="113">
        <v>411400</v>
      </c>
      <c r="B3255" s="114" t="s">
        <v>362</v>
      </c>
      <c r="C3255" s="123">
        <v>25000</v>
      </c>
      <c r="D3255" s="115">
        <v>18800</v>
      </c>
      <c r="E3255" s="123">
        <v>0</v>
      </c>
      <c r="F3255" s="217">
        <f t="shared" si="1166"/>
        <v>75.2</v>
      </c>
    </row>
    <row r="3256" spans="1:6" s="95" customFormat="1" x14ac:dyDescent="0.2">
      <c r="A3256" s="111">
        <v>412000</v>
      </c>
      <c r="B3256" s="116" t="s">
        <v>477</v>
      </c>
      <c r="C3256" s="110">
        <f>SUM(C3257:C3264)</f>
        <v>99500</v>
      </c>
      <c r="D3256" s="110">
        <f>SUM(D3257:D3264)</f>
        <v>103900</v>
      </c>
      <c r="E3256" s="110">
        <f>SUM(E3257:E3264)</f>
        <v>0</v>
      </c>
      <c r="F3256" s="218">
        <f t="shared" si="1166"/>
        <v>104.42211055276383</v>
      </c>
    </row>
    <row r="3257" spans="1:6" s="95" customFormat="1" ht="40.5" x14ac:dyDescent="0.2">
      <c r="A3257" s="113">
        <v>412200</v>
      </c>
      <c r="B3257" s="114" t="s">
        <v>486</v>
      </c>
      <c r="C3257" s="123">
        <v>50000</v>
      </c>
      <c r="D3257" s="115">
        <v>52000</v>
      </c>
      <c r="E3257" s="123">
        <v>0</v>
      </c>
      <c r="F3257" s="217">
        <f t="shared" si="1166"/>
        <v>104</v>
      </c>
    </row>
    <row r="3258" spans="1:6" s="95" customFormat="1" x14ac:dyDescent="0.2">
      <c r="A3258" s="113">
        <v>412300</v>
      </c>
      <c r="B3258" s="114" t="s">
        <v>364</v>
      </c>
      <c r="C3258" s="123">
        <v>12300</v>
      </c>
      <c r="D3258" s="115">
        <v>13000</v>
      </c>
      <c r="E3258" s="123">
        <v>0</v>
      </c>
      <c r="F3258" s="217">
        <f t="shared" si="1166"/>
        <v>105.6910569105691</v>
      </c>
    </row>
    <row r="3259" spans="1:6" s="95" customFormat="1" x14ac:dyDescent="0.2">
      <c r="A3259" s="113">
        <v>412500</v>
      </c>
      <c r="B3259" s="114" t="s">
        <v>366</v>
      </c>
      <c r="C3259" s="123">
        <v>3700</v>
      </c>
      <c r="D3259" s="115">
        <v>4000</v>
      </c>
      <c r="E3259" s="123">
        <v>0</v>
      </c>
      <c r="F3259" s="217">
        <f t="shared" si="1166"/>
        <v>108.10810810810811</v>
      </c>
    </row>
    <row r="3260" spans="1:6" s="95" customFormat="1" x14ac:dyDescent="0.2">
      <c r="A3260" s="113">
        <v>412600</v>
      </c>
      <c r="B3260" s="114" t="s">
        <v>487</v>
      </c>
      <c r="C3260" s="123">
        <v>5499.9999999999973</v>
      </c>
      <c r="D3260" s="115">
        <v>6000</v>
      </c>
      <c r="E3260" s="123">
        <v>0</v>
      </c>
      <c r="F3260" s="217">
        <f t="shared" si="1166"/>
        <v>109.09090909090915</v>
      </c>
    </row>
    <row r="3261" spans="1:6" s="95" customFormat="1" x14ac:dyDescent="0.2">
      <c r="A3261" s="113">
        <v>412700</v>
      </c>
      <c r="B3261" s="114" t="s">
        <v>474</v>
      </c>
      <c r="C3261" s="123">
        <v>25899.999999999996</v>
      </c>
      <c r="D3261" s="115">
        <v>25899.999999999996</v>
      </c>
      <c r="E3261" s="123">
        <v>0</v>
      </c>
      <c r="F3261" s="217">
        <f t="shared" si="1166"/>
        <v>100</v>
      </c>
    </row>
    <row r="3262" spans="1:6" s="95" customFormat="1" x14ac:dyDescent="0.2">
      <c r="A3262" s="113">
        <v>412900</v>
      </c>
      <c r="B3262" s="118" t="s">
        <v>585</v>
      </c>
      <c r="C3262" s="123">
        <v>500</v>
      </c>
      <c r="D3262" s="115">
        <v>499.99999999999994</v>
      </c>
      <c r="E3262" s="123">
        <v>0</v>
      </c>
      <c r="F3262" s="217">
        <f t="shared" si="1166"/>
        <v>99.999999999999986</v>
      </c>
    </row>
    <row r="3263" spans="1:6" s="95" customFormat="1" x14ac:dyDescent="0.2">
      <c r="A3263" s="113">
        <v>412900</v>
      </c>
      <c r="B3263" s="118" t="s">
        <v>586</v>
      </c>
      <c r="C3263" s="123">
        <v>200</v>
      </c>
      <c r="D3263" s="115">
        <v>500</v>
      </c>
      <c r="E3263" s="123">
        <v>0</v>
      </c>
      <c r="F3263" s="217">
        <f t="shared" si="1166"/>
        <v>250</v>
      </c>
    </row>
    <row r="3264" spans="1:6" s="95" customFormat="1" x14ac:dyDescent="0.2">
      <c r="A3264" s="113">
        <v>412900</v>
      </c>
      <c r="B3264" s="118" t="s">
        <v>587</v>
      </c>
      <c r="C3264" s="123">
        <v>1400</v>
      </c>
      <c r="D3264" s="115">
        <v>2000</v>
      </c>
      <c r="E3264" s="123">
        <v>0</v>
      </c>
      <c r="F3264" s="217">
        <f t="shared" si="1166"/>
        <v>142.85714285714286</v>
      </c>
    </row>
    <row r="3265" spans="1:6" s="120" customFormat="1" x14ac:dyDescent="0.2">
      <c r="A3265" s="111">
        <v>510000</v>
      </c>
      <c r="B3265" s="116" t="s">
        <v>423</v>
      </c>
      <c r="C3265" s="110">
        <f t="shared" ref="C3265:D3266" si="1173">C3266</f>
        <v>6500</v>
      </c>
      <c r="D3265" s="110">
        <f t="shared" si="1173"/>
        <v>10000</v>
      </c>
      <c r="E3265" s="110">
        <f t="shared" ref="E3265:E3266" si="1174">E3266</f>
        <v>0</v>
      </c>
      <c r="F3265" s="218">
        <f t="shared" si="1166"/>
        <v>153.84615384615387</v>
      </c>
    </row>
    <row r="3266" spans="1:6" s="120" customFormat="1" x14ac:dyDescent="0.2">
      <c r="A3266" s="111">
        <v>511000</v>
      </c>
      <c r="B3266" s="116" t="s">
        <v>424</v>
      </c>
      <c r="C3266" s="110">
        <f t="shared" si="1173"/>
        <v>6500</v>
      </c>
      <c r="D3266" s="110">
        <f t="shared" si="1173"/>
        <v>10000</v>
      </c>
      <c r="E3266" s="110">
        <f t="shared" si="1174"/>
        <v>0</v>
      </c>
      <c r="F3266" s="218">
        <f t="shared" si="1166"/>
        <v>153.84615384615387</v>
      </c>
    </row>
    <row r="3267" spans="1:6" s="95" customFormat="1" x14ac:dyDescent="0.2">
      <c r="A3267" s="113">
        <v>511300</v>
      </c>
      <c r="B3267" s="114" t="s">
        <v>427</v>
      </c>
      <c r="C3267" s="123">
        <v>6500</v>
      </c>
      <c r="D3267" s="115">
        <v>10000</v>
      </c>
      <c r="E3267" s="123">
        <v>0</v>
      </c>
      <c r="F3267" s="217">
        <f t="shared" si="1166"/>
        <v>153.84615384615387</v>
      </c>
    </row>
    <row r="3268" spans="1:6" s="120" customFormat="1" x14ac:dyDescent="0.2">
      <c r="A3268" s="111">
        <v>630000</v>
      </c>
      <c r="B3268" s="116" t="s">
        <v>462</v>
      </c>
      <c r="C3268" s="110">
        <f>C3269+0</f>
        <v>0</v>
      </c>
      <c r="D3268" s="110">
        <f>D3269+0</f>
        <v>0</v>
      </c>
      <c r="E3268" s="110">
        <f>E3269+0</f>
        <v>1900000</v>
      </c>
      <c r="F3268" s="218">
        <v>0</v>
      </c>
    </row>
    <row r="3269" spans="1:6" s="120" customFormat="1" x14ac:dyDescent="0.2">
      <c r="A3269" s="111">
        <v>631000</v>
      </c>
      <c r="B3269" s="116" t="s">
        <v>397</v>
      </c>
      <c r="C3269" s="110">
        <f>0+C3270</f>
        <v>0</v>
      </c>
      <c r="D3269" s="110">
        <f>0+D3270</f>
        <v>0</v>
      </c>
      <c r="E3269" s="110">
        <f>0+E3270</f>
        <v>1900000</v>
      </c>
      <c r="F3269" s="218">
        <v>0</v>
      </c>
    </row>
    <row r="3270" spans="1:6" s="95" customFormat="1" x14ac:dyDescent="0.2">
      <c r="A3270" s="121">
        <v>631200</v>
      </c>
      <c r="B3270" s="114" t="s">
        <v>465</v>
      </c>
      <c r="C3270" s="123">
        <v>0</v>
      </c>
      <c r="D3270" s="115">
        <v>0</v>
      </c>
      <c r="E3270" s="115">
        <v>1900000</v>
      </c>
      <c r="F3270" s="219">
        <v>0</v>
      </c>
    </row>
    <row r="3271" spans="1:6" s="95" customFormat="1" x14ac:dyDescent="0.2">
      <c r="A3271" s="154"/>
      <c r="B3271" s="148" t="s">
        <v>501</v>
      </c>
      <c r="C3271" s="152">
        <f>C3250+C3265+C3268</f>
        <v>783900</v>
      </c>
      <c r="D3271" s="152">
        <f>D3250+D3265+D3268</f>
        <v>867200</v>
      </c>
      <c r="E3271" s="152">
        <f>E3250+E3265+E3268</f>
        <v>1900000</v>
      </c>
      <c r="F3271" s="245">
        <f t="shared" si="1166"/>
        <v>110.62635540247481</v>
      </c>
    </row>
    <row r="3272" spans="1:6" s="95" customFormat="1" x14ac:dyDescent="0.2">
      <c r="A3272" s="108"/>
      <c r="B3272" s="114"/>
      <c r="C3272" s="115"/>
      <c r="D3272" s="115"/>
      <c r="E3272" s="115"/>
      <c r="F3272" s="219"/>
    </row>
    <row r="3273" spans="1:6" s="95" customFormat="1" x14ac:dyDescent="0.2">
      <c r="A3273" s="108"/>
      <c r="B3273" s="109"/>
      <c r="C3273" s="132"/>
      <c r="D3273" s="132"/>
      <c r="E3273" s="132"/>
      <c r="F3273" s="241"/>
    </row>
    <row r="3274" spans="1:6" s="95" customFormat="1" x14ac:dyDescent="0.2">
      <c r="A3274" s="113" t="s">
        <v>927</v>
      </c>
      <c r="B3274" s="116"/>
      <c r="C3274" s="115"/>
      <c r="D3274" s="115"/>
      <c r="E3274" s="115"/>
      <c r="F3274" s="219"/>
    </row>
    <row r="3275" spans="1:6" s="95" customFormat="1" x14ac:dyDescent="0.2">
      <c r="A3275" s="113" t="s">
        <v>514</v>
      </c>
      <c r="B3275" s="116"/>
      <c r="C3275" s="115"/>
      <c r="D3275" s="115"/>
      <c r="E3275" s="115"/>
      <c r="F3275" s="219"/>
    </row>
    <row r="3276" spans="1:6" s="95" customFormat="1" x14ac:dyDescent="0.2">
      <c r="A3276" s="113" t="s">
        <v>686</v>
      </c>
      <c r="B3276" s="116"/>
      <c r="C3276" s="115"/>
      <c r="D3276" s="115"/>
      <c r="E3276" s="115"/>
      <c r="F3276" s="219"/>
    </row>
    <row r="3277" spans="1:6" s="95" customFormat="1" x14ac:dyDescent="0.2">
      <c r="A3277" s="113" t="s">
        <v>801</v>
      </c>
      <c r="B3277" s="116"/>
      <c r="C3277" s="115"/>
      <c r="D3277" s="115"/>
      <c r="E3277" s="115"/>
      <c r="F3277" s="219"/>
    </row>
    <row r="3278" spans="1:6" s="95" customFormat="1" x14ac:dyDescent="0.2">
      <c r="A3278" s="113"/>
      <c r="B3278" s="144"/>
      <c r="C3278" s="132"/>
      <c r="D3278" s="132"/>
      <c r="E3278" s="132"/>
      <c r="F3278" s="241"/>
    </row>
    <row r="3279" spans="1:6" s="95" customFormat="1" x14ac:dyDescent="0.2">
      <c r="A3279" s="111">
        <v>410000</v>
      </c>
      <c r="B3279" s="112" t="s">
        <v>359</v>
      </c>
      <c r="C3279" s="110">
        <f t="shared" ref="C3279" si="1175">C3280+C3285</f>
        <v>629100</v>
      </c>
      <c r="D3279" s="110">
        <f t="shared" ref="D3279" si="1176">D3280+D3285</f>
        <v>681100</v>
      </c>
      <c r="E3279" s="110">
        <f t="shared" ref="E3279" si="1177">E3280+E3285</f>
        <v>0</v>
      </c>
      <c r="F3279" s="218">
        <f t="shared" si="1166"/>
        <v>108.26577650611986</v>
      </c>
    </row>
    <row r="3280" spans="1:6" s="95" customFormat="1" x14ac:dyDescent="0.2">
      <c r="A3280" s="111">
        <v>411000</v>
      </c>
      <c r="B3280" s="112" t="s">
        <v>472</v>
      </c>
      <c r="C3280" s="110">
        <f t="shared" ref="C3280" si="1178">SUM(C3281:C3284)</f>
        <v>554000</v>
      </c>
      <c r="D3280" s="110">
        <f t="shared" ref="D3280" si="1179">SUM(D3281:D3284)</f>
        <v>600000</v>
      </c>
      <c r="E3280" s="110">
        <f t="shared" ref="E3280" si="1180">SUM(E3281:E3284)</f>
        <v>0</v>
      </c>
      <c r="F3280" s="218">
        <f t="shared" si="1166"/>
        <v>108.30324909747293</v>
      </c>
    </row>
    <row r="3281" spans="1:6" s="95" customFormat="1" x14ac:dyDescent="0.2">
      <c r="A3281" s="113">
        <v>411100</v>
      </c>
      <c r="B3281" s="114" t="s">
        <v>360</v>
      </c>
      <c r="C3281" s="123">
        <v>520000</v>
      </c>
      <c r="D3281" s="115">
        <v>570000</v>
      </c>
      <c r="E3281" s="123">
        <v>0</v>
      </c>
      <c r="F3281" s="217">
        <f t="shared" si="1166"/>
        <v>109.61538461538463</v>
      </c>
    </row>
    <row r="3282" spans="1:6" s="95" customFormat="1" ht="40.5" x14ac:dyDescent="0.2">
      <c r="A3282" s="113">
        <v>411200</v>
      </c>
      <c r="B3282" s="114" t="s">
        <v>485</v>
      </c>
      <c r="C3282" s="123">
        <v>18000</v>
      </c>
      <c r="D3282" s="115">
        <v>19000</v>
      </c>
      <c r="E3282" s="123">
        <v>0</v>
      </c>
      <c r="F3282" s="217">
        <f t="shared" si="1166"/>
        <v>105.55555555555556</v>
      </c>
    </row>
    <row r="3283" spans="1:6" s="95" customFormat="1" ht="40.5" x14ac:dyDescent="0.2">
      <c r="A3283" s="113">
        <v>411300</v>
      </c>
      <c r="B3283" s="114" t="s">
        <v>361</v>
      </c>
      <c r="C3283" s="123">
        <v>10000</v>
      </c>
      <c r="D3283" s="115">
        <v>5000</v>
      </c>
      <c r="E3283" s="123">
        <v>0</v>
      </c>
      <c r="F3283" s="217">
        <f t="shared" si="1166"/>
        <v>50</v>
      </c>
    </row>
    <row r="3284" spans="1:6" s="95" customFormat="1" x14ac:dyDescent="0.2">
      <c r="A3284" s="113">
        <v>411400</v>
      </c>
      <c r="B3284" s="114" t="s">
        <v>362</v>
      </c>
      <c r="C3284" s="123">
        <v>6000</v>
      </c>
      <c r="D3284" s="115">
        <v>6000</v>
      </c>
      <c r="E3284" s="123">
        <v>0</v>
      </c>
      <c r="F3284" s="217">
        <f t="shared" si="1166"/>
        <v>100</v>
      </c>
    </row>
    <row r="3285" spans="1:6" s="95" customFormat="1" x14ac:dyDescent="0.2">
      <c r="A3285" s="111">
        <v>412000</v>
      </c>
      <c r="B3285" s="116" t="s">
        <v>477</v>
      </c>
      <c r="C3285" s="110">
        <f>SUM(C3286:C3294)</f>
        <v>75100</v>
      </c>
      <c r="D3285" s="110">
        <f>SUM(D3286:D3294)</f>
        <v>81100</v>
      </c>
      <c r="E3285" s="110">
        <f>SUM(E3286:E3294)</f>
        <v>0</v>
      </c>
      <c r="F3285" s="218">
        <f t="shared" si="1166"/>
        <v>107.98934753661784</v>
      </c>
    </row>
    <row r="3286" spans="1:6" s="95" customFormat="1" ht="40.5" x14ac:dyDescent="0.2">
      <c r="A3286" s="113">
        <v>412200</v>
      </c>
      <c r="B3286" s="114" t="s">
        <v>486</v>
      </c>
      <c r="C3286" s="123">
        <v>45000</v>
      </c>
      <c r="D3286" s="115">
        <v>47000</v>
      </c>
      <c r="E3286" s="123">
        <v>0</v>
      </c>
      <c r="F3286" s="217">
        <f t="shared" si="1166"/>
        <v>104.44444444444446</v>
      </c>
    </row>
    <row r="3287" spans="1:6" s="95" customFormat="1" x14ac:dyDescent="0.2">
      <c r="A3287" s="113">
        <v>412300</v>
      </c>
      <c r="B3287" s="114" t="s">
        <v>364</v>
      </c>
      <c r="C3287" s="123">
        <v>7000</v>
      </c>
      <c r="D3287" s="115">
        <v>7200</v>
      </c>
      <c r="E3287" s="123">
        <v>0</v>
      </c>
      <c r="F3287" s="217">
        <f t="shared" si="1166"/>
        <v>102.85714285714285</v>
      </c>
    </row>
    <row r="3288" spans="1:6" s="95" customFormat="1" x14ac:dyDescent="0.2">
      <c r="A3288" s="113">
        <v>412500</v>
      </c>
      <c r="B3288" s="114" t="s">
        <v>366</v>
      </c>
      <c r="C3288" s="123">
        <v>5000</v>
      </c>
      <c r="D3288" s="115">
        <v>6000</v>
      </c>
      <c r="E3288" s="123">
        <v>0</v>
      </c>
      <c r="F3288" s="217">
        <f t="shared" si="1166"/>
        <v>120</v>
      </c>
    </row>
    <row r="3289" spans="1:6" s="95" customFormat="1" x14ac:dyDescent="0.2">
      <c r="A3289" s="113">
        <v>412600</v>
      </c>
      <c r="B3289" s="114" t="s">
        <v>487</v>
      </c>
      <c r="C3289" s="123">
        <v>5999.9999999999982</v>
      </c>
      <c r="D3289" s="115">
        <v>7000</v>
      </c>
      <c r="E3289" s="123">
        <v>0</v>
      </c>
      <c r="F3289" s="217">
        <f t="shared" si="1166"/>
        <v>116.6666666666667</v>
      </c>
    </row>
    <row r="3290" spans="1:6" s="95" customFormat="1" x14ac:dyDescent="0.2">
      <c r="A3290" s="113">
        <v>412700</v>
      </c>
      <c r="B3290" s="114" t="s">
        <v>474</v>
      </c>
      <c r="C3290" s="123">
        <v>6099.9999999999964</v>
      </c>
      <c r="D3290" s="115">
        <v>6100</v>
      </c>
      <c r="E3290" s="123">
        <v>0</v>
      </c>
      <c r="F3290" s="217">
        <f t="shared" si="1166"/>
        <v>100.00000000000007</v>
      </c>
    </row>
    <row r="3291" spans="1:6" s="95" customFormat="1" x14ac:dyDescent="0.2">
      <c r="A3291" s="113">
        <v>412900</v>
      </c>
      <c r="B3291" s="118" t="s">
        <v>567</v>
      </c>
      <c r="C3291" s="123">
        <v>1500</v>
      </c>
      <c r="D3291" s="115">
        <v>2000</v>
      </c>
      <c r="E3291" s="123">
        <v>0</v>
      </c>
      <c r="F3291" s="217">
        <f t="shared" si="1166"/>
        <v>133.33333333333331</v>
      </c>
    </row>
    <row r="3292" spans="1:6" s="95" customFormat="1" x14ac:dyDescent="0.2">
      <c r="A3292" s="113">
        <v>412900</v>
      </c>
      <c r="B3292" s="118" t="s">
        <v>586</v>
      </c>
      <c r="C3292" s="123">
        <v>200</v>
      </c>
      <c r="D3292" s="115">
        <v>500</v>
      </c>
      <c r="E3292" s="123">
        <v>0</v>
      </c>
      <c r="F3292" s="217">
        <f t="shared" si="1166"/>
        <v>250</v>
      </c>
    </row>
    <row r="3293" spans="1:6" s="95" customFormat="1" x14ac:dyDescent="0.2">
      <c r="A3293" s="113">
        <v>412900</v>
      </c>
      <c r="B3293" s="118" t="s">
        <v>587</v>
      </c>
      <c r="C3293" s="123">
        <v>1200</v>
      </c>
      <c r="D3293" s="115">
        <v>1500</v>
      </c>
      <c r="E3293" s="123">
        <v>0</v>
      </c>
      <c r="F3293" s="217">
        <f t="shared" si="1166"/>
        <v>125</v>
      </c>
    </row>
    <row r="3294" spans="1:6" s="95" customFormat="1" x14ac:dyDescent="0.2">
      <c r="A3294" s="113">
        <v>412900</v>
      </c>
      <c r="B3294" s="114" t="s">
        <v>569</v>
      </c>
      <c r="C3294" s="123">
        <v>3099.9999999999982</v>
      </c>
      <c r="D3294" s="115">
        <v>3800</v>
      </c>
      <c r="E3294" s="123">
        <v>0</v>
      </c>
      <c r="F3294" s="217">
        <f t="shared" si="1166"/>
        <v>122.58064516129039</v>
      </c>
    </row>
    <row r="3295" spans="1:6" s="120" customFormat="1" x14ac:dyDescent="0.2">
      <c r="A3295" s="111">
        <v>510000</v>
      </c>
      <c r="B3295" s="116" t="s">
        <v>423</v>
      </c>
      <c r="C3295" s="110">
        <f t="shared" ref="C3295" si="1181">C3296</f>
        <v>9000</v>
      </c>
      <c r="D3295" s="110">
        <f t="shared" ref="D3295:E3295" si="1182">D3296</f>
        <v>10000</v>
      </c>
      <c r="E3295" s="110">
        <f t="shared" si="1182"/>
        <v>0</v>
      </c>
      <c r="F3295" s="218">
        <f t="shared" ref="F3295:F3353" si="1183">D3295/C3295*100</f>
        <v>111.11111111111111</v>
      </c>
    </row>
    <row r="3296" spans="1:6" s="120" customFormat="1" x14ac:dyDescent="0.2">
      <c r="A3296" s="111">
        <v>511000</v>
      </c>
      <c r="B3296" s="116" t="s">
        <v>424</v>
      </c>
      <c r="C3296" s="110">
        <f t="shared" ref="C3296" si="1184">C3298+C3297</f>
        <v>9000</v>
      </c>
      <c r="D3296" s="110">
        <f t="shared" ref="D3296" si="1185">D3298+D3297</f>
        <v>10000</v>
      </c>
      <c r="E3296" s="110">
        <f t="shared" ref="E3296" si="1186">E3298+E3297</f>
        <v>0</v>
      </c>
      <c r="F3296" s="218">
        <f t="shared" si="1183"/>
        <v>111.11111111111111</v>
      </c>
    </row>
    <row r="3297" spans="1:6" s="95" customFormat="1" ht="40.5" x14ac:dyDescent="0.2">
      <c r="A3297" s="121">
        <v>511200</v>
      </c>
      <c r="B3297" s="114" t="s">
        <v>426</v>
      </c>
      <c r="C3297" s="123">
        <v>1000</v>
      </c>
      <c r="D3297" s="115">
        <v>0</v>
      </c>
      <c r="E3297" s="123">
        <v>0</v>
      </c>
      <c r="F3297" s="217">
        <f t="shared" si="1183"/>
        <v>0</v>
      </c>
    </row>
    <row r="3298" spans="1:6" s="95" customFormat="1" x14ac:dyDescent="0.2">
      <c r="A3298" s="113">
        <v>511300</v>
      </c>
      <c r="B3298" s="114" t="s">
        <v>427</v>
      </c>
      <c r="C3298" s="123">
        <v>8000</v>
      </c>
      <c r="D3298" s="115">
        <v>10000</v>
      </c>
      <c r="E3298" s="123">
        <v>0</v>
      </c>
      <c r="F3298" s="217">
        <f t="shared" si="1183"/>
        <v>125</v>
      </c>
    </row>
    <row r="3299" spans="1:6" s="120" customFormat="1" x14ac:dyDescent="0.2">
      <c r="A3299" s="111">
        <v>630000</v>
      </c>
      <c r="B3299" s="116" t="s">
        <v>462</v>
      </c>
      <c r="C3299" s="110">
        <f>C3300+C3302</f>
        <v>4999.9999999999991</v>
      </c>
      <c r="D3299" s="110">
        <f>D3300+D3302</f>
        <v>3000</v>
      </c>
      <c r="E3299" s="110">
        <f>E3300+E3302</f>
        <v>1500000</v>
      </c>
      <c r="F3299" s="218">
        <f t="shared" si="1183"/>
        <v>60.000000000000007</v>
      </c>
    </row>
    <row r="3300" spans="1:6" s="120" customFormat="1" x14ac:dyDescent="0.2">
      <c r="A3300" s="111">
        <v>631000</v>
      </c>
      <c r="B3300" s="116" t="s">
        <v>397</v>
      </c>
      <c r="C3300" s="110">
        <f>0</f>
        <v>0</v>
      </c>
      <c r="D3300" s="110">
        <f>0</f>
        <v>0</v>
      </c>
      <c r="E3300" s="110">
        <f>0+E3301</f>
        <v>1500000</v>
      </c>
      <c r="F3300" s="218">
        <v>0</v>
      </c>
    </row>
    <row r="3301" spans="1:6" s="95" customFormat="1" x14ac:dyDescent="0.2">
      <c r="A3301" s="121">
        <v>631200</v>
      </c>
      <c r="B3301" s="114" t="s">
        <v>465</v>
      </c>
      <c r="C3301" s="123">
        <v>0</v>
      </c>
      <c r="D3301" s="115">
        <v>0</v>
      </c>
      <c r="E3301" s="115">
        <v>1500000</v>
      </c>
      <c r="F3301" s="219">
        <v>0</v>
      </c>
    </row>
    <row r="3302" spans="1:6" s="120" customFormat="1" x14ac:dyDescent="0.2">
      <c r="A3302" s="111">
        <v>638000</v>
      </c>
      <c r="B3302" s="116" t="s">
        <v>398</v>
      </c>
      <c r="C3302" s="110">
        <f t="shared" ref="C3302" si="1187">C3303</f>
        <v>4999.9999999999991</v>
      </c>
      <c r="D3302" s="110">
        <f t="shared" ref="D3302:E3302" si="1188">D3303</f>
        <v>3000</v>
      </c>
      <c r="E3302" s="110">
        <f t="shared" si="1188"/>
        <v>0</v>
      </c>
      <c r="F3302" s="218">
        <f t="shared" si="1183"/>
        <v>60.000000000000007</v>
      </c>
    </row>
    <row r="3303" spans="1:6" s="95" customFormat="1" x14ac:dyDescent="0.2">
      <c r="A3303" s="113">
        <v>638100</v>
      </c>
      <c r="B3303" s="114" t="s">
        <v>467</v>
      </c>
      <c r="C3303" s="123">
        <v>4999.9999999999991</v>
      </c>
      <c r="D3303" s="115">
        <v>3000</v>
      </c>
      <c r="E3303" s="123">
        <v>0</v>
      </c>
      <c r="F3303" s="217">
        <f t="shared" si="1183"/>
        <v>60.000000000000007</v>
      </c>
    </row>
    <row r="3304" spans="1:6" s="95" customFormat="1" x14ac:dyDescent="0.2">
      <c r="A3304" s="154"/>
      <c r="B3304" s="148" t="s">
        <v>501</v>
      </c>
      <c r="C3304" s="152">
        <f>C3279+C3295+C3299</f>
        <v>643100</v>
      </c>
      <c r="D3304" s="152">
        <f>D3279+D3295+D3299</f>
        <v>694100</v>
      </c>
      <c r="E3304" s="152">
        <f>E3279+E3295+E3299</f>
        <v>1500000</v>
      </c>
      <c r="F3304" s="245">
        <f t="shared" si="1183"/>
        <v>107.93033742808274</v>
      </c>
    </row>
    <row r="3305" spans="1:6" s="95" customFormat="1" x14ac:dyDescent="0.2">
      <c r="A3305" s="108"/>
      <c r="B3305" s="114"/>
      <c r="C3305" s="115"/>
      <c r="D3305" s="115"/>
      <c r="E3305" s="115"/>
      <c r="F3305" s="219"/>
    </row>
    <row r="3306" spans="1:6" s="95" customFormat="1" x14ac:dyDescent="0.2">
      <c r="A3306" s="108"/>
      <c r="B3306" s="114"/>
      <c r="C3306" s="115"/>
      <c r="D3306" s="115"/>
      <c r="E3306" s="115"/>
      <c r="F3306" s="219"/>
    </row>
    <row r="3307" spans="1:6" s="95" customFormat="1" x14ac:dyDescent="0.2">
      <c r="A3307" s="113" t="s">
        <v>928</v>
      </c>
      <c r="B3307" s="114"/>
      <c r="C3307" s="115"/>
      <c r="D3307" s="115"/>
      <c r="E3307" s="115"/>
      <c r="F3307" s="219"/>
    </row>
    <row r="3308" spans="1:6" s="95" customFormat="1" x14ac:dyDescent="0.2">
      <c r="A3308" s="113" t="s">
        <v>514</v>
      </c>
      <c r="B3308" s="114"/>
      <c r="C3308" s="115"/>
      <c r="D3308" s="115"/>
      <c r="E3308" s="115"/>
      <c r="F3308" s="219"/>
    </row>
    <row r="3309" spans="1:6" s="95" customFormat="1" x14ac:dyDescent="0.2">
      <c r="A3309" s="113" t="s">
        <v>687</v>
      </c>
      <c r="B3309" s="114"/>
      <c r="C3309" s="115"/>
      <c r="D3309" s="115"/>
      <c r="E3309" s="115"/>
      <c r="F3309" s="219"/>
    </row>
    <row r="3310" spans="1:6" s="95" customFormat="1" x14ac:dyDescent="0.2">
      <c r="A3310" s="113" t="s">
        <v>801</v>
      </c>
      <c r="B3310" s="114"/>
      <c r="C3310" s="115"/>
      <c r="D3310" s="115"/>
      <c r="E3310" s="115"/>
      <c r="F3310" s="219"/>
    </row>
    <row r="3311" spans="1:6" s="95" customFormat="1" x14ac:dyDescent="0.2">
      <c r="A3311" s="108"/>
      <c r="B3311" s="114"/>
      <c r="C3311" s="115"/>
      <c r="D3311" s="115"/>
      <c r="E3311" s="115"/>
      <c r="F3311" s="219"/>
    </row>
    <row r="3312" spans="1:6" s="95" customFormat="1" x14ac:dyDescent="0.2">
      <c r="A3312" s="111">
        <v>410000</v>
      </c>
      <c r="B3312" s="112" t="s">
        <v>359</v>
      </c>
      <c r="C3312" s="110">
        <f t="shared" ref="C3312" si="1189">C3313+C3318</f>
        <v>667500</v>
      </c>
      <c r="D3312" s="110">
        <f t="shared" ref="D3312" si="1190">D3313+D3318</f>
        <v>666600</v>
      </c>
      <c r="E3312" s="110">
        <f t="shared" ref="E3312" si="1191">E3313+E3318</f>
        <v>0</v>
      </c>
      <c r="F3312" s="218">
        <f t="shared" si="1183"/>
        <v>99.86516853932585</v>
      </c>
    </row>
    <row r="3313" spans="1:6" s="95" customFormat="1" x14ac:dyDescent="0.2">
      <c r="A3313" s="111">
        <v>411000</v>
      </c>
      <c r="B3313" s="112" t="s">
        <v>472</v>
      </c>
      <c r="C3313" s="110">
        <f t="shared" ref="C3313" si="1192">SUM(C3314:C3317)</f>
        <v>573300</v>
      </c>
      <c r="D3313" s="110">
        <f t="shared" ref="D3313" si="1193">SUM(D3314:D3317)</f>
        <v>571800</v>
      </c>
      <c r="E3313" s="110">
        <f t="shared" ref="E3313" si="1194">SUM(E3314:E3317)</f>
        <v>0</v>
      </c>
      <c r="F3313" s="218">
        <f t="shared" si="1183"/>
        <v>99.738356881214017</v>
      </c>
    </row>
    <row r="3314" spans="1:6" s="95" customFormat="1" x14ac:dyDescent="0.2">
      <c r="A3314" s="113">
        <v>411100</v>
      </c>
      <c r="B3314" s="114" t="s">
        <v>360</v>
      </c>
      <c r="C3314" s="123">
        <v>490000</v>
      </c>
      <c r="D3314" s="115">
        <v>518000</v>
      </c>
      <c r="E3314" s="123">
        <v>0</v>
      </c>
      <c r="F3314" s="217">
        <f t="shared" si="1183"/>
        <v>105.71428571428572</v>
      </c>
    </row>
    <row r="3315" spans="1:6" s="95" customFormat="1" ht="40.5" x14ac:dyDescent="0.2">
      <c r="A3315" s="113">
        <v>411200</v>
      </c>
      <c r="B3315" s="114" t="s">
        <v>485</v>
      </c>
      <c r="C3315" s="123">
        <v>22700</v>
      </c>
      <c r="D3315" s="115">
        <v>23000</v>
      </c>
      <c r="E3315" s="123">
        <v>0</v>
      </c>
      <c r="F3315" s="217">
        <f t="shared" si="1183"/>
        <v>101.32158590308372</v>
      </c>
    </row>
    <row r="3316" spans="1:6" s="95" customFormat="1" ht="40.5" x14ac:dyDescent="0.2">
      <c r="A3316" s="113">
        <v>411300</v>
      </c>
      <c r="B3316" s="114" t="s">
        <v>361</v>
      </c>
      <c r="C3316" s="123">
        <v>38700</v>
      </c>
      <c r="D3316" s="115">
        <v>15300</v>
      </c>
      <c r="E3316" s="123">
        <v>0</v>
      </c>
      <c r="F3316" s="217">
        <f t="shared" si="1183"/>
        <v>39.534883720930232</v>
      </c>
    </row>
    <row r="3317" spans="1:6" s="95" customFormat="1" x14ac:dyDescent="0.2">
      <c r="A3317" s="113">
        <v>411400</v>
      </c>
      <c r="B3317" s="114" t="s">
        <v>362</v>
      </c>
      <c r="C3317" s="123">
        <v>21900</v>
      </c>
      <c r="D3317" s="115">
        <v>15500</v>
      </c>
      <c r="E3317" s="123">
        <v>0</v>
      </c>
      <c r="F3317" s="217">
        <f t="shared" si="1183"/>
        <v>70.776255707762559</v>
      </c>
    </row>
    <row r="3318" spans="1:6" s="95" customFormat="1" x14ac:dyDescent="0.2">
      <c r="A3318" s="111">
        <v>412000</v>
      </c>
      <c r="B3318" s="116" t="s">
        <v>477</v>
      </c>
      <c r="C3318" s="110">
        <f>SUM(C3319:C3325)</f>
        <v>94200</v>
      </c>
      <c r="D3318" s="110">
        <f>SUM(D3319:D3325)</f>
        <v>94800</v>
      </c>
      <c r="E3318" s="110">
        <f>SUM(E3319:E3325)</f>
        <v>0</v>
      </c>
      <c r="F3318" s="218">
        <f t="shared" si="1183"/>
        <v>100.63694267515923</v>
      </c>
    </row>
    <row r="3319" spans="1:6" s="95" customFormat="1" ht="40.5" x14ac:dyDescent="0.2">
      <c r="A3319" s="113">
        <v>412200</v>
      </c>
      <c r="B3319" s="114" t="s">
        <v>486</v>
      </c>
      <c r="C3319" s="123">
        <v>50000</v>
      </c>
      <c r="D3319" s="115">
        <v>52000</v>
      </c>
      <c r="E3319" s="123">
        <v>0</v>
      </c>
      <c r="F3319" s="217">
        <f t="shared" si="1183"/>
        <v>104</v>
      </c>
    </row>
    <row r="3320" spans="1:6" s="95" customFormat="1" x14ac:dyDescent="0.2">
      <c r="A3320" s="113">
        <v>412300</v>
      </c>
      <c r="B3320" s="114" t="s">
        <v>364</v>
      </c>
      <c r="C3320" s="123">
        <v>12000</v>
      </c>
      <c r="D3320" s="115">
        <v>12000</v>
      </c>
      <c r="E3320" s="123">
        <v>0</v>
      </c>
      <c r="F3320" s="217">
        <f t="shared" si="1183"/>
        <v>100</v>
      </c>
    </row>
    <row r="3321" spans="1:6" s="95" customFormat="1" x14ac:dyDescent="0.2">
      <c r="A3321" s="113">
        <v>412500</v>
      </c>
      <c r="B3321" s="114" t="s">
        <v>366</v>
      </c>
      <c r="C3321" s="123">
        <v>1000</v>
      </c>
      <c r="D3321" s="115">
        <v>999.99999999999989</v>
      </c>
      <c r="E3321" s="123">
        <v>0</v>
      </c>
      <c r="F3321" s="217">
        <f t="shared" si="1183"/>
        <v>99.999999999999986</v>
      </c>
    </row>
    <row r="3322" spans="1:6" s="95" customFormat="1" x14ac:dyDescent="0.2">
      <c r="A3322" s="113">
        <v>412600</v>
      </c>
      <c r="B3322" s="114" t="s">
        <v>487</v>
      </c>
      <c r="C3322" s="123">
        <v>4500</v>
      </c>
      <c r="D3322" s="115">
        <v>4500</v>
      </c>
      <c r="E3322" s="123">
        <v>0</v>
      </c>
      <c r="F3322" s="217">
        <f t="shared" si="1183"/>
        <v>100</v>
      </c>
    </row>
    <row r="3323" spans="1:6" s="95" customFormat="1" x14ac:dyDescent="0.2">
      <c r="A3323" s="113">
        <v>412700</v>
      </c>
      <c r="B3323" s="114" t="s">
        <v>474</v>
      </c>
      <c r="C3323" s="123">
        <v>20000</v>
      </c>
      <c r="D3323" s="115">
        <v>19800</v>
      </c>
      <c r="E3323" s="123">
        <v>0</v>
      </c>
      <c r="F3323" s="217">
        <f t="shared" si="1183"/>
        <v>99</v>
      </c>
    </row>
    <row r="3324" spans="1:6" s="95" customFormat="1" x14ac:dyDescent="0.2">
      <c r="A3324" s="113">
        <v>412900</v>
      </c>
      <c r="B3324" s="118" t="s">
        <v>586</v>
      </c>
      <c r="C3324" s="123">
        <v>5500</v>
      </c>
      <c r="D3324" s="115">
        <v>4000</v>
      </c>
      <c r="E3324" s="123">
        <v>0</v>
      </c>
      <c r="F3324" s="217">
        <f t="shared" si="1183"/>
        <v>72.727272727272734</v>
      </c>
    </row>
    <row r="3325" spans="1:6" s="95" customFormat="1" x14ac:dyDescent="0.2">
      <c r="A3325" s="113">
        <v>412900</v>
      </c>
      <c r="B3325" s="118" t="s">
        <v>587</v>
      </c>
      <c r="C3325" s="123">
        <v>1200</v>
      </c>
      <c r="D3325" s="115">
        <v>1500</v>
      </c>
      <c r="E3325" s="123">
        <v>0</v>
      </c>
      <c r="F3325" s="217">
        <f t="shared" si="1183"/>
        <v>125</v>
      </c>
    </row>
    <row r="3326" spans="1:6" s="120" customFormat="1" x14ac:dyDescent="0.2">
      <c r="A3326" s="111">
        <v>510000</v>
      </c>
      <c r="B3326" s="116" t="s">
        <v>423</v>
      </c>
      <c r="C3326" s="110">
        <f t="shared" ref="C3326:D3327" si="1195">C3327</f>
        <v>5000</v>
      </c>
      <c r="D3326" s="110">
        <f t="shared" si="1195"/>
        <v>5000</v>
      </c>
      <c r="E3326" s="110">
        <f t="shared" ref="E3326:E3327" si="1196">E3327</f>
        <v>0</v>
      </c>
      <c r="F3326" s="218">
        <f t="shared" si="1183"/>
        <v>100</v>
      </c>
    </row>
    <row r="3327" spans="1:6" s="120" customFormat="1" x14ac:dyDescent="0.2">
      <c r="A3327" s="111">
        <v>511000</v>
      </c>
      <c r="B3327" s="116" t="s">
        <v>424</v>
      </c>
      <c r="C3327" s="110">
        <f t="shared" si="1195"/>
        <v>5000</v>
      </c>
      <c r="D3327" s="110">
        <f t="shared" si="1195"/>
        <v>5000</v>
      </c>
      <c r="E3327" s="110">
        <f t="shared" si="1196"/>
        <v>0</v>
      </c>
      <c r="F3327" s="218">
        <f t="shared" si="1183"/>
        <v>100</v>
      </c>
    </row>
    <row r="3328" spans="1:6" s="95" customFormat="1" x14ac:dyDescent="0.2">
      <c r="A3328" s="113">
        <v>511300</v>
      </c>
      <c r="B3328" s="114" t="s">
        <v>427</v>
      </c>
      <c r="C3328" s="123">
        <v>5000</v>
      </c>
      <c r="D3328" s="115">
        <v>5000</v>
      </c>
      <c r="E3328" s="123">
        <v>0</v>
      </c>
      <c r="F3328" s="217">
        <f t="shared" si="1183"/>
        <v>100</v>
      </c>
    </row>
    <row r="3329" spans="1:6" s="120" customFormat="1" x14ac:dyDescent="0.2">
      <c r="A3329" s="111">
        <v>630000</v>
      </c>
      <c r="B3329" s="116" t="s">
        <v>462</v>
      </c>
      <c r="C3329" s="110">
        <f t="shared" ref="C3329" si="1197">C3332+C3330</f>
        <v>5000</v>
      </c>
      <c r="D3329" s="110">
        <f t="shared" ref="D3329" si="1198">D3332+D3330</f>
        <v>44500</v>
      </c>
      <c r="E3329" s="110">
        <f t="shared" ref="E3329" si="1199">E3332+E3330</f>
        <v>550000</v>
      </c>
      <c r="F3329" s="218"/>
    </row>
    <row r="3330" spans="1:6" s="120" customFormat="1" x14ac:dyDescent="0.2">
      <c r="A3330" s="111">
        <v>631000</v>
      </c>
      <c r="B3330" s="116" t="s">
        <v>397</v>
      </c>
      <c r="C3330" s="110">
        <f t="shared" ref="C3330:D3330" si="1200">C3331</f>
        <v>0</v>
      </c>
      <c r="D3330" s="110">
        <f t="shared" si="1200"/>
        <v>0</v>
      </c>
      <c r="E3330" s="110">
        <f t="shared" ref="E3330" si="1201">E3331</f>
        <v>550000</v>
      </c>
      <c r="F3330" s="218">
        <v>0</v>
      </c>
    </row>
    <row r="3331" spans="1:6" s="95" customFormat="1" x14ac:dyDescent="0.2">
      <c r="A3331" s="121">
        <v>631200</v>
      </c>
      <c r="B3331" s="114" t="s">
        <v>465</v>
      </c>
      <c r="C3331" s="123">
        <v>0</v>
      </c>
      <c r="D3331" s="115">
        <v>0</v>
      </c>
      <c r="E3331" s="115">
        <v>550000</v>
      </c>
      <c r="F3331" s="219">
        <v>0</v>
      </c>
    </row>
    <row r="3332" spans="1:6" s="120" customFormat="1" x14ac:dyDescent="0.2">
      <c r="A3332" s="111">
        <v>638000</v>
      </c>
      <c r="B3332" s="116" t="s">
        <v>398</v>
      </c>
      <c r="C3332" s="110">
        <f t="shared" ref="C3332:D3332" si="1202">C3333</f>
        <v>5000</v>
      </c>
      <c r="D3332" s="110">
        <f t="shared" si="1202"/>
        <v>44500</v>
      </c>
      <c r="E3332" s="110">
        <f t="shared" ref="E3332" si="1203">E3333</f>
        <v>0</v>
      </c>
      <c r="F3332" s="218"/>
    </row>
    <row r="3333" spans="1:6" s="95" customFormat="1" x14ac:dyDescent="0.2">
      <c r="A3333" s="113">
        <v>638100</v>
      </c>
      <c r="B3333" s="114" t="s">
        <v>467</v>
      </c>
      <c r="C3333" s="123">
        <v>5000</v>
      </c>
      <c r="D3333" s="115">
        <v>44500</v>
      </c>
      <c r="E3333" s="123">
        <v>0</v>
      </c>
      <c r="F3333" s="217"/>
    </row>
    <row r="3334" spans="1:6" s="95" customFormat="1" x14ac:dyDescent="0.2">
      <c r="A3334" s="154"/>
      <c r="B3334" s="148" t="s">
        <v>501</v>
      </c>
      <c r="C3334" s="152">
        <f>C3312+C3326+C3329</f>
        <v>677500</v>
      </c>
      <c r="D3334" s="152">
        <f>D3312+D3326+D3329</f>
        <v>716100</v>
      </c>
      <c r="E3334" s="152">
        <f>E3312+E3326+E3329</f>
        <v>550000</v>
      </c>
      <c r="F3334" s="245">
        <f t="shared" si="1183"/>
        <v>105.69741697416974</v>
      </c>
    </row>
    <row r="3335" spans="1:6" s="95" customFormat="1" x14ac:dyDescent="0.2">
      <c r="A3335" s="108"/>
      <c r="B3335" s="114"/>
      <c r="C3335" s="115"/>
      <c r="D3335" s="115"/>
      <c r="E3335" s="115"/>
      <c r="F3335" s="219"/>
    </row>
    <row r="3336" spans="1:6" s="95" customFormat="1" x14ac:dyDescent="0.2">
      <c r="A3336" s="108"/>
      <c r="B3336" s="114"/>
      <c r="C3336" s="115"/>
      <c r="D3336" s="115"/>
      <c r="E3336" s="115"/>
      <c r="F3336" s="219"/>
    </row>
    <row r="3337" spans="1:6" s="95" customFormat="1" x14ac:dyDescent="0.2">
      <c r="A3337" s="113" t="s">
        <v>929</v>
      </c>
      <c r="B3337" s="114"/>
      <c r="C3337" s="115"/>
      <c r="D3337" s="115"/>
      <c r="E3337" s="115"/>
      <c r="F3337" s="219"/>
    </row>
    <row r="3338" spans="1:6" s="95" customFormat="1" x14ac:dyDescent="0.2">
      <c r="A3338" s="113" t="s">
        <v>514</v>
      </c>
      <c r="B3338" s="114"/>
      <c r="C3338" s="115"/>
      <c r="D3338" s="115"/>
      <c r="E3338" s="115"/>
      <c r="F3338" s="219"/>
    </row>
    <row r="3339" spans="1:6" s="95" customFormat="1" x14ac:dyDescent="0.2">
      <c r="A3339" s="113" t="s">
        <v>688</v>
      </c>
      <c r="B3339" s="114"/>
      <c r="C3339" s="115"/>
      <c r="D3339" s="115"/>
      <c r="E3339" s="115"/>
      <c r="F3339" s="219"/>
    </row>
    <row r="3340" spans="1:6" s="95" customFormat="1" x14ac:dyDescent="0.2">
      <c r="A3340" s="113" t="s">
        <v>801</v>
      </c>
      <c r="B3340" s="114"/>
      <c r="C3340" s="115"/>
      <c r="D3340" s="115"/>
      <c r="E3340" s="115"/>
      <c r="F3340" s="219"/>
    </row>
    <row r="3341" spans="1:6" s="95" customFormat="1" x14ac:dyDescent="0.2">
      <c r="A3341" s="108"/>
      <c r="B3341" s="114"/>
      <c r="C3341" s="115"/>
      <c r="D3341" s="115"/>
      <c r="E3341" s="115"/>
      <c r="F3341" s="219"/>
    </row>
    <row r="3342" spans="1:6" s="95" customFormat="1" x14ac:dyDescent="0.2">
      <c r="A3342" s="111">
        <v>410000</v>
      </c>
      <c r="B3342" s="112" t="s">
        <v>359</v>
      </c>
      <c r="C3342" s="110">
        <f t="shared" ref="C3342" si="1204">C3343+C3348</f>
        <v>1022400</v>
      </c>
      <c r="D3342" s="110">
        <f t="shared" ref="D3342" si="1205">D3343+D3348</f>
        <v>1129200</v>
      </c>
      <c r="E3342" s="110">
        <f t="shared" ref="E3342" si="1206">E3343+E3348</f>
        <v>0</v>
      </c>
      <c r="F3342" s="218">
        <f t="shared" si="1183"/>
        <v>110.44600938967135</v>
      </c>
    </row>
    <row r="3343" spans="1:6" s="95" customFormat="1" x14ac:dyDescent="0.2">
      <c r="A3343" s="111">
        <v>411000</v>
      </c>
      <c r="B3343" s="112" t="s">
        <v>472</v>
      </c>
      <c r="C3343" s="110">
        <f t="shared" ref="C3343" si="1207">SUM(C3344:C3347)</f>
        <v>908700</v>
      </c>
      <c r="D3343" s="110">
        <f t="shared" ref="D3343" si="1208">SUM(D3344:D3347)</f>
        <v>1012500</v>
      </c>
      <c r="E3343" s="110">
        <f t="shared" ref="E3343" si="1209">SUM(E3344:E3347)</f>
        <v>0</v>
      </c>
      <c r="F3343" s="218">
        <f t="shared" si="1183"/>
        <v>111.42291185209641</v>
      </c>
    </row>
    <row r="3344" spans="1:6" s="95" customFormat="1" x14ac:dyDescent="0.2">
      <c r="A3344" s="113">
        <v>411100</v>
      </c>
      <c r="B3344" s="114" t="s">
        <v>360</v>
      </c>
      <c r="C3344" s="123">
        <v>840000</v>
      </c>
      <c r="D3344" s="115">
        <v>950000</v>
      </c>
      <c r="E3344" s="123">
        <v>0</v>
      </c>
      <c r="F3344" s="217">
        <f t="shared" si="1183"/>
        <v>113.09523809523809</v>
      </c>
    </row>
    <row r="3345" spans="1:6" s="95" customFormat="1" ht="40.5" x14ac:dyDescent="0.2">
      <c r="A3345" s="113">
        <v>411200</v>
      </c>
      <c r="B3345" s="114" t="s">
        <v>485</v>
      </c>
      <c r="C3345" s="123">
        <v>45000</v>
      </c>
      <c r="D3345" s="115">
        <v>45000</v>
      </c>
      <c r="E3345" s="123">
        <v>0</v>
      </c>
      <c r="F3345" s="217">
        <f t="shared" si="1183"/>
        <v>100</v>
      </c>
    </row>
    <row r="3346" spans="1:6" s="95" customFormat="1" ht="40.5" x14ac:dyDescent="0.2">
      <c r="A3346" s="113">
        <v>411300</v>
      </c>
      <c r="B3346" s="114" t="s">
        <v>361</v>
      </c>
      <c r="C3346" s="123">
        <v>16800</v>
      </c>
      <c r="D3346" s="115">
        <v>14700</v>
      </c>
      <c r="E3346" s="123">
        <v>0</v>
      </c>
      <c r="F3346" s="217">
        <f t="shared" si="1183"/>
        <v>87.5</v>
      </c>
    </row>
    <row r="3347" spans="1:6" s="95" customFormat="1" x14ac:dyDescent="0.2">
      <c r="A3347" s="113">
        <v>411400</v>
      </c>
      <c r="B3347" s="114" t="s">
        <v>362</v>
      </c>
      <c r="C3347" s="123">
        <v>6900</v>
      </c>
      <c r="D3347" s="115">
        <v>2800</v>
      </c>
      <c r="E3347" s="123">
        <v>0</v>
      </c>
      <c r="F3347" s="217">
        <f t="shared" si="1183"/>
        <v>40.579710144927539</v>
      </c>
    </row>
    <row r="3348" spans="1:6" s="95" customFormat="1" x14ac:dyDescent="0.2">
      <c r="A3348" s="111">
        <v>412000</v>
      </c>
      <c r="B3348" s="116" t="s">
        <v>477</v>
      </c>
      <c r="C3348" s="110">
        <f>SUM(C3349:C3356)</f>
        <v>113700</v>
      </c>
      <c r="D3348" s="110">
        <f>SUM(D3349:D3356)</f>
        <v>116700</v>
      </c>
      <c r="E3348" s="110">
        <f>SUM(E3349:E3356)</f>
        <v>0</v>
      </c>
      <c r="F3348" s="218">
        <f t="shared" si="1183"/>
        <v>102.63852242744062</v>
      </c>
    </row>
    <row r="3349" spans="1:6" s="95" customFormat="1" ht="40.5" x14ac:dyDescent="0.2">
      <c r="A3349" s="113">
        <v>412200</v>
      </c>
      <c r="B3349" s="114" t="s">
        <v>486</v>
      </c>
      <c r="C3349" s="123">
        <v>40000</v>
      </c>
      <c r="D3349" s="115">
        <v>42000</v>
      </c>
      <c r="E3349" s="123">
        <v>0</v>
      </c>
      <c r="F3349" s="217">
        <f t="shared" si="1183"/>
        <v>105</v>
      </c>
    </row>
    <row r="3350" spans="1:6" s="95" customFormat="1" x14ac:dyDescent="0.2">
      <c r="A3350" s="113">
        <v>412300</v>
      </c>
      <c r="B3350" s="114" t="s">
        <v>364</v>
      </c>
      <c r="C3350" s="123">
        <v>8900</v>
      </c>
      <c r="D3350" s="115">
        <v>9000</v>
      </c>
      <c r="E3350" s="123">
        <v>0</v>
      </c>
      <c r="F3350" s="217">
        <f t="shared" si="1183"/>
        <v>101.12359550561798</v>
      </c>
    </row>
    <row r="3351" spans="1:6" s="95" customFormat="1" x14ac:dyDescent="0.2">
      <c r="A3351" s="113">
        <v>412500</v>
      </c>
      <c r="B3351" s="114" t="s">
        <v>366</v>
      </c>
      <c r="C3351" s="123">
        <v>7000</v>
      </c>
      <c r="D3351" s="115">
        <v>7000</v>
      </c>
      <c r="E3351" s="123">
        <v>0</v>
      </c>
      <c r="F3351" s="217">
        <f t="shared" si="1183"/>
        <v>100</v>
      </c>
    </row>
    <row r="3352" spans="1:6" s="95" customFormat="1" x14ac:dyDescent="0.2">
      <c r="A3352" s="113">
        <v>412600</v>
      </c>
      <c r="B3352" s="114" t="s">
        <v>487</v>
      </c>
      <c r="C3352" s="123">
        <v>10000</v>
      </c>
      <c r="D3352" s="115">
        <v>10000</v>
      </c>
      <c r="E3352" s="123">
        <v>0</v>
      </c>
      <c r="F3352" s="217">
        <f t="shared" si="1183"/>
        <v>100</v>
      </c>
    </row>
    <row r="3353" spans="1:6" s="95" customFormat="1" x14ac:dyDescent="0.2">
      <c r="A3353" s="113">
        <v>412700</v>
      </c>
      <c r="B3353" s="114" t="s">
        <v>474</v>
      </c>
      <c r="C3353" s="123">
        <v>44000</v>
      </c>
      <c r="D3353" s="115">
        <v>45000</v>
      </c>
      <c r="E3353" s="123">
        <v>0</v>
      </c>
      <c r="F3353" s="217">
        <f t="shared" si="1183"/>
        <v>102.27272727272727</v>
      </c>
    </row>
    <row r="3354" spans="1:6" s="95" customFormat="1" x14ac:dyDescent="0.2">
      <c r="A3354" s="113">
        <v>412900</v>
      </c>
      <c r="B3354" s="118" t="s">
        <v>585</v>
      </c>
      <c r="C3354" s="123">
        <v>200</v>
      </c>
      <c r="D3354" s="115">
        <v>200</v>
      </c>
      <c r="E3354" s="123">
        <v>0</v>
      </c>
      <c r="F3354" s="217">
        <f t="shared" ref="F3354:F3408" si="1210">D3354/C3354*100</f>
        <v>100</v>
      </c>
    </row>
    <row r="3355" spans="1:6" s="95" customFormat="1" x14ac:dyDescent="0.2">
      <c r="A3355" s="113">
        <v>412900</v>
      </c>
      <c r="B3355" s="118" t="s">
        <v>586</v>
      </c>
      <c r="C3355" s="123">
        <v>1300</v>
      </c>
      <c r="D3355" s="115">
        <v>500</v>
      </c>
      <c r="E3355" s="123">
        <v>0</v>
      </c>
      <c r="F3355" s="217">
        <f t="shared" si="1210"/>
        <v>38.461538461538467</v>
      </c>
    </row>
    <row r="3356" spans="1:6" s="95" customFormat="1" x14ac:dyDescent="0.2">
      <c r="A3356" s="113">
        <v>412900</v>
      </c>
      <c r="B3356" s="118" t="s">
        <v>587</v>
      </c>
      <c r="C3356" s="123">
        <v>2300</v>
      </c>
      <c r="D3356" s="115">
        <v>3000</v>
      </c>
      <c r="E3356" s="123">
        <v>0</v>
      </c>
      <c r="F3356" s="217">
        <f t="shared" si="1210"/>
        <v>130.43478260869566</v>
      </c>
    </row>
    <row r="3357" spans="1:6" s="95" customFormat="1" x14ac:dyDescent="0.2">
      <c r="A3357" s="111">
        <v>510000</v>
      </c>
      <c r="B3357" s="116" t="s">
        <v>423</v>
      </c>
      <c r="C3357" s="110">
        <f>C3358+C3360</f>
        <v>11600</v>
      </c>
      <c r="D3357" s="110">
        <f>D3358+D3360</f>
        <v>10000</v>
      </c>
      <c r="E3357" s="110">
        <f>E3358+E3360</f>
        <v>0</v>
      </c>
      <c r="F3357" s="218">
        <f t="shared" si="1210"/>
        <v>86.206896551724128</v>
      </c>
    </row>
    <row r="3358" spans="1:6" s="95" customFormat="1" x14ac:dyDescent="0.2">
      <c r="A3358" s="111">
        <v>511000</v>
      </c>
      <c r="B3358" s="116" t="s">
        <v>424</v>
      </c>
      <c r="C3358" s="110">
        <f>SUM(C3359:C3359)</f>
        <v>10000</v>
      </c>
      <c r="D3358" s="110">
        <f>SUM(D3359:D3359)</f>
        <v>10000</v>
      </c>
      <c r="E3358" s="110">
        <f>SUM(E3359:E3359)</f>
        <v>0</v>
      </c>
      <c r="F3358" s="218">
        <f t="shared" si="1210"/>
        <v>100</v>
      </c>
    </row>
    <row r="3359" spans="1:6" s="95" customFormat="1" x14ac:dyDescent="0.2">
      <c r="A3359" s="113">
        <v>511300</v>
      </c>
      <c r="B3359" s="114" t="s">
        <v>427</v>
      </c>
      <c r="C3359" s="123">
        <v>10000</v>
      </c>
      <c r="D3359" s="115">
        <v>10000</v>
      </c>
      <c r="E3359" s="123">
        <v>0</v>
      </c>
      <c r="F3359" s="217">
        <f t="shared" si="1210"/>
        <v>100</v>
      </c>
    </row>
    <row r="3360" spans="1:6" s="120" customFormat="1" x14ac:dyDescent="0.2">
      <c r="A3360" s="111">
        <v>516000</v>
      </c>
      <c r="B3360" s="116" t="s">
        <v>434</v>
      </c>
      <c r="C3360" s="110">
        <f t="shared" ref="C3360" si="1211">C3361</f>
        <v>1600</v>
      </c>
      <c r="D3360" s="110">
        <f t="shared" ref="D3360:E3360" si="1212">D3361</f>
        <v>0</v>
      </c>
      <c r="E3360" s="110">
        <f t="shared" si="1212"/>
        <v>0</v>
      </c>
      <c r="F3360" s="218">
        <f t="shared" si="1210"/>
        <v>0</v>
      </c>
    </row>
    <row r="3361" spans="1:6" s="95" customFormat="1" x14ac:dyDescent="0.2">
      <c r="A3361" s="113">
        <v>516100</v>
      </c>
      <c r="B3361" s="114" t="s">
        <v>434</v>
      </c>
      <c r="C3361" s="123">
        <v>1600</v>
      </c>
      <c r="D3361" s="115">
        <v>0</v>
      </c>
      <c r="E3361" s="123">
        <v>0</v>
      </c>
      <c r="F3361" s="217">
        <f t="shared" si="1210"/>
        <v>0</v>
      </c>
    </row>
    <row r="3362" spans="1:6" s="120" customFormat="1" x14ac:dyDescent="0.2">
      <c r="A3362" s="111">
        <v>630000</v>
      </c>
      <c r="B3362" s="116" t="s">
        <v>462</v>
      </c>
      <c r="C3362" s="110">
        <f t="shared" ref="C3362:D3363" si="1213">C3363</f>
        <v>28000.000000000004</v>
      </c>
      <c r="D3362" s="110">
        <f t="shared" si="1213"/>
        <v>0</v>
      </c>
      <c r="E3362" s="110">
        <f t="shared" ref="E3362:E3363" si="1214">E3363</f>
        <v>0</v>
      </c>
      <c r="F3362" s="218">
        <f t="shared" si="1210"/>
        <v>0</v>
      </c>
    </row>
    <row r="3363" spans="1:6" s="120" customFormat="1" x14ac:dyDescent="0.2">
      <c r="A3363" s="111">
        <v>638000</v>
      </c>
      <c r="B3363" s="116" t="s">
        <v>398</v>
      </c>
      <c r="C3363" s="110">
        <f t="shared" si="1213"/>
        <v>28000.000000000004</v>
      </c>
      <c r="D3363" s="110">
        <f t="shared" si="1213"/>
        <v>0</v>
      </c>
      <c r="E3363" s="110">
        <f t="shared" si="1214"/>
        <v>0</v>
      </c>
      <c r="F3363" s="218">
        <f t="shared" si="1210"/>
        <v>0</v>
      </c>
    </row>
    <row r="3364" spans="1:6" s="95" customFormat="1" x14ac:dyDescent="0.2">
      <c r="A3364" s="113">
        <v>638100</v>
      </c>
      <c r="B3364" s="114" t="s">
        <v>467</v>
      </c>
      <c r="C3364" s="123">
        <v>28000.000000000004</v>
      </c>
      <c r="D3364" s="115">
        <v>0</v>
      </c>
      <c r="E3364" s="123">
        <v>0</v>
      </c>
      <c r="F3364" s="217">
        <f t="shared" si="1210"/>
        <v>0</v>
      </c>
    </row>
    <row r="3365" spans="1:6" s="95" customFormat="1" x14ac:dyDescent="0.2">
      <c r="A3365" s="154"/>
      <c r="B3365" s="148" t="s">
        <v>501</v>
      </c>
      <c r="C3365" s="152">
        <f>C3342+C3357+C3362</f>
        <v>1062000</v>
      </c>
      <c r="D3365" s="152">
        <f>D3342+D3357+D3362</f>
        <v>1139200</v>
      </c>
      <c r="E3365" s="152">
        <f>E3342+E3357+E3362</f>
        <v>0</v>
      </c>
      <c r="F3365" s="245">
        <f t="shared" si="1210"/>
        <v>107.26930320150659</v>
      </c>
    </row>
    <row r="3366" spans="1:6" s="95" customFormat="1" x14ac:dyDescent="0.2">
      <c r="A3366" s="108"/>
      <c r="B3366" s="114"/>
      <c r="C3366" s="115"/>
      <c r="D3366" s="115"/>
      <c r="E3366" s="115"/>
      <c r="F3366" s="219"/>
    </row>
    <row r="3367" spans="1:6" s="95" customFormat="1" x14ac:dyDescent="0.2">
      <c r="A3367" s="108"/>
      <c r="B3367" s="114"/>
      <c r="C3367" s="115"/>
      <c r="D3367" s="115"/>
      <c r="E3367" s="115"/>
      <c r="F3367" s="219"/>
    </row>
    <row r="3368" spans="1:6" s="95" customFormat="1" x14ac:dyDescent="0.2">
      <c r="A3368" s="113" t="s">
        <v>930</v>
      </c>
      <c r="B3368" s="114"/>
      <c r="C3368" s="115"/>
      <c r="D3368" s="115"/>
      <c r="E3368" s="115"/>
      <c r="F3368" s="219"/>
    </row>
    <row r="3369" spans="1:6" s="95" customFormat="1" x14ac:dyDescent="0.2">
      <c r="A3369" s="113" t="s">
        <v>514</v>
      </c>
      <c r="B3369" s="114"/>
      <c r="C3369" s="115"/>
      <c r="D3369" s="115"/>
      <c r="E3369" s="115"/>
      <c r="F3369" s="219"/>
    </row>
    <row r="3370" spans="1:6" s="95" customFormat="1" x14ac:dyDescent="0.2">
      <c r="A3370" s="113" t="s">
        <v>689</v>
      </c>
      <c r="B3370" s="114"/>
      <c r="C3370" s="115"/>
      <c r="D3370" s="115"/>
      <c r="E3370" s="115"/>
      <c r="F3370" s="219"/>
    </row>
    <row r="3371" spans="1:6" s="95" customFormat="1" x14ac:dyDescent="0.2">
      <c r="A3371" s="113" t="s">
        <v>801</v>
      </c>
      <c r="B3371" s="114"/>
      <c r="C3371" s="115"/>
      <c r="D3371" s="115"/>
      <c r="E3371" s="115"/>
      <c r="F3371" s="219"/>
    </row>
    <row r="3372" spans="1:6" s="95" customFormat="1" x14ac:dyDescent="0.2">
      <c r="A3372" s="108"/>
      <c r="B3372" s="114"/>
      <c r="C3372" s="115"/>
      <c r="D3372" s="115"/>
      <c r="E3372" s="115"/>
      <c r="F3372" s="219"/>
    </row>
    <row r="3373" spans="1:6" s="95" customFormat="1" x14ac:dyDescent="0.2">
      <c r="A3373" s="111">
        <v>410000</v>
      </c>
      <c r="B3373" s="112" t="s">
        <v>359</v>
      </c>
      <c r="C3373" s="110">
        <f t="shared" ref="C3373" si="1215">C3374+C3379</f>
        <v>997000</v>
      </c>
      <c r="D3373" s="110">
        <f t="shared" ref="D3373" si="1216">D3374+D3379</f>
        <v>1113000</v>
      </c>
      <c r="E3373" s="110">
        <f t="shared" ref="E3373" si="1217">E3374+E3379</f>
        <v>0</v>
      </c>
      <c r="F3373" s="218">
        <f t="shared" si="1210"/>
        <v>111.63490471414244</v>
      </c>
    </row>
    <row r="3374" spans="1:6" s="95" customFormat="1" x14ac:dyDescent="0.2">
      <c r="A3374" s="111">
        <v>411000</v>
      </c>
      <c r="B3374" s="112" t="s">
        <v>472</v>
      </c>
      <c r="C3374" s="110">
        <f t="shared" ref="C3374" si="1218">SUM(C3375:C3378)</f>
        <v>897000</v>
      </c>
      <c r="D3374" s="110">
        <f t="shared" ref="D3374" si="1219">SUM(D3375:D3378)</f>
        <v>1013000</v>
      </c>
      <c r="E3374" s="110">
        <f t="shared" ref="E3374" si="1220">SUM(E3375:E3378)</f>
        <v>0</v>
      </c>
      <c r="F3374" s="218">
        <f t="shared" si="1210"/>
        <v>112.9319955406912</v>
      </c>
    </row>
    <row r="3375" spans="1:6" s="95" customFormat="1" x14ac:dyDescent="0.2">
      <c r="A3375" s="113">
        <v>411100</v>
      </c>
      <c r="B3375" s="114" t="s">
        <v>360</v>
      </c>
      <c r="C3375" s="123">
        <v>830000</v>
      </c>
      <c r="D3375" s="115">
        <v>951000</v>
      </c>
      <c r="E3375" s="123">
        <v>0</v>
      </c>
      <c r="F3375" s="217">
        <f t="shared" si="1210"/>
        <v>114.57831325301204</v>
      </c>
    </row>
    <row r="3376" spans="1:6" s="95" customFormat="1" ht="40.5" x14ac:dyDescent="0.2">
      <c r="A3376" s="113">
        <v>411200</v>
      </c>
      <c r="B3376" s="114" t="s">
        <v>485</v>
      </c>
      <c r="C3376" s="123">
        <v>43000</v>
      </c>
      <c r="D3376" s="115">
        <v>45000</v>
      </c>
      <c r="E3376" s="123">
        <v>0</v>
      </c>
      <c r="F3376" s="217">
        <f t="shared" si="1210"/>
        <v>104.65116279069768</v>
      </c>
    </row>
    <row r="3377" spans="1:6" s="95" customFormat="1" ht="40.5" x14ac:dyDescent="0.2">
      <c r="A3377" s="113">
        <v>411300</v>
      </c>
      <c r="B3377" s="114" t="s">
        <v>361</v>
      </c>
      <c r="C3377" s="123">
        <v>14000</v>
      </c>
      <c r="D3377" s="115">
        <v>5000</v>
      </c>
      <c r="E3377" s="123">
        <v>0</v>
      </c>
      <c r="F3377" s="217">
        <f t="shared" si="1210"/>
        <v>35.714285714285715</v>
      </c>
    </row>
    <row r="3378" spans="1:6" s="95" customFormat="1" x14ac:dyDescent="0.2">
      <c r="A3378" s="113">
        <v>411400</v>
      </c>
      <c r="B3378" s="114" t="s">
        <v>362</v>
      </c>
      <c r="C3378" s="123">
        <v>10000</v>
      </c>
      <c r="D3378" s="115">
        <v>12000</v>
      </c>
      <c r="E3378" s="123">
        <v>0</v>
      </c>
      <c r="F3378" s="217">
        <f t="shared" si="1210"/>
        <v>120</v>
      </c>
    </row>
    <row r="3379" spans="1:6" s="95" customFormat="1" x14ac:dyDescent="0.2">
      <c r="A3379" s="111">
        <v>412000</v>
      </c>
      <c r="B3379" s="116" t="s">
        <v>477</v>
      </c>
      <c r="C3379" s="110">
        <f>SUM(C3380:C3388)</f>
        <v>100000</v>
      </c>
      <c r="D3379" s="110">
        <f>SUM(D3380:D3388)</f>
        <v>100000</v>
      </c>
      <c r="E3379" s="110">
        <f>SUM(E3380:E3388)</f>
        <v>0</v>
      </c>
      <c r="F3379" s="218">
        <f t="shared" si="1210"/>
        <v>100</v>
      </c>
    </row>
    <row r="3380" spans="1:6" s="95" customFormat="1" ht="40.5" x14ac:dyDescent="0.2">
      <c r="A3380" s="113">
        <v>412200</v>
      </c>
      <c r="B3380" s="114" t="s">
        <v>486</v>
      </c>
      <c r="C3380" s="123">
        <v>40000</v>
      </c>
      <c r="D3380" s="115">
        <v>42000</v>
      </c>
      <c r="E3380" s="123">
        <v>0</v>
      </c>
      <c r="F3380" s="217">
        <f t="shared" si="1210"/>
        <v>105</v>
      </c>
    </row>
    <row r="3381" spans="1:6" s="95" customFormat="1" x14ac:dyDescent="0.2">
      <c r="A3381" s="113">
        <v>412300</v>
      </c>
      <c r="B3381" s="114" t="s">
        <v>364</v>
      </c>
      <c r="C3381" s="123">
        <v>12000</v>
      </c>
      <c r="D3381" s="115">
        <v>12000</v>
      </c>
      <c r="E3381" s="123">
        <v>0</v>
      </c>
      <c r="F3381" s="217">
        <f t="shared" si="1210"/>
        <v>100</v>
      </c>
    </row>
    <row r="3382" spans="1:6" s="95" customFormat="1" x14ac:dyDescent="0.2">
      <c r="A3382" s="113">
        <v>412500</v>
      </c>
      <c r="B3382" s="114" t="s">
        <v>366</v>
      </c>
      <c r="C3382" s="123">
        <v>1500</v>
      </c>
      <c r="D3382" s="115">
        <v>1500</v>
      </c>
      <c r="E3382" s="123">
        <v>0</v>
      </c>
      <c r="F3382" s="217">
        <f t="shared" si="1210"/>
        <v>100</v>
      </c>
    </row>
    <row r="3383" spans="1:6" s="95" customFormat="1" x14ac:dyDescent="0.2">
      <c r="A3383" s="113">
        <v>412600</v>
      </c>
      <c r="B3383" s="114" t="s">
        <v>487</v>
      </c>
      <c r="C3383" s="123">
        <v>8000</v>
      </c>
      <c r="D3383" s="115">
        <v>8000</v>
      </c>
      <c r="E3383" s="123">
        <v>0</v>
      </c>
      <c r="F3383" s="217">
        <f t="shared" si="1210"/>
        <v>100</v>
      </c>
    </row>
    <row r="3384" spans="1:6" s="95" customFormat="1" x14ac:dyDescent="0.2">
      <c r="A3384" s="113">
        <v>412700</v>
      </c>
      <c r="B3384" s="114" t="s">
        <v>474</v>
      </c>
      <c r="C3384" s="123">
        <v>30000</v>
      </c>
      <c r="D3384" s="115">
        <v>30000</v>
      </c>
      <c r="E3384" s="123">
        <v>0</v>
      </c>
      <c r="F3384" s="217">
        <f t="shared" si="1210"/>
        <v>100</v>
      </c>
    </row>
    <row r="3385" spans="1:6" s="95" customFormat="1" x14ac:dyDescent="0.2">
      <c r="A3385" s="113">
        <v>412900</v>
      </c>
      <c r="B3385" s="118" t="s">
        <v>802</v>
      </c>
      <c r="C3385" s="123">
        <v>500</v>
      </c>
      <c r="D3385" s="115">
        <v>499.99999999999994</v>
      </c>
      <c r="E3385" s="123">
        <v>0</v>
      </c>
      <c r="F3385" s="217">
        <f t="shared" si="1210"/>
        <v>99.999999999999986</v>
      </c>
    </row>
    <row r="3386" spans="1:6" s="95" customFormat="1" x14ac:dyDescent="0.2">
      <c r="A3386" s="113">
        <v>412900</v>
      </c>
      <c r="B3386" s="118" t="s">
        <v>567</v>
      </c>
      <c r="C3386" s="123">
        <v>2000</v>
      </c>
      <c r="D3386" s="115">
        <v>0</v>
      </c>
      <c r="E3386" s="123">
        <v>0</v>
      </c>
      <c r="F3386" s="217">
        <f t="shared" si="1210"/>
        <v>0</v>
      </c>
    </row>
    <row r="3387" spans="1:6" s="95" customFormat="1" x14ac:dyDescent="0.2">
      <c r="A3387" s="113">
        <v>412900</v>
      </c>
      <c r="B3387" s="118" t="s">
        <v>586</v>
      </c>
      <c r="C3387" s="123">
        <v>4000</v>
      </c>
      <c r="D3387" s="115">
        <v>4000</v>
      </c>
      <c r="E3387" s="123">
        <v>0</v>
      </c>
      <c r="F3387" s="217">
        <f t="shared" si="1210"/>
        <v>100</v>
      </c>
    </row>
    <row r="3388" spans="1:6" s="95" customFormat="1" x14ac:dyDescent="0.2">
      <c r="A3388" s="113">
        <v>412900</v>
      </c>
      <c r="B3388" s="118" t="s">
        <v>587</v>
      </c>
      <c r="C3388" s="123">
        <v>2000</v>
      </c>
      <c r="D3388" s="115">
        <v>1999.9999999999998</v>
      </c>
      <c r="E3388" s="123">
        <v>0</v>
      </c>
      <c r="F3388" s="217">
        <f t="shared" si="1210"/>
        <v>99.999999999999986</v>
      </c>
    </row>
    <row r="3389" spans="1:6" s="95" customFormat="1" x14ac:dyDescent="0.2">
      <c r="A3389" s="111">
        <v>510000</v>
      </c>
      <c r="B3389" s="116" t="s">
        <v>423</v>
      </c>
      <c r="C3389" s="110">
        <f t="shared" ref="C3389:D3390" si="1221">C3390</f>
        <v>10000</v>
      </c>
      <c r="D3389" s="110">
        <f t="shared" si="1221"/>
        <v>10000</v>
      </c>
      <c r="E3389" s="110">
        <f t="shared" ref="E3389:E3390" si="1222">E3390</f>
        <v>0</v>
      </c>
      <c r="F3389" s="218">
        <f t="shared" si="1210"/>
        <v>100</v>
      </c>
    </row>
    <row r="3390" spans="1:6" s="95" customFormat="1" x14ac:dyDescent="0.2">
      <c r="A3390" s="111">
        <v>511000</v>
      </c>
      <c r="B3390" s="116" t="s">
        <v>424</v>
      </c>
      <c r="C3390" s="110">
        <f t="shared" si="1221"/>
        <v>10000</v>
      </c>
      <c r="D3390" s="110">
        <f t="shared" si="1221"/>
        <v>10000</v>
      </c>
      <c r="E3390" s="110">
        <f t="shared" si="1222"/>
        <v>0</v>
      </c>
      <c r="F3390" s="218">
        <f t="shared" si="1210"/>
        <v>100</v>
      </c>
    </row>
    <row r="3391" spans="1:6" s="95" customFormat="1" x14ac:dyDescent="0.2">
      <c r="A3391" s="113">
        <v>511300</v>
      </c>
      <c r="B3391" s="114" t="s">
        <v>427</v>
      </c>
      <c r="C3391" s="123">
        <v>10000</v>
      </c>
      <c r="D3391" s="115">
        <v>10000</v>
      </c>
      <c r="E3391" s="123">
        <v>0</v>
      </c>
      <c r="F3391" s="217">
        <f t="shared" si="1210"/>
        <v>100</v>
      </c>
    </row>
    <row r="3392" spans="1:6" s="120" customFormat="1" x14ac:dyDescent="0.2">
      <c r="A3392" s="111">
        <v>630000</v>
      </c>
      <c r="B3392" s="116" t="s">
        <v>462</v>
      </c>
      <c r="C3392" s="110">
        <f>0+C3393</f>
        <v>0</v>
      </c>
      <c r="D3392" s="110">
        <f>0+D3393</f>
        <v>0</v>
      </c>
      <c r="E3392" s="110">
        <f>0+E3393</f>
        <v>50000</v>
      </c>
      <c r="F3392" s="218">
        <v>0</v>
      </c>
    </row>
    <row r="3393" spans="1:6" s="120" customFormat="1" x14ac:dyDescent="0.2">
      <c r="A3393" s="111">
        <v>631000</v>
      </c>
      <c r="B3393" s="116" t="s">
        <v>397</v>
      </c>
      <c r="C3393" s="110">
        <f t="shared" ref="C3393" si="1223">C3394</f>
        <v>0</v>
      </c>
      <c r="D3393" s="110">
        <f>D3394</f>
        <v>0</v>
      </c>
      <c r="E3393" s="110">
        <f t="shared" ref="E3393" si="1224">E3394</f>
        <v>50000</v>
      </c>
      <c r="F3393" s="218">
        <v>0</v>
      </c>
    </row>
    <row r="3394" spans="1:6" s="95" customFormat="1" x14ac:dyDescent="0.2">
      <c r="A3394" s="121">
        <v>631200</v>
      </c>
      <c r="B3394" s="114" t="s">
        <v>465</v>
      </c>
      <c r="C3394" s="123">
        <v>0</v>
      </c>
      <c r="D3394" s="115">
        <v>0</v>
      </c>
      <c r="E3394" s="115">
        <v>50000</v>
      </c>
      <c r="F3394" s="219">
        <v>0</v>
      </c>
    </row>
    <row r="3395" spans="1:6" s="95" customFormat="1" x14ac:dyDescent="0.2">
      <c r="A3395" s="154"/>
      <c r="B3395" s="148" t="s">
        <v>501</v>
      </c>
      <c r="C3395" s="152">
        <f>C3373+C3389+C3392</f>
        <v>1007000</v>
      </c>
      <c r="D3395" s="152">
        <f>D3373+D3389+D3392</f>
        <v>1123000</v>
      </c>
      <c r="E3395" s="152">
        <f>E3373+E3389+E3392</f>
        <v>50000</v>
      </c>
      <c r="F3395" s="245">
        <f t="shared" si="1210"/>
        <v>111.519364448858</v>
      </c>
    </row>
    <row r="3396" spans="1:6" s="95" customFormat="1" x14ac:dyDescent="0.2">
      <c r="A3396" s="131"/>
      <c r="B3396" s="109"/>
      <c r="C3396" s="132"/>
      <c r="D3396" s="132"/>
      <c r="E3396" s="132"/>
      <c r="F3396" s="241"/>
    </row>
    <row r="3397" spans="1:6" s="95" customFormat="1" x14ac:dyDescent="0.2">
      <c r="A3397" s="131"/>
      <c r="B3397" s="109"/>
      <c r="C3397" s="132"/>
      <c r="D3397" s="132"/>
      <c r="E3397" s="132"/>
      <c r="F3397" s="241"/>
    </row>
    <row r="3398" spans="1:6" s="95" customFormat="1" x14ac:dyDescent="0.2">
      <c r="A3398" s="113" t="s">
        <v>931</v>
      </c>
      <c r="B3398" s="114"/>
      <c r="C3398" s="132"/>
      <c r="D3398" s="132"/>
      <c r="E3398" s="132"/>
      <c r="F3398" s="241"/>
    </row>
    <row r="3399" spans="1:6" s="95" customFormat="1" x14ac:dyDescent="0.2">
      <c r="A3399" s="113" t="s">
        <v>514</v>
      </c>
      <c r="B3399" s="114"/>
      <c r="C3399" s="132"/>
      <c r="D3399" s="132"/>
      <c r="E3399" s="132"/>
      <c r="F3399" s="241"/>
    </row>
    <row r="3400" spans="1:6" s="95" customFormat="1" x14ac:dyDescent="0.2">
      <c r="A3400" s="113" t="s">
        <v>690</v>
      </c>
      <c r="B3400" s="114"/>
      <c r="C3400" s="132"/>
      <c r="D3400" s="132"/>
      <c r="E3400" s="132"/>
      <c r="F3400" s="241"/>
    </row>
    <row r="3401" spans="1:6" s="95" customFormat="1" x14ac:dyDescent="0.2">
      <c r="A3401" s="113" t="s">
        <v>801</v>
      </c>
      <c r="B3401" s="114"/>
      <c r="C3401" s="132"/>
      <c r="D3401" s="132"/>
      <c r="E3401" s="132"/>
      <c r="F3401" s="241"/>
    </row>
    <row r="3402" spans="1:6" s="95" customFormat="1" x14ac:dyDescent="0.2">
      <c r="A3402" s="108"/>
      <c r="B3402" s="114"/>
      <c r="C3402" s="132"/>
      <c r="D3402" s="132"/>
      <c r="E3402" s="132"/>
      <c r="F3402" s="241"/>
    </row>
    <row r="3403" spans="1:6" s="120" customFormat="1" x14ac:dyDescent="0.2">
      <c r="A3403" s="111">
        <v>410000</v>
      </c>
      <c r="B3403" s="112" t="s">
        <v>359</v>
      </c>
      <c r="C3403" s="110">
        <f t="shared" ref="C3403" si="1225">C3404+C3409</f>
        <v>955700</v>
      </c>
      <c r="D3403" s="110">
        <f t="shared" ref="D3403" si="1226">D3404+D3409</f>
        <v>1047100</v>
      </c>
      <c r="E3403" s="110">
        <f t="shared" ref="E3403" si="1227">E3404+E3409</f>
        <v>0</v>
      </c>
      <c r="F3403" s="218">
        <f t="shared" si="1210"/>
        <v>109.56367060793136</v>
      </c>
    </row>
    <row r="3404" spans="1:6" s="120" customFormat="1" x14ac:dyDescent="0.2">
      <c r="A3404" s="111">
        <v>411000</v>
      </c>
      <c r="B3404" s="112" t="s">
        <v>472</v>
      </c>
      <c r="C3404" s="110">
        <f t="shared" ref="C3404" si="1228">SUM(C3405:C3408)</f>
        <v>799100</v>
      </c>
      <c r="D3404" s="110">
        <f t="shared" ref="D3404" si="1229">SUM(D3405:D3408)</f>
        <v>877600</v>
      </c>
      <c r="E3404" s="110">
        <f t="shared" ref="E3404" si="1230">SUM(E3405:E3408)</f>
        <v>0</v>
      </c>
      <c r="F3404" s="218">
        <f t="shared" si="1210"/>
        <v>109.82355149543237</v>
      </c>
    </row>
    <row r="3405" spans="1:6" s="95" customFormat="1" x14ac:dyDescent="0.2">
      <c r="A3405" s="113">
        <v>411100</v>
      </c>
      <c r="B3405" s="114" t="s">
        <v>360</v>
      </c>
      <c r="C3405" s="123">
        <v>720000</v>
      </c>
      <c r="D3405" s="115">
        <v>794000</v>
      </c>
      <c r="E3405" s="123">
        <v>0</v>
      </c>
      <c r="F3405" s="217">
        <f t="shared" si="1210"/>
        <v>110.27777777777779</v>
      </c>
    </row>
    <row r="3406" spans="1:6" s="95" customFormat="1" ht="40.5" x14ac:dyDescent="0.2">
      <c r="A3406" s="113">
        <v>411200</v>
      </c>
      <c r="B3406" s="114" t="s">
        <v>485</v>
      </c>
      <c r="C3406" s="123">
        <v>50000</v>
      </c>
      <c r="D3406" s="115">
        <v>50000</v>
      </c>
      <c r="E3406" s="123">
        <v>0</v>
      </c>
      <c r="F3406" s="217">
        <f t="shared" si="1210"/>
        <v>100</v>
      </c>
    </row>
    <row r="3407" spans="1:6" s="95" customFormat="1" ht="40.5" x14ac:dyDescent="0.2">
      <c r="A3407" s="113">
        <v>411300</v>
      </c>
      <c r="B3407" s="114" t="s">
        <v>361</v>
      </c>
      <c r="C3407" s="123">
        <v>17100</v>
      </c>
      <c r="D3407" s="115">
        <v>21600</v>
      </c>
      <c r="E3407" s="123">
        <v>0</v>
      </c>
      <c r="F3407" s="217">
        <f t="shared" si="1210"/>
        <v>126.31578947368421</v>
      </c>
    </row>
    <row r="3408" spans="1:6" s="95" customFormat="1" x14ac:dyDescent="0.2">
      <c r="A3408" s="113">
        <v>411400</v>
      </c>
      <c r="B3408" s="114" t="s">
        <v>362</v>
      </c>
      <c r="C3408" s="123">
        <v>12000</v>
      </c>
      <c r="D3408" s="115">
        <v>12000</v>
      </c>
      <c r="E3408" s="123">
        <v>0</v>
      </c>
      <c r="F3408" s="217">
        <f t="shared" si="1210"/>
        <v>100</v>
      </c>
    </row>
    <row r="3409" spans="1:6" s="120" customFormat="1" x14ac:dyDescent="0.2">
      <c r="A3409" s="111">
        <v>412000</v>
      </c>
      <c r="B3409" s="116" t="s">
        <v>477</v>
      </c>
      <c r="C3409" s="110">
        <f>SUM(C3410:C3417)</f>
        <v>156600</v>
      </c>
      <c r="D3409" s="110">
        <f>SUM(D3410:D3417)</f>
        <v>169500</v>
      </c>
      <c r="E3409" s="110">
        <f>SUM(E3410:E3417)</f>
        <v>0</v>
      </c>
      <c r="F3409" s="218">
        <f t="shared" ref="F3409:F3464" si="1231">D3409/C3409*100</f>
        <v>108.23754789272031</v>
      </c>
    </row>
    <row r="3410" spans="1:6" s="95" customFormat="1" ht="40.5" x14ac:dyDescent="0.2">
      <c r="A3410" s="113">
        <v>412200</v>
      </c>
      <c r="B3410" s="114" t="s">
        <v>486</v>
      </c>
      <c r="C3410" s="123">
        <v>95000</v>
      </c>
      <c r="D3410" s="115">
        <v>96000</v>
      </c>
      <c r="E3410" s="123">
        <v>0</v>
      </c>
      <c r="F3410" s="217">
        <f t="shared" si="1231"/>
        <v>101.05263157894737</v>
      </c>
    </row>
    <row r="3411" spans="1:6" s="95" customFormat="1" x14ac:dyDescent="0.2">
      <c r="A3411" s="113">
        <v>412300</v>
      </c>
      <c r="B3411" s="114" t="s">
        <v>364</v>
      </c>
      <c r="C3411" s="123">
        <v>19000</v>
      </c>
      <c r="D3411" s="115">
        <v>19000</v>
      </c>
      <c r="E3411" s="123">
        <v>0</v>
      </c>
      <c r="F3411" s="217">
        <f t="shared" si="1231"/>
        <v>100</v>
      </c>
    </row>
    <row r="3412" spans="1:6" s="95" customFormat="1" x14ac:dyDescent="0.2">
      <c r="A3412" s="113">
        <v>412500</v>
      </c>
      <c r="B3412" s="114" t="s">
        <v>366</v>
      </c>
      <c r="C3412" s="123">
        <v>4000</v>
      </c>
      <c r="D3412" s="115">
        <v>3800</v>
      </c>
      <c r="E3412" s="123">
        <v>0</v>
      </c>
      <c r="F3412" s="217">
        <f t="shared" si="1231"/>
        <v>95</v>
      </c>
    </row>
    <row r="3413" spans="1:6" s="95" customFormat="1" x14ac:dyDescent="0.2">
      <c r="A3413" s="113">
        <v>412600</v>
      </c>
      <c r="B3413" s="114" t="s">
        <v>487</v>
      </c>
      <c r="C3413" s="123">
        <v>4000</v>
      </c>
      <c r="D3413" s="115">
        <v>4000</v>
      </c>
      <c r="E3413" s="123">
        <v>0</v>
      </c>
      <c r="F3413" s="217">
        <f t="shared" si="1231"/>
        <v>100</v>
      </c>
    </row>
    <row r="3414" spans="1:6" s="95" customFormat="1" x14ac:dyDescent="0.2">
      <c r="A3414" s="113">
        <v>412700</v>
      </c>
      <c r="B3414" s="114" t="s">
        <v>474</v>
      </c>
      <c r="C3414" s="123">
        <v>31000</v>
      </c>
      <c r="D3414" s="115">
        <v>40000</v>
      </c>
      <c r="E3414" s="123">
        <v>0</v>
      </c>
      <c r="F3414" s="217">
        <f t="shared" si="1231"/>
        <v>129.03225806451613</v>
      </c>
    </row>
    <row r="3415" spans="1:6" s="95" customFormat="1" x14ac:dyDescent="0.2">
      <c r="A3415" s="113">
        <v>412900</v>
      </c>
      <c r="B3415" s="118" t="s">
        <v>586</v>
      </c>
      <c r="C3415" s="123">
        <v>0</v>
      </c>
      <c r="D3415" s="115">
        <v>4700</v>
      </c>
      <c r="E3415" s="123">
        <v>0</v>
      </c>
      <c r="F3415" s="217">
        <v>0</v>
      </c>
    </row>
    <row r="3416" spans="1:6" s="95" customFormat="1" x14ac:dyDescent="0.2">
      <c r="A3416" s="113">
        <v>412900</v>
      </c>
      <c r="B3416" s="118" t="s">
        <v>587</v>
      </c>
      <c r="C3416" s="123">
        <v>1599.9999999999998</v>
      </c>
      <c r="D3416" s="115">
        <v>2000</v>
      </c>
      <c r="E3416" s="123">
        <v>0</v>
      </c>
      <c r="F3416" s="217">
        <f t="shared" si="1231"/>
        <v>125.00000000000003</v>
      </c>
    </row>
    <row r="3417" spans="1:6" s="95" customFormat="1" x14ac:dyDescent="0.2">
      <c r="A3417" s="113">
        <v>412900</v>
      </c>
      <c r="B3417" s="118" t="s">
        <v>569</v>
      </c>
      <c r="C3417" s="123">
        <v>2000</v>
      </c>
      <c r="D3417" s="115">
        <v>0</v>
      </c>
      <c r="E3417" s="123">
        <v>0</v>
      </c>
      <c r="F3417" s="217">
        <f t="shared" si="1231"/>
        <v>0</v>
      </c>
    </row>
    <row r="3418" spans="1:6" s="120" customFormat="1" x14ac:dyDescent="0.2">
      <c r="A3418" s="111">
        <v>510000</v>
      </c>
      <c r="B3418" s="116" t="s">
        <v>423</v>
      </c>
      <c r="C3418" s="110">
        <f>C3419+C3421</f>
        <v>50000</v>
      </c>
      <c r="D3418" s="110">
        <f>D3419+D3421</f>
        <v>20000</v>
      </c>
      <c r="E3418" s="110">
        <f>E3419+E3421</f>
        <v>0</v>
      </c>
      <c r="F3418" s="218">
        <f t="shared" si="1231"/>
        <v>40</v>
      </c>
    </row>
    <row r="3419" spans="1:6" s="120" customFormat="1" x14ac:dyDescent="0.2">
      <c r="A3419" s="111">
        <v>511000</v>
      </c>
      <c r="B3419" s="116" t="s">
        <v>424</v>
      </c>
      <c r="C3419" s="110">
        <f>C3420+0</f>
        <v>5000</v>
      </c>
      <c r="D3419" s="110">
        <f>D3420+0</f>
        <v>20000</v>
      </c>
      <c r="E3419" s="110">
        <f>E3420+0</f>
        <v>0</v>
      </c>
      <c r="F3419" s="218"/>
    </row>
    <row r="3420" spans="1:6" s="95" customFormat="1" x14ac:dyDescent="0.2">
      <c r="A3420" s="113">
        <v>511300</v>
      </c>
      <c r="B3420" s="114" t="s">
        <v>427</v>
      </c>
      <c r="C3420" s="123">
        <v>5000</v>
      </c>
      <c r="D3420" s="115">
        <v>20000</v>
      </c>
      <c r="E3420" s="123">
        <v>0</v>
      </c>
      <c r="F3420" s="217"/>
    </row>
    <row r="3421" spans="1:6" s="120" customFormat="1" x14ac:dyDescent="0.2">
      <c r="A3421" s="111">
        <v>513000</v>
      </c>
      <c r="B3421" s="116" t="s">
        <v>432</v>
      </c>
      <c r="C3421" s="110">
        <f>C3422+0</f>
        <v>45000</v>
      </c>
      <c r="D3421" s="110">
        <f>D3422+0</f>
        <v>0</v>
      </c>
      <c r="E3421" s="110">
        <f>E3422+0</f>
        <v>0</v>
      </c>
      <c r="F3421" s="218">
        <f t="shared" si="1231"/>
        <v>0</v>
      </c>
    </row>
    <row r="3422" spans="1:6" s="95" customFormat="1" x14ac:dyDescent="0.2">
      <c r="A3422" s="121">
        <v>513100</v>
      </c>
      <c r="B3422" s="114" t="s">
        <v>494</v>
      </c>
      <c r="C3422" s="123">
        <v>45000</v>
      </c>
      <c r="D3422" s="115">
        <v>0</v>
      </c>
      <c r="E3422" s="123">
        <v>0</v>
      </c>
      <c r="F3422" s="217">
        <f t="shared" si="1231"/>
        <v>0</v>
      </c>
    </row>
    <row r="3423" spans="1:6" s="120" customFormat="1" x14ac:dyDescent="0.2">
      <c r="A3423" s="111">
        <v>630000</v>
      </c>
      <c r="B3423" s="116" t="s">
        <v>462</v>
      </c>
      <c r="C3423" s="110">
        <f t="shared" ref="C3423" si="1232">C3424+C3426</f>
        <v>25000</v>
      </c>
      <c r="D3423" s="110">
        <f t="shared" ref="D3423" si="1233">D3424+D3426</f>
        <v>25000</v>
      </c>
      <c r="E3423" s="110">
        <f t="shared" ref="E3423" si="1234">E3424+E3426</f>
        <v>1800000</v>
      </c>
      <c r="F3423" s="218">
        <f t="shared" si="1231"/>
        <v>100</v>
      </c>
    </row>
    <row r="3424" spans="1:6" s="120" customFormat="1" x14ac:dyDescent="0.2">
      <c r="A3424" s="111">
        <v>631000</v>
      </c>
      <c r="B3424" s="116" t="s">
        <v>397</v>
      </c>
      <c r="C3424" s="110">
        <f t="shared" ref="C3424" si="1235">C3425</f>
        <v>0</v>
      </c>
      <c r="D3424" s="110">
        <f t="shared" ref="D3424" si="1236">D3425</f>
        <v>0</v>
      </c>
      <c r="E3424" s="110">
        <f t="shared" ref="E3424" si="1237">E3425</f>
        <v>1800000</v>
      </c>
      <c r="F3424" s="218">
        <v>0</v>
      </c>
    </row>
    <row r="3425" spans="1:6" s="95" customFormat="1" x14ac:dyDescent="0.2">
      <c r="A3425" s="121">
        <v>631200</v>
      </c>
      <c r="B3425" s="114" t="s">
        <v>465</v>
      </c>
      <c r="C3425" s="123">
        <v>0</v>
      </c>
      <c r="D3425" s="115">
        <v>0</v>
      </c>
      <c r="E3425" s="115">
        <v>1800000</v>
      </c>
      <c r="F3425" s="219">
        <v>0</v>
      </c>
    </row>
    <row r="3426" spans="1:6" s="120" customFormat="1" x14ac:dyDescent="0.2">
      <c r="A3426" s="111">
        <v>638000</v>
      </c>
      <c r="B3426" s="116" t="s">
        <v>398</v>
      </c>
      <c r="C3426" s="110">
        <f t="shared" ref="C3426" si="1238">C3427</f>
        <v>25000</v>
      </c>
      <c r="D3426" s="110">
        <f t="shared" ref="D3426:E3426" si="1239">D3427</f>
        <v>25000</v>
      </c>
      <c r="E3426" s="110">
        <f t="shared" si="1239"/>
        <v>0</v>
      </c>
      <c r="F3426" s="218">
        <f t="shared" si="1231"/>
        <v>100</v>
      </c>
    </row>
    <row r="3427" spans="1:6" s="95" customFormat="1" x14ac:dyDescent="0.2">
      <c r="A3427" s="113">
        <v>638100</v>
      </c>
      <c r="B3427" s="114" t="s">
        <v>467</v>
      </c>
      <c r="C3427" s="123">
        <v>25000</v>
      </c>
      <c r="D3427" s="115">
        <v>25000</v>
      </c>
      <c r="E3427" s="123">
        <v>0</v>
      </c>
      <c r="F3427" s="217">
        <f t="shared" si="1231"/>
        <v>100</v>
      </c>
    </row>
    <row r="3428" spans="1:6" s="166" customFormat="1" x14ac:dyDescent="0.2">
      <c r="A3428" s="128"/>
      <c r="B3428" s="129" t="s">
        <v>501</v>
      </c>
      <c r="C3428" s="130">
        <f>C3403+C3418+C3423</f>
        <v>1030700</v>
      </c>
      <c r="D3428" s="130">
        <f>D3403+D3418+D3423</f>
        <v>1092100</v>
      </c>
      <c r="E3428" s="130">
        <f>E3403+E3418+E3423</f>
        <v>1800000</v>
      </c>
      <c r="F3428" s="247">
        <f t="shared" si="1231"/>
        <v>105.95711652275153</v>
      </c>
    </row>
    <row r="3429" spans="1:6" s="95" customFormat="1" x14ac:dyDescent="0.2">
      <c r="A3429" s="131"/>
      <c r="B3429" s="109"/>
      <c r="C3429" s="132"/>
      <c r="D3429" s="132"/>
      <c r="E3429" s="132"/>
      <c r="F3429" s="241"/>
    </row>
    <row r="3430" spans="1:6" s="95" customFormat="1" x14ac:dyDescent="0.2">
      <c r="A3430" s="131"/>
      <c r="B3430" s="109"/>
      <c r="C3430" s="132"/>
      <c r="D3430" s="132"/>
      <c r="E3430" s="132"/>
      <c r="F3430" s="241"/>
    </row>
    <row r="3431" spans="1:6" s="95" customFormat="1" x14ac:dyDescent="0.2">
      <c r="A3431" s="113" t="s">
        <v>932</v>
      </c>
      <c r="B3431" s="116"/>
      <c r="C3431" s="115"/>
      <c r="D3431" s="115"/>
      <c r="E3431" s="115"/>
      <c r="F3431" s="219"/>
    </row>
    <row r="3432" spans="1:6" s="95" customFormat="1" x14ac:dyDescent="0.2">
      <c r="A3432" s="113" t="s">
        <v>515</v>
      </c>
      <c r="B3432" s="116"/>
      <c r="C3432" s="115"/>
      <c r="D3432" s="115"/>
      <c r="E3432" s="115"/>
      <c r="F3432" s="219"/>
    </row>
    <row r="3433" spans="1:6" s="95" customFormat="1" x14ac:dyDescent="0.2">
      <c r="A3433" s="113" t="s">
        <v>636</v>
      </c>
      <c r="B3433" s="116"/>
      <c r="C3433" s="115"/>
      <c r="D3433" s="115"/>
      <c r="E3433" s="115"/>
      <c r="F3433" s="219"/>
    </row>
    <row r="3434" spans="1:6" s="95" customFormat="1" x14ac:dyDescent="0.2">
      <c r="A3434" s="113" t="s">
        <v>801</v>
      </c>
      <c r="B3434" s="116"/>
      <c r="C3434" s="115"/>
      <c r="D3434" s="115"/>
      <c r="E3434" s="115"/>
      <c r="F3434" s="219"/>
    </row>
    <row r="3435" spans="1:6" s="95" customFormat="1" x14ac:dyDescent="0.2">
      <c r="A3435" s="113"/>
      <c r="B3435" s="144"/>
      <c r="C3435" s="132"/>
      <c r="D3435" s="132"/>
      <c r="E3435" s="132"/>
      <c r="F3435" s="241"/>
    </row>
    <row r="3436" spans="1:6" s="95" customFormat="1" x14ac:dyDescent="0.2">
      <c r="A3436" s="111">
        <v>410000</v>
      </c>
      <c r="B3436" s="112" t="s">
        <v>359</v>
      </c>
      <c r="C3436" s="110">
        <f>C3437+C3442+C3457+C3455</f>
        <v>6920200</v>
      </c>
      <c r="D3436" s="110">
        <f>D3437+D3442+D3457+D3455</f>
        <v>8237500</v>
      </c>
      <c r="E3436" s="110">
        <f>E3437+E3442+E3457+E3455</f>
        <v>0</v>
      </c>
      <c r="F3436" s="218">
        <f t="shared" si="1231"/>
        <v>119.0355770064449</v>
      </c>
    </row>
    <row r="3437" spans="1:6" s="95" customFormat="1" x14ac:dyDescent="0.2">
      <c r="A3437" s="111">
        <v>411000</v>
      </c>
      <c r="B3437" s="112" t="s">
        <v>472</v>
      </c>
      <c r="C3437" s="110">
        <f t="shared" ref="C3437" si="1240">SUM(C3438:C3441)</f>
        <v>1865700</v>
      </c>
      <c r="D3437" s="110">
        <f t="shared" ref="D3437" si="1241">SUM(D3438:D3441)</f>
        <v>2238700</v>
      </c>
      <c r="E3437" s="110">
        <f t="shared" ref="E3437" si="1242">SUM(E3438:E3441)</f>
        <v>0</v>
      </c>
      <c r="F3437" s="218">
        <f t="shared" si="1231"/>
        <v>119.99249611405907</v>
      </c>
    </row>
    <row r="3438" spans="1:6" s="95" customFormat="1" x14ac:dyDescent="0.2">
      <c r="A3438" s="113">
        <v>411100</v>
      </c>
      <c r="B3438" s="114" t="s">
        <v>360</v>
      </c>
      <c r="C3438" s="123">
        <v>1725900</v>
      </c>
      <c r="D3438" s="115">
        <v>2127000</v>
      </c>
      <c r="E3438" s="123">
        <v>0</v>
      </c>
      <c r="F3438" s="217">
        <f t="shared" si="1231"/>
        <v>123.240048670259</v>
      </c>
    </row>
    <row r="3439" spans="1:6" s="95" customFormat="1" ht="40.5" x14ac:dyDescent="0.2">
      <c r="A3439" s="113">
        <v>411200</v>
      </c>
      <c r="B3439" s="114" t="s">
        <v>485</v>
      </c>
      <c r="C3439" s="123">
        <v>70000</v>
      </c>
      <c r="D3439" s="115">
        <v>70000</v>
      </c>
      <c r="E3439" s="123">
        <v>0</v>
      </c>
      <c r="F3439" s="217">
        <f t="shared" si="1231"/>
        <v>100</v>
      </c>
    </row>
    <row r="3440" spans="1:6" s="95" customFormat="1" ht="40.5" x14ac:dyDescent="0.2">
      <c r="A3440" s="113">
        <v>411300</v>
      </c>
      <c r="B3440" s="114" t="s">
        <v>361</v>
      </c>
      <c r="C3440" s="123">
        <v>53400</v>
      </c>
      <c r="D3440" s="115">
        <v>27000</v>
      </c>
      <c r="E3440" s="123">
        <v>0</v>
      </c>
      <c r="F3440" s="217">
        <f t="shared" si="1231"/>
        <v>50.561797752808992</v>
      </c>
    </row>
    <row r="3441" spans="1:6" s="95" customFormat="1" x14ac:dyDescent="0.2">
      <c r="A3441" s="113">
        <v>411400</v>
      </c>
      <c r="B3441" s="114" t="s">
        <v>362</v>
      </c>
      <c r="C3441" s="123">
        <v>16400</v>
      </c>
      <c r="D3441" s="115">
        <v>14700</v>
      </c>
      <c r="E3441" s="123">
        <v>0</v>
      </c>
      <c r="F3441" s="217">
        <f t="shared" si="1231"/>
        <v>89.634146341463421</v>
      </c>
    </row>
    <row r="3442" spans="1:6" s="95" customFormat="1" x14ac:dyDescent="0.2">
      <c r="A3442" s="111">
        <v>412000</v>
      </c>
      <c r="B3442" s="116" t="s">
        <v>477</v>
      </c>
      <c r="C3442" s="110">
        <f>SUM(C3443:C3454)</f>
        <v>963200</v>
      </c>
      <c r="D3442" s="110">
        <f>SUM(D3443:D3454)</f>
        <v>930000</v>
      </c>
      <c r="E3442" s="110">
        <f>SUM(E3443:E3454)</f>
        <v>0</v>
      </c>
      <c r="F3442" s="218">
        <f t="shared" si="1231"/>
        <v>96.553156146179404</v>
      </c>
    </row>
    <row r="3443" spans="1:6" s="95" customFormat="1" x14ac:dyDescent="0.2">
      <c r="A3443" s="113">
        <v>412100</v>
      </c>
      <c r="B3443" s="114" t="s">
        <v>363</v>
      </c>
      <c r="C3443" s="123">
        <v>16800</v>
      </c>
      <c r="D3443" s="115">
        <v>20000</v>
      </c>
      <c r="E3443" s="123">
        <v>0</v>
      </c>
      <c r="F3443" s="217">
        <f t="shared" si="1231"/>
        <v>119.04761904761905</v>
      </c>
    </row>
    <row r="3444" spans="1:6" s="95" customFormat="1" ht="40.5" x14ac:dyDescent="0.2">
      <c r="A3444" s="113">
        <v>412200</v>
      </c>
      <c r="B3444" s="114" t="s">
        <v>486</v>
      </c>
      <c r="C3444" s="123">
        <v>380000</v>
      </c>
      <c r="D3444" s="115">
        <v>400000</v>
      </c>
      <c r="E3444" s="123">
        <v>0</v>
      </c>
      <c r="F3444" s="217">
        <f t="shared" si="1231"/>
        <v>105.26315789473684</v>
      </c>
    </row>
    <row r="3445" spans="1:6" s="95" customFormat="1" x14ac:dyDescent="0.2">
      <c r="A3445" s="113">
        <v>412300</v>
      </c>
      <c r="B3445" s="114" t="s">
        <v>364</v>
      </c>
      <c r="C3445" s="123">
        <v>19000</v>
      </c>
      <c r="D3445" s="115">
        <v>20000</v>
      </c>
      <c r="E3445" s="123">
        <v>0</v>
      </c>
      <c r="F3445" s="217">
        <f t="shared" si="1231"/>
        <v>105.26315789473684</v>
      </c>
    </row>
    <row r="3446" spans="1:6" s="95" customFormat="1" x14ac:dyDescent="0.2">
      <c r="A3446" s="113">
        <v>412500</v>
      </c>
      <c r="B3446" s="114" t="s">
        <v>366</v>
      </c>
      <c r="C3446" s="123">
        <v>20000</v>
      </c>
      <c r="D3446" s="115">
        <v>20000</v>
      </c>
      <c r="E3446" s="123">
        <v>0</v>
      </c>
      <c r="F3446" s="217">
        <f t="shared" si="1231"/>
        <v>100</v>
      </c>
    </row>
    <row r="3447" spans="1:6" s="95" customFormat="1" x14ac:dyDescent="0.2">
      <c r="A3447" s="113">
        <v>412600</v>
      </c>
      <c r="B3447" s="114" t="s">
        <v>487</v>
      </c>
      <c r="C3447" s="123">
        <v>55000</v>
      </c>
      <c r="D3447" s="115">
        <v>55000</v>
      </c>
      <c r="E3447" s="123">
        <v>0</v>
      </c>
      <c r="F3447" s="217">
        <f t="shared" si="1231"/>
        <v>100</v>
      </c>
    </row>
    <row r="3448" spans="1:6" s="95" customFormat="1" x14ac:dyDescent="0.2">
      <c r="A3448" s="113">
        <v>412700</v>
      </c>
      <c r="B3448" s="114" t="s">
        <v>474</v>
      </c>
      <c r="C3448" s="123">
        <v>400000</v>
      </c>
      <c r="D3448" s="115">
        <v>400000</v>
      </c>
      <c r="E3448" s="123">
        <v>0</v>
      </c>
      <c r="F3448" s="217">
        <f t="shared" si="1231"/>
        <v>100</v>
      </c>
    </row>
    <row r="3449" spans="1:6" s="95" customFormat="1" x14ac:dyDescent="0.2">
      <c r="A3449" s="113">
        <v>412900</v>
      </c>
      <c r="B3449" s="118" t="s">
        <v>802</v>
      </c>
      <c r="C3449" s="123">
        <v>900</v>
      </c>
      <c r="D3449" s="115">
        <v>1000</v>
      </c>
      <c r="E3449" s="123">
        <v>0</v>
      </c>
      <c r="F3449" s="217">
        <f t="shared" si="1231"/>
        <v>111.11111111111111</v>
      </c>
    </row>
    <row r="3450" spans="1:6" s="95" customFormat="1" x14ac:dyDescent="0.2">
      <c r="A3450" s="113">
        <v>412900</v>
      </c>
      <c r="B3450" s="118" t="s">
        <v>567</v>
      </c>
      <c r="C3450" s="123">
        <v>48000</v>
      </c>
      <c r="D3450" s="115">
        <v>1000</v>
      </c>
      <c r="E3450" s="123">
        <v>0</v>
      </c>
      <c r="F3450" s="217"/>
    </row>
    <row r="3451" spans="1:6" s="95" customFormat="1" x14ac:dyDescent="0.2">
      <c r="A3451" s="113">
        <v>412900</v>
      </c>
      <c r="B3451" s="118" t="s">
        <v>585</v>
      </c>
      <c r="C3451" s="123">
        <v>3999.9999999999991</v>
      </c>
      <c r="D3451" s="115">
        <v>3999.9999999999995</v>
      </c>
      <c r="E3451" s="123">
        <v>0</v>
      </c>
      <c r="F3451" s="217">
        <f t="shared" si="1231"/>
        <v>100.00000000000003</v>
      </c>
    </row>
    <row r="3452" spans="1:6" s="95" customFormat="1" x14ac:dyDescent="0.2">
      <c r="A3452" s="113">
        <v>412900</v>
      </c>
      <c r="B3452" s="118" t="s">
        <v>586</v>
      </c>
      <c r="C3452" s="123">
        <v>6500</v>
      </c>
      <c r="D3452" s="115">
        <v>4500</v>
      </c>
      <c r="E3452" s="123">
        <v>0</v>
      </c>
      <c r="F3452" s="217">
        <f t="shared" si="1231"/>
        <v>69.230769230769226</v>
      </c>
    </row>
    <row r="3453" spans="1:6" s="95" customFormat="1" x14ac:dyDescent="0.2">
      <c r="A3453" s="113">
        <v>412900</v>
      </c>
      <c r="B3453" s="118" t="s">
        <v>587</v>
      </c>
      <c r="C3453" s="123">
        <v>3999.9999999999995</v>
      </c>
      <c r="D3453" s="115">
        <v>4500</v>
      </c>
      <c r="E3453" s="123">
        <v>0</v>
      </c>
      <c r="F3453" s="217">
        <f t="shared" si="1231"/>
        <v>112.50000000000003</v>
      </c>
    </row>
    <row r="3454" spans="1:6" s="95" customFormat="1" x14ac:dyDescent="0.2">
      <c r="A3454" s="113">
        <v>412900</v>
      </c>
      <c r="B3454" s="114" t="s">
        <v>569</v>
      </c>
      <c r="C3454" s="123">
        <v>9000</v>
      </c>
      <c r="D3454" s="115">
        <v>0</v>
      </c>
      <c r="E3454" s="123">
        <v>0</v>
      </c>
      <c r="F3454" s="217">
        <f t="shared" si="1231"/>
        <v>0</v>
      </c>
    </row>
    <row r="3455" spans="1:6" s="120" customFormat="1" x14ac:dyDescent="0.2">
      <c r="A3455" s="111">
        <v>413000</v>
      </c>
      <c r="B3455" s="116" t="s">
        <v>478</v>
      </c>
      <c r="C3455" s="110">
        <f t="shared" ref="C3455" si="1243">C3456</f>
        <v>1300</v>
      </c>
      <c r="D3455" s="110">
        <f t="shared" ref="D3455:E3455" si="1244">D3456</f>
        <v>0</v>
      </c>
      <c r="E3455" s="110">
        <f t="shared" si="1244"/>
        <v>0</v>
      </c>
      <c r="F3455" s="218">
        <f t="shared" si="1231"/>
        <v>0</v>
      </c>
    </row>
    <row r="3456" spans="1:6" s="95" customFormat="1" x14ac:dyDescent="0.2">
      <c r="A3456" s="113">
        <v>413900</v>
      </c>
      <c r="B3456" s="114" t="s">
        <v>371</v>
      </c>
      <c r="C3456" s="123">
        <v>1300</v>
      </c>
      <c r="D3456" s="115">
        <v>0</v>
      </c>
      <c r="E3456" s="123">
        <v>0</v>
      </c>
      <c r="F3456" s="217">
        <f t="shared" si="1231"/>
        <v>0</v>
      </c>
    </row>
    <row r="3457" spans="1:6" s="120" customFormat="1" x14ac:dyDescent="0.2">
      <c r="A3457" s="111">
        <v>415000</v>
      </c>
      <c r="B3457" s="116" t="s">
        <v>321</v>
      </c>
      <c r="C3457" s="110">
        <f t="shared" ref="C3457" si="1245">SUM(C3458:C3465)</f>
        <v>4090000</v>
      </c>
      <c r="D3457" s="110">
        <f>SUM(D3458:D3465)</f>
        <v>5068800</v>
      </c>
      <c r="E3457" s="110">
        <f>SUM(E3458:E3465)</f>
        <v>0</v>
      </c>
      <c r="F3457" s="218">
        <f t="shared" si="1231"/>
        <v>123.93154034229829</v>
      </c>
    </row>
    <row r="3458" spans="1:6" s="95" customFormat="1" x14ac:dyDescent="0.2">
      <c r="A3458" s="113">
        <v>415200</v>
      </c>
      <c r="B3458" s="114" t="s">
        <v>691</v>
      </c>
      <c r="C3458" s="123">
        <v>70000</v>
      </c>
      <c r="D3458" s="115">
        <v>70000</v>
      </c>
      <c r="E3458" s="123">
        <v>0</v>
      </c>
      <c r="F3458" s="217">
        <f t="shared" si="1231"/>
        <v>100</v>
      </c>
    </row>
    <row r="3459" spans="1:6" s="95" customFormat="1" x14ac:dyDescent="0.2">
      <c r="A3459" s="113">
        <v>415200</v>
      </c>
      <c r="B3459" s="114" t="s">
        <v>537</v>
      </c>
      <c r="C3459" s="123">
        <v>79999.999999999985</v>
      </c>
      <c r="D3459" s="115">
        <v>80000</v>
      </c>
      <c r="E3459" s="123">
        <v>0</v>
      </c>
      <c r="F3459" s="217">
        <f t="shared" si="1231"/>
        <v>100.00000000000003</v>
      </c>
    </row>
    <row r="3460" spans="1:6" s="95" customFormat="1" x14ac:dyDescent="0.2">
      <c r="A3460" s="113">
        <v>415200</v>
      </c>
      <c r="B3460" s="114" t="s">
        <v>933</v>
      </c>
      <c r="C3460" s="123">
        <v>70000</v>
      </c>
      <c r="D3460" s="115">
        <v>70000</v>
      </c>
      <c r="E3460" s="123">
        <v>0</v>
      </c>
      <c r="F3460" s="217">
        <f t="shared" si="1231"/>
        <v>100</v>
      </c>
    </row>
    <row r="3461" spans="1:6" s="95" customFormat="1" x14ac:dyDescent="0.2">
      <c r="A3461" s="113">
        <v>415200</v>
      </c>
      <c r="B3461" s="114" t="s">
        <v>692</v>
      </c>
      <c r="C3461" s="123">
        <v>39999.999999999993</v>
      </c>
      <c r="D3461" s="115">
        <v>40000</v>
      </c>
      <c r="E3461" s="123">
        <v>0</v>
      </c>
      <c r="F3461" s="217">
        <f t="shared" si="1231"/>
        <v>100.00000000000003</v>
      </c>
    </row>
    <row r="3462" spans="1:6" s="95" customFormat="1" x14ac:dyDescent="0.2">
      <c r="A3462" s="113">
        <v>415200</v>
      </c>
      <c r="B3462" s="114" t="s">
        <v>934</v>
      </c>
      <c r="C3462" s="123">
        <v>70000</v>
      </c>
      <c r="D3462" s="115">
        <v>70000</v>
      </c>
      <c r="E3462" s="123">
        <v>0</v>
      </c>
      <c r="F3462" s="217">
        <f t="shared" si="1231"/>
        <v>100</v>
      </c>
    </row>
    <row r="3463" spans="1:6" s="95" customFormat="1" ht="40.5" x14ac:dyDescent="0.2">
      <c r="A3463" s="113">
        <v>415200</v>
      </c>
      <c r="B3463" s="114" t="s">
        <v>935</v>
      </c>
      <c r="C3463" s="123">
        <v>70000</v>
      </c>
      <c r="D3463" s="115">
        <v>70000</v>
      </c>
      <c r="E3463" s="123">
        <v>0</v>
      </c>
      <c r="F3463" s="217">
        <f t="shared" si="1231"/>
        <v>100</v>
      </c>
    </row>
    <row r="3464" spans="1:6" s="95" customFormat="1" x14ac:dyDescent="0.2">
      <c r="A3464" s="113">
        <v>415200</v>
      </c>
      <c r="B3464" s="114" t="s">
        <v>540</v>
      </c>
      <c r="C3464" s="123">
        <v>3670000</v>
      </c>
      <c r="D3464" s="115">
        <v>4648800</v>
      </c>
      <c r="E3464" s="123">
        <v>0</v>
      </c>
      <c r="F3464" s="217">
        <f t="shared" si="1231"/>
        <v>126.67029972752044</v>
      </c>
    </row>
    <row r="3465" spans="1:6" s="95" customFormat="1" x14ac:dyDescent="0.2">
      <c r="A3465" s="113">
        <v>415200</v>
      </c>
      <c r="B3465" s="114" t="s">
        <v>541</v>
      </c>
      <c r="C3465" s="123">
        <v>20000</v>
      </c>
      <c r="D3465" s="115">
        <v>20000</v>
      </c>
      <c r="E3465" s="123">
        <v>0</v>
      </c>
      <c r="F3465" s="217">
        <f t="shared" ref="F3465:F3518" si="1246">D3465/C3465*100</f>
        <v>100</v>
      </c>
    </row>
    <row r="3466" spans="1:6" s="95" customFormat="1" x14ac:dyDescent="0.2">
      <c r="A3466" s="111">
        <v>480000</v>
      </c>
      <c r="B3466" s="116" t="s">
        <v>419</v>
      </c>
      <c r="C3466" s="110">
        <f t="shared" ref="C3466" si="1247">C3467</f>
        <v>5960000.0017285123</v>
      </c>
      <c r="D3466" s="110">
        <f t="shared" ref="D3466:E3466" si="1248">D3467</f>
        <v>3350000</v>
      </c>
      <c r="E3466" s="110">
        <f t="shared" si="1248"/>
        <v>0</v>
      </c>
      <c r="F3466" s="218">
        <f t="shared" si="1246"/>
        <v>56.208053674973769</v>
      </c>
    </row>
    <row r="3467" spans="1:6" s="95" customFormat="1" x14ac:dyDescent="0.2">
      <c r="A3467" s="111">
        <v>487000</v>
      </c>
      <c r="B3467" s="116" t="s">
        <v>471</v>
      </c>
      <c r="C3467" s="110">
        <f>SUM(C3468:C3471)</f>
        <v>5960000.0017285123</v>
      </c>
      <c r="D3467" s="110">
        <f>SUM(D3468:D3471)</f>
        <v>3350000</v>
      </c>
      <c r="E3467" s="110">
        <f>SUM(E3468:E3471)</f>
        <v>0</v>
      </c>
      <c r="F3467" s="218">
        <f t="shared" si="1246"/>
        <v>56.208053674973769</v>
      </c>
    </row>
    <row r="3468" spans="1:6" s="95" customFormat="1" x14ac:dyDescent="0.2">
      <c r="A3468" s="113">
        <v>487100</v>
      </c>
      <c r="B3468" s="114" t="s">
        <v>775</v>
      </c>
      <c r="C3468" s="123">
        <v>50000</v>
      </c>
      <c r="D3468" s="115">
        <v>50000</v>
      </c>
      <c r="E3468" s="123">
        <v>0</v>
      </c>
      <c r="F3468" s="217">
        <f t="shared" si="1246"/>
        <v>100</v>
      </c>
    </row>
    <row r="3469" spans="1:6" s="95" customFormat="1" x14ac:dyDescent="0.2">
      <c r="A3469" s="113">
        <v>487300</v>
      </c>
      <c r="B3469" s="114" t="s">
        <v>936</v>
      </c>
      <c r="C3469" s="123">
        <v>3300000</v>
      </c>
      <c r="D3469" s="115">
        <v>3300000</v>
      </c>
      <c r="E3469" s="123">
        <v>0</v>
      </c>
      <c r="F3469" s="217">
        <f t="shared" si="1246"/>
        <v>100</v>
      </c>
    </row>
    <row r="3470" spans="1:6" s="95" customFormat="1" x14ac:dyDescent="0.2">
      <c r="A3470" s="113">
        <v>487300</v>
      </c>
      <c r="B3470" s="114" t="s">
        <v>937</v>
      </c>
      <c r="C3470" s="123">
        <v>10000</v>
      </c>
      <c r="D3470" s="115">
        <v>0</v>
      </c>
      <c r="E3470" s="123">
        <v>0</v>
      </c>
      <c r="F3470" s="217">
        <f t="shared" si="1246"/>
        <v>0</v>
      </c>
    </row>
    <row r="3471" spans="1:6" s="95" customFormat="1" x14ac:dyDescent="0.2">
      <c r="A3471" s="113">
        <v>487300</v>
      </c>
      <c r="B3471" s="114" t="s">
        <v>420</v>
      </c>
      <c r="C3471" s="123">
        <v>2600000.0017285128</v>
      </c>
      <c r="D3471" s="115">
        <v>0</v>
      </c>
      <c r="E3471" s="123">
        <v>0</v>
      </c>
      <c r="F3471" s="217">
        <f t="shared" si="1246"/>
        <v>0</v>
      </c>
    </row>
    <row r="3472" spans="1:6" s="95" customFormat="1" x14ac:dyDescent="0.2">
      <c r="A3472" s="111">
        <v>510000</v>
      </c>
      <c r="B3472" s="116" t="s">
        <v>423</v>
      </c>
      <c r="C3472" s="110">
        <f>C3473+C3476</f>
        <v>156000</v>
      </c>
      <c r="D3472" s="110">
        <f>D3473+D3476</f>
        <v>126000</v>
      </c>
      <c r="E3472" s="110">
        <f>E3473+E3476</f>
        <v>0</v>
      </c>
      <c r="F3472" s="218">
        <f t="shared" si="1246"/>
        <v>80.769230769230774</v>
      </c>
    </row>
    <row r="3473" spans="1:6" s="95" customFormat="1" x14ac:dyDescent="0.2">
      <c r="A3473" s="111">
        <v>511000</v>
      </c>
      <c r="B3473" s="116" t="s">
        <v>424</v>
      </c>
      <c r="C3473" s="110">
        <f>SUM(C3474:C3475)</f>
        <v>150000</v>
      </c>
      <c r="D3473" s="110">
        <f>SUM(D3474:D3475)</f>
        <v>120000</v>
      </c>
      <c r="E3473" s="110">
        <f>SUM(E3474:E3475)</f>
        <v>0</v>
      </c>
      <c r="F3473" s="218">
        <f t="shared" si="1246"/>
        <v>80</v>
      </c>
    </row>
    <row r="3474" spans="1:6" s="95" customFormat="1" x14ac:dyDescent="0.2">
      <c r="A3474" s="113">
        <v>511300</v>
      </c>
      <c r="B3474" s="114" t="s">
        <v>427</v>
      </c>
      <c r="C3474" s="123">
        <v>50000</v>
      </c>
      <c r="D3474" s="115">
        <v>20000</v>
      </c>
      <c r="E3474" s="123">
        <v>0</v>
      </c>
      <c r="F3474" s="217">
        <f t="shared" si="1246"/>
        <v>40</v>
      </c>
    </row>
    <row r="3475" spans="1:6" s="95" customFormat="1" x14ac:dyDescent="0.2">
      <c r="A3475" s="113">
        <v>511700</v>
      </c>
      <c r="B3475" s="114" t="s">
        <v>430</v>
      </c>
      <c r="C3475" s="123">
        <v>100000</v>
      </c>
      <c r="D3475" s="115">
        <v>100000</v>
      </c>
      <c r="E3475" s="123">
        <v>0</v>
      </c>
      <c r="F3475" s="217">
        <f t="shared" si="1246"/>
        <v>100</v>
      </c>
    </row>
    <row r="3476" spans="1:6" s="120" customFormat="1" x14ac:dyDescent="0.2">
      <c r="A3476" s="111">
        <v>516000</v>
      </c>
      <c r="B3476" s="116" t="s">
        <v>434</v>
      </c>
      <c r="C3476" s="110">
        <f t="shared" ref="C3476" si="1249">C3477</f>
        <v>6000</v>
      </c>
      <c r="D3476" s="110">
        <f t="shared" ref="D3476:E3476" si="1250">D3477</f>
        <v>6000</v>
      </c>
      <c r="E3476" s="110">
        <f t="shared" si="1250"/>
        <v>0</v>
      </c>
      <c r="F3476" s="218">
        <f t="shared" si="1246"/>
        <v>100</v>
      </c>
    </row>
    <row r="3477" spans="1:6" s="95" customFormat="1" x14ac:dyDescent="0.2">
      <c r="A3477" s="113">
        <v>516100</v>
      </c>
      <c r="B3477" s="114" t="s">
        <v>434</v>
      </c>
      <c r="C3477" s="123">
        <v>6000</v>
      </c>
      <c r="D3477" s="115">
        <v>6000</v>
      </c>
      <c r="E3477" s="123">
        <v>0</v>
      </c>
      <c r="F3477" s="217">
        <f t="shared" si="1246"/>
        <v>100</v>
      </c>
    </row>
    <row r="3478" spans="1:6" s="120" customFormat="1" x14ac:dyDescent="0.2">
      <c r="A3478" s="111">
        <v>630000</v>
      </c>
      <c r="B3478" s="116" t="s">
        <v>462</v>
      </c>
      <c r="C3478" s="110">
        <f>C3479+0</f>
        <v>40700</v>
      </c>
      <c r="D3478" s="110">
        <f>D3479+0</f>
        <v>25400</v>
      </c>
      <c r="E3478" s="110">
        <f>E3479+0</f>
        <v>0</v>
      </c>
      <c r="F3478" s="218">
        <f t="shared" si="1246"/>
        <v>62.40786240786241</v>
      </c>
    </row>
    <row r="3479" spans="1:6" s="120" customFormat="1" x14ac:dyDescent="0.2">
      <c r="A3479" s="111">
        <v>638000</v>
      </c>
      <c r="B3479" s="116" t="s">
        <v>398</v>
      </c>
      <c r="C3479" s="110">
        <f t="shared" ref="C3479" si="1251">C3480</f>
        <v>40700</v>
      </c>
      <c r="D3479" s="110">
        <f t="shared" ref="D3479:E3479" si="1252">D3480</f>
        <v>25400</v>
      </c>
      <c r="E3479" s="110">
        <f t="shared" si="1252"/>
        <v>0</v>
      </c>
      <c r="F3479" s="218">
        <f t="shared" si="1246"/>
        <v>62.40786240786241</v>
      </c>
    </row>
    <row r="3480" spans="1:6" s="95" customFormat="1" x14ac:dyDescent="0.2">
      <c r="A3480" s="113">
        <v>638100</v>
      </c>
      <c r="B3480" s="114" t="s">
        <v>467</v>
      </c>
      <c r="C3480" s="123">
        <v>40700</v>
      </c>
      <c r="D3480" s="115">
        <v>25400</v>
      </c>
      <c r="E3480" s="123">
        <v>0</v>
      </c>
      <c r="F3480" s="217">
        <f t="shared" si="1246"/>
        <v>62.40786240786241</v>
      </c>
    </row>
    <row r="3481" spans="1:6" s="95" customFormat="1" x14ac:dyDescent="0.2">
      <c r="A3481" s="154"/>
      <c r="B3481" s="148" t="s">
        <v>501</v>
      </c>
      <c r="C3481" s="152">
        <f>C3436+C3466+C3472+C3478</f>
        <v>13076900.001728512</v>
      </c>
      <c r="D3481" s="152">
        <f>D3436+D3466+D3472+D3478</f>
        <v>11738900</v>
      </c>
      <c r="E3481" s="152">
        <f>E3436+E3466+E3472+E3478</f>
        <v>0</v>
      </c>
      <c r="F3481" s="245">
        <f t="shared" si="1246"/>
        <v>89.768217226164808</v>
      </c>
    </row>
    <row r="3482" spans="1:6" s="95" customFormat="1" x14ac:dyDescent="0.2">
      <c r="A3482" s="113"/>
      <c r="B3482" s="114"/>
      <c r="C3482" s="115"/>
      <c r="D3482" s="115"/>
      <c r="E3482" s="115"/>
      <c r="F3482" s="219"/>
    </row>
    <row r="3483" spans="1:6" s="95" customFormat="1" x14ac:dyDescent="0.2">
      <c r="A3483" s="108"/>
      <c r="B3483" s="109"/>
      <c r="C3483" s="115"/>
      <c r="D3483" s="115"/>
      <c r="E3483" s="115"/>
      <c r="F3483" s="219"/>
    </row>
    <row r="3484" spans="1:6" s="95" customFormat="1" x14ac:dyDescent="0.2">
      <c r="A3484" s="113" t="s">
        <v>938</v>
      </c>
      <c r="B3484" s="116"/>
      <c r="C3484" s="115"/>
      <c r="D3484" s="115"/>
      <c r="E3484" s="115"/>
      <c r="F3484" s="219"/>
    </row>
    <row r="3485" spans="1:6" s="95" customFormat="1" x14ac:dyDescent="0.2">
      <c r="A3485" s="113" t="s">
        <v>516</v>
      </c>
      <c r="B3485" s="116"/>
      <c r="C3485" s="115"/>
      <c r="D3485" s="115"/>
      <c r="E3485" s="115"/>
      <c r="F3485" s="219"/>
    </row>
    <row r="3486" spans="1:6" s="95" customFormat="1" x14ac:dyDescent="0.2">
      <c r="A3486" s="113" t="s">
        <v>641</v>
      </c>
      <c r="B3486" s="116"/>
      <c r="C3486" s="115"/>
      <c r="D3486" s="115"/>
      <c r="E3486" s="115"/>
      <c r="F3486" s="219"/>
    </row>
    <row r="3487" spans="1:6" s="95" customFormat="1" x14ac:dyDescent="0.2">
      <c r="A3487" s="113" t="s">
        <v>801</v>
      </c>
      <c r="B3487" s="116"/>
      <c r="C3487" s="115"/>
      <c r="D3487" s="115"/>
      <c r="E3487" s="115"/>
      <c r="F3487" s="219"/>
    </row>
    <row r="3488" spans="1:6" s="95" customFormat="1" x14ac:dyDescent="0.2">
      <c r="A3488" s="113"/>
      <c r="B3488" s="144"/>
      <c r="C3488" s="132"/>
      <c r="D3488" s="132"/>
      <c r="E3488" s="132"/>
      <c r="F3488" s="241"/>
    </row>
    <row r="3489" spans="1:6" s="95" customFormat="1" x14ac:dyDescent="0.2">
      <c r="A3489" s="111">
        <v>410000</v>
      </c>
      <c r="B3489" s="112" t="s">
        <v>359</v>
      </c>
      <c r="C3489" s="110">
        <f>C3490+C3495+C3507+C3512+0+C3517</f>
        <v>6464900</v>
      </c>
      <c r="D3489" s="110">
        <f>D3490+D3495+D3507+D3512+0+D3517</f>
        <v>6550500</v>
      </c>
      <c r="E3489" s="110">
        <f>E3490+E3495+E3507+E3512+0+E3517</f>
        <v>0</v>
      </c>
      <c r="F3489" s="218">
        <f t="shared" si="1246"/>
        <v>101.32407307150923</v>
      </c>
    </row>
    <row r="3490" spans="1:6" s="95" customFormat="1" x14ac:dyDescent="0.2">
      <c r="A3490" s="111">
        <v>411000</v>
      </c>
      <c r="B3490" s="112" t="s">
        <v>472</v>
      </c>
      <c r="C3490" s="110">
        <f t="shared" ref="C3490" si="1253">SUM(C3491:C3494)</f>
        <v>1946100</v>
      </c>
      <c r="D3490" s="110">
        <f t="shared" ref="D3490" si="1254">SUM(D3491:D3494)</f>
        <v>2086300</v>
      </c>
      <c r="E3490" s="110">
        <f t="shared" ref="E3490" si="1255">SUM(E3491:E3494)</f>
        <v>0</v>
      </c>
      <c r="F3490" s="218">
        <f t="shared" si="1246"/>
        <v>107.20415189353065</v>
      </c>
    </row>
    <row r="3491" spans="1:6" s="95" customFormat="1" x14ac:dyDescent="0.2">
      <c r="A3491" s="113">
        <v>411100</v>
      </c>
      <c r="B3491" s="114" t="s">
        <v>360</v>
      </c>
      <c r="C3491" s="123">
        <v>1797500</v>
      </c>
      <c r="D3491" s="115">
        <v>1950000</v>
      </c>
      <c r="E3491" s="123">
        <v>0</v>
      </c>
      <c r="F3491" s="217">
        <f t="shared" si="1246"/>
        <v>108.48400556328232</v>
      </c>
    </row>
    <row r="3492" spans="1:6" s="95" customFormat="1" ht="40.5" x14ac:dyDescent="0.2">
      <c r="A3492" s="113">
        <v>411200</v>
      </c>
      <c r="B3492" s="114" t="s">
        <v>485</v>
      </c>
      <c r="C3492" s="123">
        <v>45000</v>
      </c>
      <c r="D3492" s="115">
        <v>45000</v>
      </c>
      <c r="E3492" s="123">
        <v>0</v>
      </c>
      <c r="F3492" s="217">
        <f t="shared" si="1246"/>
        <v>100</v>
      </c>
    </row>
    <row r="3493" spans="1:6" s="95" customFormat="1" ht="40.5" x14ac:dyDescent="0.2">
      <c r="A3493" s="113">
        <v>411300</v>
      </c>
      <c r="B3493" s="114" t="s">
        <v>361</v>
      </c>
      <c r="C3493" s="123">
        <v>89800</v>
      </c>
      <c r="D3493" s="115">
        <v>76800</v>
      </c>
      <c r="E3493" s="123">
        <v>0</v>
      </c>
      <c r="F3493" s="217">
        <f t="shared" si="1246"/>
        <v>85.523385300668153</v>
      </c>
    </row>
    <row r="3494" spans="1:6" s="95" customFormat="1" x14ac:dyDescent="0.2">
      <c r="A3494" s="113">
        <v>411400</v>
      </c>
      <c r="B3494" s="114" t="s">
        <v>362</v>
      </c>
      <c r="C3494" s="123">
        <v>13800.000000000004</v>
      </c>
      <c r="D3494" s="115">
        <v>14500</v>
      </c>
      <c r="E3494" s="123">
        <v>0</v>
      </c>
      <c r="F3494" s="217">
        <f t="shared" si="1246"/>
        <v>105.07246376811592</v>
      </c>
    </row>
    <row r="3495" spans="1:6" s="95" customFormat="1" x14ac:dyDescent="0.2">
      <c r="A3495" s="111">
        <v>412000</v>
      </c>
      <c r="B3495" s="116" t="s">
        <v>477</v>
      </c>
      <c r="C3495" s="110">
        <f>SUM(C3496:C3506)</f>
        <v>463700</v>
      </c>
      <c r="D3495" s="110">
        <f t="shared" ref="D3495" si="1256">SUM(D3496:D3506)</f>
        <v>474200</v>
      </c>
      <c r="E3495" s="110">
        <f t="shared" ref="E3495" si="1257">SUM(E3496:E3506)</f>
        <v>0</v>
      </c>
      <c r="F3495" s="218">
        <f t="shared" si="1246"/>
        <v>102.26439508302782</v>
      </c>
    </row>
    <row r="3496" spans="1:6" s="95" customFormat="1" ht="40.5" x14ac:dyDescent="0.2">
      <c r="A3496" s="113">
        <v>412200</v>
      </c>
      <c r="B3496" s="114" t="s">
        <v>486</v>
      </c>
      <c r="C3496" s="123">
        <v>165000</v>
      </c>
      <c r="D3496" s="115">
        <v>165000</v>
      </c>
      <c r="E3496" s="123">
        <v>0</v>
      </c>
      <c r="F3496" s="217">
        <f t="shared" si="1246"/>
        <v>100</v>
      </c>
    </row>
    <row r="3497" spans="1:6" s="95" customFormat="1" x14ac:dyDescent="0.2">
      <c r="A3497" s="113">
        <v>412300</v>
      </c>
      <c r="B3497" s="114" t="s">
        <v>364</v>
      </c>
      <c r="C3497" s="123">
        <v>13700</v>
      </c>
      <c r="D3497" s="115">
        <v>13700</v>
      </c>
      <c r="E3497" s="123">
        <v>0</v>
      </c>
      <c r="F3497" s="217">
        <f t="shared" si="1246"/>
        <v>100</v>
      </c>
    </row>
    <row r="3498" spans="1:6" s="95" customFormat="1" x14ac:dyDescent="0.2">
      <c r="A3498" s="113">
        <v>412500</v>
      </c>
      <c r="B3498" s="114" t="s">
        <v>366</v>
      </c>
      <c r="C3498" s="123">
        <v>10000</v>
      </c>
      <c r="D3498" s="115">
        <v>10000</v>
      </c>
      <c r="E3498" s="123">
        <v>0</v>
      </c>
      <c r="F3498" s="217">
        <f t="shared" si="1246"/>
        <v>100</v>
      </c>
    </row>
    <row r="3499" spans="1:6" s="95" customFormat="1" x14ac:dyDescent="0.2">
      <c r="A3499" s="113">
        <v>412600</v>
      </c>
      <c r="B3499" s="114" t="s">
        <v>487</v>
      </c>
      <c r="C3499" s="123">
        <v>30000</v>
      </c>
      <c r="D3499" s="115">
        <v>30000</v>
      </c>
      <c r="E3499" s="123">
        <v>0</v>
      </c>
      <c r="F3499" s="217">
        <f t="shared" si="1246"/>
        <v>100</v>
      </c>
    </row>
    <row r="3500" spans="1:6" s="95" customFormat="1" x14ac:dyDescent="0.2">
      <c r="A3500" s="113">
        <v>412700</v>
      </c>
      <c r="B3500" s="114" t="s">
        <v>474</v>
      </c>
      <c r="C3500" s="123">
        <v>29000</v>
      </c>
      <c r="D3500" s="115">
        <v>29000</v>
      </c>
      <c r="E3500" s="123">
        <v>0</v>
      </c>
      <c r="F3500" s="217">
        <f t="shared" si="1246"/>
        <v>100</v>
      </c>
    </row>
    <row r="3501" spans="1:6" s="95" customFormat="1" x14ac:dyDescent="0.2">
      <c r="A3501" s="113">
        <v>412900</v>
      </c>
      <c r="B3501" s="118" t="s">
        <v>802</v>
      </c>
      <c r="C3501" s="123">
        <v>2000</v>
      </c>
      <c r="D3501" s="115">
        <v>2000</v>
      </c>
      <c r="E3501" s="123">
        <v>0</v>
      </c>
      <c r="F3501" s="217">
        <f t="shared" si="1246"/>
        <v>100</v>
      </c>
    </row>
    <row r="3502" spans="1:6" s="95" customFormat="1" x14ac:dyDescent="0.2">
      <c r="A3502" s="113">
        <v>412900</v>
      </c>
      <c r="B3502" s="118" t="s">
        <v>567</v>
      </c>
      <c r="C3502" s="123">
        <v>200000</v>
      </c>
      <c r="D3502" s="115">
        <v>210000</v>
      </c>
      <c r="E3502" s="123">
        <v>0</v>
      </c>
      <c r="F3502" s="217">
        <f t="shared" si="1246"/>
        <v>105</v>
      </c>
    </row>
    <row r="3503" spans="1:6" s="95" customFormat="1" x14ac:dyDescent="0.2">
      <c r="A3503" s="113">
        <v>412900</v>
      </c>
      <c r="B3503" s="118" t="s">
        <v>585</v>
      </c>
      <c r="C3503" s="123">
        <v>4000</v>
      </c>
      <c r="D3503" s="115">
        <v>3999.9999999999995</v>
      </c>
      <c r="E3503" s="123">
        <v>0</v>
      </c>
      <c r="F3503" s="217">
        <f t="shared" si="1246"/>
        <v>99.999999999999986</v>
      </c>
    </row>
    <row r="3504" spans="1:6" s="95" customFormat="1" x14ac:dyDescent="0.2">
      <c r="A3504" s="113">
        <v>412900</v>
      </c>
      <c r="B3504" s="118" t="s">
        <v>586</v>
      </c>
      <c r="C3504" s="123">
        <v>2000</v>
      </c>
      <c r="D3504" s="115">
        <v>2000</v>
      </c>
      <c r="E3504" s="123">
        <v>0</v>
      </c>
      <c r="F3504" s="217">
        <f t="shared" si="1246"/>
        <v>100</v>
      </c>
    </row>
    <row r="3505" spans="1:6" s="95" customFormat="1" x14ac:dyDescent="0.2">
      <c r="A3505" s="113">
        <v>412900</v>
      </c>
      <c r="B3505" s="118" t="s">
        <v>587</v>
      </c>
      <c r="C3505" s="123">
        <v>4000</v>
      </c>
      <c r="D3505" s="115">
        <v>4500</v>
      </c>
      <c r="E3505" s="123">
        <v>0</v>
      </c>
      <c r="F3505" s="217">
        <f t="shared" si="1246"/>
        <v>112.5</v>
      </c>
    </row>
    <row r="3506" spans="1:6" s="95" customFormat="1" x14ac:dyDescent="0.2">
      <c r="A3506" s="113">
        <v>412900</v>
      </c>
      <c r="B3506" s="114" t="s">
        <v>569</v>
      </c>
      <c r="C3506" s="123">
        <v>4000</v>
      </c>
      <c r="D3506" s="115">
        <v>4000</v>
      </c>
      <c r="E3506" s="123">
        <v>0</v>
      </c>
      <c r="F3506" s="217">
        <f t="shared" si="1246"/>
        <v>100</v>
      </c>
    </row>
    <row r="3507" spans="1:6" s="151" customFormat="1" x14ac:dyDescent="0.2">
      <c r="A3507" s="111">
        <v>415000</v>
      </c>
      <c r="B3507" s="116" t="s">
        <v>321</v>
      </c>
      <c r="C3507" s="110">
        <f>SUM(C3508:C3511)</f>
        <v>1540000</v>
      </c>
      <c r="D3507" s="110">
        <f>SUM(D3508:D3511)</f>
        <v>1480000</v>
      </c>
      <c r="E3507" s="110">
        <f>SUM(E3508:E3511)</f>
        <v>0</v>
      </c>
      <c r="F3507" s="218">
        <f t="shared" si="1246"/>
        <v>96.103896103896105</v>
      </c>
    </row>
    <row r="3508" spans="1:6" s="95" customFormat="1" x14ac:dyDescent="0.2">
      <c r="A3508" s="121">
        <v>415200</v>
      </c>
      <c r="B3508" s="114" t="s">
        <v>776</v>
      </c>
      <c r="C3508" s="123">
        <v>1000000</v>
      </c>
      <c r="D3508" s="115">
        <v>1000000</v>
      </c>
      <c r="E3508" s="123">
        <v>0</v>
      </c>
      <c r="F3508" s="217">
        <f t="shared" si="1246"/>
        <v>100</v>
      </c>
    </row>
    <row r="3509" spans="1:6" s="95" customFormat="1" x14ac:dyDescent="0.2">
      <c r="A3509" s="121">
        <v>415200</v>
      </c>
      <c r="B3509" s="114" t="s">
        <v>693</v>
      </c>
      <c r="C3509" s="123">
        <v>80000</v>
      </c>
      <c r="D3509" s="115">
        <v>80000</v>
      </c>
      <c r="E3509" s="123">
        <v>0</v>
      </c>
      <c r="F3509" s="217">
        <f t="shared" si="1246"/>
        <v>100</v>
      </c>
    </row>
    <row r="3510" spans="1:6" s="95" customFormat="1" x14ac:dyDescent="0.2">
      <c r="A3510" s="121">
        <v>415200</v>
      </c>
      <c r="B3510" s="114" t="s">
        <v>575</v>
      </c>
      <c r="C3510" s="123">
        <v>150000</v>
      </c>
      <c r="D3510" s="115">
        <v>150000</v>
      </c>
      <c r="E3510" s="123">
        <v>0</v>
      </c>
      <c r="F3510" s="217">
        <f t="shared" si="1246"/>
        <v>100</v>
      </c>
    </row>
    <row r="3511" spans="1:6" s="95" customFormat="1" x14ac:dyDescent="0.2">
      <c r="A3511" s="121">
        <v>415200</v>
      </c>
      <c r="B3511" s="114" t="s">
        <v>694</v>
      </c>
      <c r="C3511" s="123">
        <v>310000</v>
      </c>
      <c r="D3511" s="115">
        <v>250000</v>
      </c>
      <c r="E3511" s="123">
        <v>0</v>
      </c>
      <c r="F3511" s="217">
        <f t="shared" si="1246"/>
        <v>80.645161290322577</v>
      </c>
    </row>
    <row r="3512" spans="1:6" s="120" customFormat="1" x14ac:dyDescent="0.2">
      <c r="A3512" s="111">
        <v>416000</v>
      </c>
      <c r="B3512" s="116" t="s">
        <v>479</v>
      </c>
      <c r="C3512" s="110">
        <f>SUM(C3513:C3516)</f>
        <v>2510000</v>
      </c>
      <c r="D3512" s="110">
        <f>SUM(D3513:D3516)</f>
        <v>2510000</v>
      </c>
      <c r="E3512" s="110">
        <f>SUM(E3513:E3516)</f>
        <v>0</v>
      </c>
      <c r="F3512" s="218">
        <f t="shared" si="1246"/>
        <v>100</v>
      </c>
    </row>
    <row r="3513" spans="1:6" s="95" customFormat="1" x14ac:dyDescent="0.2">
      <c r="A3513" s="121">
        <v>416100</v>
      </c>
      <c r="B3513" s="114" t="s">
        <v>542</v>
      </c>
      <c r="C3513" s="123">
        <v>160000</v>
      </c>
      <c r="D3513" s="115">
        <v>160000</v>
      </c>
      <c r="E3513" s="123">
        <v>0</v>
      </c>
      <c r="F3513" s="217">
        <f t="shared" si="1246"/>
        <v>100</v>
      </c>
    </row>
    <row r="3514" spans="1:6" s="95" customFormat="1" x14ac:dyDescent="0.2">
      <c r="A3514" s="121">
        <v>416100</v>
      </c>
      <c r="B3514" s="114" t="s">
        <v>576</v>
      </c>
      <c r="C3514" s="123">
        <v>65000</v>
      </c>
      <c r="D3514" s="115">
        <v>65000</v>
      </c>
      <c r="E3514" s="123">
        <v>0</v>
      </c>
      <c r="F3514" s="217">
        <f t="shared" si="1246"/>
        <v>100</v>
      </c>
    </row>
    <row r="3515" spans="1:6" s="95" customFormat="1" x14ac:dyDescent="0.2">
      <c r="A3515" s="113">
        <v>416100</v>
      </c>
      <c r="B3515" s="114" t="s">
        <v>517</v>
      </c>
      <c r="C3515" s="123">
        <v>2130000</v>
      </c>
      <c r="D3515" s="115">
        <v>2130000</v>
      </c>
      <c r="E3515" s="123">
        <v>0</v>
      </c>
      <c r="F3515" s="217">
        <f t="shared" si="1246"/>
        <v>100</v>
      </c>
    </row>
    <row r="3516" spans="1:6" s="95" customFormat="1" x14ac:dyDescent="0.2">
      <c r="A3516" s="113">
        <v>416100</v>
      </c>
      <c r="B3516" s="114" t="s">
        <v>543</v>
      </c>
      <c r="C3516" s="123">
        <v>155000</v>
      </c>
      <c r="D3516" s="115">
        <v>155000</v>
      </c>
      <c r="E3516" s="123">
        <v>0</v>
      </c>
      <c r="F3516" s="217">
        <f t="shared" si="1246"/>
        <v>100</v>
      </c>
    </row>
    <row r="3517" spans="1:6" s="120" customFormat="1" x14ac:dyDescent="0.2">
      <c r="A3517" s="111">
        <v>419000</v>
      </c>
      <c r="B3517" s="116" t="s">
        <v>482</v>
      </c>
      <c r="C3517" s="110">
        <f t="shared" ref="C3517" si="1258">C3518</f>
        <v>5100</v>
      </c>
      <c r="D3517" s="110">
        <f>D3518</f>
        <v>0</v>
      </c>
      <c r="E3517" s="110">
        <f t="shared" ref="E3517" si="1259">E3518</f>
        <v>0</v>
      </c>
      <c r="F3517" s="218">
        <f t="shared" si="1246"/>
        <v>0</v>
      </c>
    </row>
    <row r="3518" spans="1:6" s="95" customFormat="1" x14ac:dyDescent="0.2">
      <c r="A3518" s="113">
        <v>419100</v>
      </c>
      <c r="B3518" s="114" t="s">
        <v>482</v>
      </c>
      <c r="C3518" s="123">
        <v>5100</v>
      </c>
      <c r="D3518" s="115">
        <v>0</v>
      </c>
      <c r="E3518" s="123">
        <v>0</v>
      </c>
      <c r="F3518" s="217">
        <f t="shared" si="1246"/>
        <v>0</v>
      </c>
    </row>
    <row r="3519" spans="1:6" s="151" customFormat="1" x14ac:dyDescent="0.2">
      <c r="A3519" s="111">
        <v>480000</v>
      </c>
      <c r="B3519" s="116" t="s">
        <v>419</v>
      </c>
      <c r="C3519" s="110">
        <f t="shared" ref="C3519" si="1260">C3520</f>
        <v>9560000</v>
      </c>
      <c r="D3519" s="110">
        <f t="shared" ref="D3519:E3519" si="1261">D3520</f>
        <v>9620000</v>
      </c>
      <c r="E3519" s="110">
        <f t="shared" si="1261"/>
        <v>0</v>
      </c>
      <c r="F3519" s="218">
        <f t="shared" ref="F3519:F3576" si="1262">D3519/C3519*100</f>
        <v>100.62761506276149</v>
      </c>
    </row>
    <row r="3520" spans="1:6" s="151" customFormat="1" x14ac:dyDescent="0.2">
      <c r="A3520" s="111">
        <v>488000</v>
      </c>
      <c r="B3520" s="116" t="s">
        <v>375</v>
      </c>
      <c r="C3520" s="110">
        <f>SUM(C3521:C3527)</f>
        <v>9560000</v>
      </c>
      <c r="D3520" s="110">
        <f>SUM(D3521:D3527)</f>
        <v>9620000</v>
      </c>
      <c r="E3520" s="110">
        <f>SUM(E3521:E3527)</f>
        <v>0</v>
      </c>
      <c r="F3520" s="218">
        <f t="shared" si="1262"/>
        <v>100.62761506276149</v>
      </c>
    </row>
    <row r="3521" spans="1:6" s="95" customFormat="1" x14ac:dyDescent="0.2">
      <c r="A3521" s="113">
        <v>488100</v>
      </c>
      <c r="B3521" s="114" t="s">
        <v>695</v>
      </c>
      <c r="C3521" s="123">
        <v>620000</v>
      </c>
      <c r="D3521" s="115">
        <v>620000</v>
      </c>
      <c r="E3521" s="123">
        <v>0</v>
      </c>
      <c r="F3521" s="217">
        <f t="shared" si="1262"/>
        <v>100</v>
      </c>
    </row>
    <row r="3522" spans="1:6" s="95" customFormat="1" x14ac:dyDescent="0.2">
      <c r="A3522" s="113">
        <v>488100</v>
      </c>
      <c r="B3522" s="114" t="s">
        <v>939</v>
      </c>
      <c r="C3522" s="123">
        <v>2900000</v>
      </c>
      <c r="D3522" s="115">
        <v>2900000</v>
      </c>
      <c r="E3522" s="123">
        <v>0</v>
      </c>
      <c r="F3522" s="217">
        <f t="shared" si="1262"/>
        <v>100</v>
      </c>
    </row>
    <row r="3523" spans="1:6" s="95" customFormat="1" x14ac:dyDescent="0.2">
      <c r="A3523" s="113">
        <v>488100</v>
      </c>
      <c r="B3523" s="114" t="s">
        <v>940</v>
      </c>
      <c r="C3523" s="123">
        <v>600000</v>
      </c>
      <c r="D3523" s="115">
        <v>600000</v>
      </c>
      <c r="E3523" s="123">
        <v>0</v>
      </c>
      <c r="F3523" s="217">
        <f t="shared" si="1262"/>
        <v>100</v>
      </c>
    </row>
    <row r="3524" spans="1:6" s="95" customFormat="1" x14ac:dyDescent="0.2">
      <c r="A3524" s="113">
        <v>488100</v>
      </c>
      <c r="B3524" s="114" t="s">
        <v>696</v>
      </c>
      <c r="C3524" s="123">
        <v>550000</v>
      </c>
      <c r="D3524" s="115">
        <v>550000</v>
      </c>
      <c r="E3524" s="123">
        <v>0</v>
      </c>
      <c r="F3524" s="217">
        <f t="shared" si="1262"/>
        <v>100</v>
      </c>
    </row>
    <row r="3525" spans="1:6" s="95" customFormat="1" x14ac:dyDescent="0.2">
      <c r="A3525" s="113">
        <v>488100</v>
      </c>
      <c r="B3525" s="114" t="s">
        <v>941</v>
      </c>
      <c r="C3525" s="123">
        <v>4500000</v>
      </c>
      <c r="D3525" s="115">
        <v>4500000</v>
      </c>
      <c r="E3525" s="123">
        <v>0</v>
      </c>
      <c r="F3525" s="217">
        <f t="shared" si="1262"/>
        <v>100</v>
      </c>
    </row>
    <row r="3526" spans="1:6" s="95" customFormat="1" x14ac:dyDescent="0.2">
      <c r="A3526" s="121">
        <v>488100</v>
      </c>
      <c r="B3526" s="114" t="s">
        <v>942</v>
      </c>
      <c r="C3526" s="123">
        <v>140000</v>
      </c>
      <c r="D3526" s="115">
        <v>200000</v>
      </c>
      <c r="E3526" s="123">
        <v>0</v>
      </c>
      <c r="F3526" s="217">
        <f t="shared" si="1262"/>
        <v>142.85714285714286</v>
      </c>
    </row>
    <row r="3527" spans="1:6" s="95" customFormat="1" x14ac:dyDescent="0.2">
      <c r="A3527" s="113">
        <v>488100</v>
      </c>
      <c r="B3527" s="114" t="s">
        <v>777</v>
      </c>
      <c r="C3527" s="123">
        <v>250000</v>
      </c>
      <c r="D3527" s="115">
        <v>250000</v>
      </c>
      <c r="E3527" s="123">
        <v>0</v>
      </c>
      <c r="F3527" s="217">
        <f t="shared" si="1262"/>
        <v>100</v>
      </c>
    </row>
    <row r="3528" spans="1:6" s="95" customFormat="1" x14ac:dyDescent="0.2">
      <c r="A3528" s="111">
        <v>510000</v>
      </c>
      <c r="B3528" s="116" t="s">
        <v>423</v>
      </c>
      <c r="C3528" s="110">
        <f t="shared" ref="C3528" si="1263">C3529+C3534+C3532</f>
        <v>252000</v>
      </c>
      <c r="D3528" s="110">
        <f t="shared" ref="D3528" si="1264">D3529+D3534+D3532</f>
        <v>250000</v>
      </c>
      <c r="E3528" s="110">
        <f t="shared" ref="E3528" si="1265">E3529+E3534+E3532</f>
        <v>0</v>
      </c>
      <c r="F3528" s="218">
        <f t="shared" si="1262"/>
        <v>99.206349206349216</v>
      </c>
    </row>
    <row r="3529" spans="1:6" s="95" customFormat="1" x14ac:dyDescent="0.2">
      <c r="A3529" s="111">
        <v>511000</v>
      </c>
      <c r="B3529" s="116" t="s">
        <v>424</v>
      </c>
      <c r="C3529" s="110">
        <f t="shared" ref="C3529" si="1266">SUM(C3530:C3531)</f>
        <v>220000</v>
      </c>
      <c r="D3529" s="110">
        <f>SUM(D3530:D3531)</f>
        <v>220000</v>
      </c>
      <c r="E3529" s="110">
        <f t="shared" ref="E3529" si="1267">SUM(E3530:E3531)</f>
        <v>0</v>
      </c>
      <c r="F3529" s="218">
        <f t="shared" si="1262"/>
        <v>100</v>
      </c>
    </row>
    <row r="3530" spans="1:6" s="95" customFormat="1" x14ac:dyDescent="0.2">
      <c r="A3530" s="113">
        <v>511300</v>
      </c>
      <c r="B3530" s="114" t="s">
        <v>427</v>
      </c>
      <c r="C3530" s="123">
        <v>20000</v>
      </c>
      <c r="D3530" s="115">
        <v>20000</v>
      </c>
      <c r="E3530" s="123">
        <v>0</v>
      </c>
      <c r="F3530" s="217">
        <f t="shared" si="1262"/>
        <v>100</v>
      </c>
    </row>
    <row r="3531" spans="1:6" s="95" customFormat="1" x14ac:dyDescent="0.2">
      <c r="A3531" s="113">
        <v>511700</v>
      </c>
      <c r="B3531" s="114" t="s">
        <v>430</v>
      </c>
      <c r="C3531" s="123">
        <v>200000</v>
      </c>
      <c r="D3531" s="115">
        <v>200000</v>
      </c>
      <c r="E3531" s="123">
        <v>0</v>
      </c>
      <c r="F3531" s="217">
        <f t="shared" si="1262"/>
        <v>100</v>
      </c>
    </row>
    <row r="3532" spans="1:6" s="120" customFormat="1" x14ac:dyDescent="0.2">
      <c r="A3532" s="111">
        <v>513000</v>
      </c>
      <c r="B3532" s="116" t="s">
        <v>432</v>
      </c>
      <c r="C3532" s="110">
        <f t="shared" ref="C3532" si="1268">C3533</f>
        <v>20000</v>
      </c>
      <c r="D3532" s="110">
        <f t="shared" ref="D3532:E3532" si="1269">D3533</f>
        <v>20000</v>
      </c>
      <c r="E3532" s="110">
        <f t="shared" si="1269"/>
        <v>0</v>
      </c>
      <c r="F3532" s="218">
        <f t="shared" si="1262"/>
        <v>100</v>
      </c>
    </row>
    <row r="3533" spans="1:6" s="95" customFormat="1" x14ac:dyDescent="0.2">
      <c r="A3533" s="113">
        <v>513700</v>
      </c>
      <c r="B3533" s="114" t="s">
        <v>590</v>
      </c>
      <c r="C3533" s="123">
        <v>20000</v>
      </c>
      <c r="D3533" s="115">
        <v>20000</v>
      </c>
      <c r="E3533" s="123">
        <v>0</v>
      </c>
      <c r="F3533" s="217">
        <f t="shared" si="1262"/>
        <v>100</v>
      </c>
    </row>
    <row r="3534" spans="1:6" s="120" customFormat="1" x14ac:dyDescent="0.2">
      <c r="A3534" s="111">
        <v>516000</v>
      </c>
      <c r="B3534" s="116" t="s">
        <v>434</v>
      </c>
      <c r="C3534" s="162">
        <f t="shared" ref="C3534" si="1270">C3535</f>
        <v>12000</v>
      </c>
      <c r="D3534" s="162">
        <f t="shared" ref="D3534:E3534" si="1271">D3535</f>
        <v>10000</v>
      </c>
      <c r="E3534" s="162">
        <f t="shared" si="1271"/>
        <v>0</v>
      </c>
      <c r="F3534" s="243">
        <f t="shared" si="1262"/>
        <v>83.333333333333343</v>
      </c>
    </row>
    <row r="3535" spans="1:6" s="95" customFormat="1" x14ac:dyDescent="0.2">
      <c r="A3535" s="113">
        <v>516100</v>
      </c>
      <c r="B3535" s="114" t="s">
        <v>434</v>
      </c>
      <c r="C3535" s="123">
        <v>12000</v>
      </c>
      <c r="D3535" s="115">
        <v>10000</v>
      </c>
      <c r="E3535" s="123">
        <v>0</v>
      </c>
      <c r="F3535" s="217">
        <f t="shared" si="1262"/>
        <v>83.333333333333343</v>
      </c>
    </row>
    <row r="3536" spans="1:6" s="120" customFormat="1" x14ac:dyDescent="0.2">
      <c r="A3536" s="111">
        <v>610000</v>
      </c>
      <c r="B3536" s="116" t="s">
        <v>442</v>
      </c>
      <c r="C3536" s="110">
        <f>C3537</f>
        <v>2000</v>
      </c>
      <c r="D3536" s="110">
        <f t="shared" ref="D3536:E3537" si="1272">D3537</f>
        <v>0</v>
      </c>
      <c r="E3536" s="110">
        <f t="shared" si="1272"/>
        <v>0</v>
      </c>
      <c r="F3536" s="218">
        <f t="shared" si="1262"/>
        <v>0</v>
      </c>
    </row>
    <row r="3537" spans="1:6" s="120" customFormat="1" x14ac:dyDescent="0.2">
      <c r="A3537" s="111">
        <v>611000</v>
      </c>
      <c r="B3537" s="116" t="s">
        <v>386</v>
      </c>
      <c r="C3537" s="110">
        <f t="shared" ref="C3537" si="1273">C3538</f>
        <v>2000</v>
      </c>
      <c r="D3537" s="110">
        <f t="shared" si="1272"/>
        <v>0</v>
      </c>
      <c r="E3537" s="110">
        <f t="shared" si="1272"/>
        <v>0</v>
      </c>
      <c r="F3537" s="218">
        <f t="shared" si="1262"/>
        <v>0</v>
      </c>
    </row>
    <row r="3538" spans="1:6" s="95" customFormat="1" x14ac:dyDescent="0.2">
      <c r="A3538" s="113">
        <v>611200</v>
      </c>
      <c r="B3538" s="114" t="s">
        <v>495</v>
      </c>
      <c r="C3538" s="123">
        <v>2000</v>
      </c>
      <c r="D3538" s="115">
        <v>0</v>
      </c>
      <c r="E3538" s="123">
        <v>0</v>
      </c>
      <c r="F3538" s="217">
        <f t="shared" si="1262"/>
        <v>0</v>
      </c>
    </row>
    <row r="3539" spans="1:6" s="120" customFormat="1" x14ac:dyDescent="0.2">
      <c r="A3539" s="111">
        <v>630000</v>
      </c>
      <c r="B3539" s="116" t="s">
        <v>462</v>
      </c>
      <c r="C3539" s="110">
        <f>0+C3540</f>
        <v>80000</v>
      </c>
      <c r="D3539" s="110">
        <f>0+D3540</f>
        <v>59200</v>
      </c>
      <c r="E3539" s="110">
        <f>0+E3540</f>
        <v>0</v>
      </c>
      <c r="F3539" s="218">
        <f t="shared" si="1262"/>
        <v>74</v>
      </c>
    </row>
    <row r="3540" spans="1:6" s="120" customFormat="1" x14ac:dyDescent="0.2">
      <c r="A3540" s="111">
        <v>638000</v>
      </c>
      <c r="B3540" s="116" t="s">
        <v>398</v>
      </c>
      <c r="C3540" s="110">
        <f t="shared" ref="C3540" si="1274">C3541</f>
        <v>80000</v>
      </c>
      <c r="D3540" s="110">
        <f t="shared" ref="D3540:E3540" si="1275">D3541</f>
        <v>59200</v>
      </c>
      <c r="E3540" s="110">
        <f t="shared" si="1275"/>
        <v>0</v>
      </c>
      <c r="F3540" s="218">
        <f t="shared" si="1262"/>
        <v>74</v>
      </c>
    </row>
    <row r="3541" spans="1:6" s="95" customFormat="1" x14ac:dyDescent="0.2">
      <c r="A3541" s="113">
        <v>638100</v>
      </c>
      <c r="B3541" s="114" t="s">
        <v>467</v>
      </c>
      <c r="C3541" s="123">
        <v>80000</v>
      </c>
      <c r="D3541" s="115">
        <v>59200</v>
      </c>
      <c r="E3541" s="123">
        <v>0</v>
      </c>
      <c r="F3541" s="217">
        <f t="shared" si="1262"/>
        <v>74</v>
      </c>
    </row>
    <row r="3542" spans="1:6" s="120" customFormat="1" ht="40.5" x14ac:dyDescent="0.2">
      <c r="A3542" s="157"/>
      <c r="B3542" s="116" t="s">
        <v>943</v>
      </c>
      <c r="C3542" s="110">
        <f>C3489+C3519+C3528+C3539+C3536</f>
        <v>16358900</v>
      </c>
      <c r="D3542" s="110">
        <f>D3489+D3519+D3528+D3539+D3536</f>
        <v>16479700</v>
      </c>
      <c r="E3542" s="110">
        <f>E3489+E3519+E3528+E3539+E3536</f>
        <v>0</v>
      </c>
      <c r="F3542" s="218">
        <f t="shared" si="1262"/>
        <v>100.73843595840796</v>
      </c>
    </row>
    <row r="3543" spans="1:6" s="95" customFormat="1" x14ac:dyDescent="0.2">
      <c r="A3543" s="157"/>
      <c r="B3543" s="116"/>
      <c r="C3543" s="115"/>
      <c r="D3543" s="115"/>
      <c r="E3543" s="115"/>
      <c r="F3543" s="219"/>
    </row>
    <row r="3544" spans="1:6" s="95" customFormat="1" x14ac:dyDescent="0.2">
      <c r="A3544" s="113" t="s">
        <v>944</v>
      </c>
      <c r="B3544" s="116"/>
      <c r="C3544" s="115"/>
      <c r="D3544" s="115"/>
      <c r="E3544" s="115"/>
      <c r="F3544" s="219"/>
    </row>
    <row r="3545" spans="1:6" s="95" customFormat="1" x14ac:dyDescent="0.2">
      <c r="A3545" s="113" t="s">
        <v>516</v>
      </c>
      <c r="B3545" s="116"/>
      <c r="C3545" s="115"/>
      <c r="D3545" s="115"/>
      <c r="E3545" s="115"/>
      <c r="F3545" s="219"/>
    </row>
    <row r="3546" spans="1:6" s="95" customFormat="1" x14ac:dyDescent="0.2">
      <c r="A3546" s="113" t="s">
        <v>641</v>
      </c>
      <c r="B3546" s="116"/>
      <c r="C3546" s="115"/>
      <c r="D3546" s="115"/>
      <c r="E3546" s="115"/>
      <c r="F3546" s="219"/>
    </row>
    <row r="3547" spans="1:6" s="95" customFormat="1" x14ac:dyDescent="0.2">
      <c r="A3547" s="113" t="s">
        <v>877</v>
      </c>
      <c r="B3547" s="116"/>
      <c r="C3547" s="115"/>
      <c r="D3547" s="115"/>
      <c r="E3547" s="115"/>
      <c r="F3547" s="219"/>
    </row>
    <row r="3548" spans="1:6" s="95" customFormat="1" x14ac:dyDescent="0.2">
      <c r="A3548" s="113"/>
      <c r="B3548" s="116"/>
      <c r="C3548" s="115"/>
      <c r="D3548" s="115"/>
      <c r="E3548" s="115"/>
      <c r="F3548" s="219"/>
    </row>
    <row r="3549" spans="1:6" s="120" customFormat="1" x14ac:dyDescent="0.2">
      <c r="A3549" s="111">
        <v>410000</v>
      </c>
      <c r="B3549" s="112" t="s">
        <v>359</v>
      </c>
      <c r="C3549" s="110">
        <f>C3550+C3553</f>
        <v>770000</v>
      </c>
      <c r="D3549" s="110">
        <f>D3550+D3553</f>
        <v>770000</v>
      </c>
      <c r="E3549" s="110">
        <f>E3550+E3553</f>
        <v>0</v>
      </c>
      <c r="F3549" s="218">
        <f t="shared" si="1262"/>
        <v>100</v>
      </c>
    </row>
    <row r="3550" spans="1:6" s="120" customFormat="1" x14ac:dyDescent="0.2">
      <c r="A3550" s="111">
        <v>412000</v>
      </c>
      <c r="B3550" s="116" t="s">
        <v>477</v>
      </c>
      <c r="C3550" s="110">
        <f>SUM(C3551:C3552)</f>
        <v>20000</v>
      </c>
      <c r="D3550" s="110">
        <f>SUM(D3551:D3552)</f>
        <v>19999.999999999996</v>
      </c>
      <c r="E3550" s="110">
        <f>SUM(E3551:E3552)</f>
        <v>0</v>
      </c>
      <c r="F3550" s="218">
        <f t="shared" si="1262"/>
        <v>99.999999999999972</v>
      </c>
    </row>
    <row r="3551" spans="1:6" s="95" customFormat="1" x14ac:dyDescent="0.2">
      <c r="A3551" s="113">
        <v>412700</v>
      </c>
      <c r="B3551" s="114" t="s">
        <v>474</v>
      </c>
      <c r="C3551" s="123">
        <v>4000</v>
      </c>
      <c r="D3551" s="115">
        <v>3999.9999999999995</v>
      </c>
      <c r="E3551" s="123">
        <v>0</v>
      </c>
      <c r="F3551" s="217">
        <f t="shared" si="1262"/>
        <v>99.999999999999986</v>
      </c>
    </row>
    <row r="3552" spans="1:6" s="95" customFormat="1" x14ac:dyDescent="0.2">
      <c r="A3552" s="113">
        <v>412900</v>
      </c>
      <c r="B3552" s="114" t="s">
        <v>567</v>
      </c>
      <c r="C3552" s="123">
        <v>16000</v>
      </c>
      <c r="D3552" s="115">
        <v>15999.999999999998</v>
      </c>
      <c r="E3552" s="123">
        <v>0</v>
      </c>
      <c r="F3552" s="217">
        <f t="shared" si="1262"/>
        <v>99.999999999999986</v>
      </c>
    </row>
    <row r="3553" spans="1:6" s="120" customFormat="1" x14ac:dyDescent="0.2">
      <c r="A3553" s="111">
        <v>416000</v>
      </c>
      <c r="B3553" s="116" t="s">
        <v>479</v>
      </c>
      <c r="C3553" s="110">
        <f t="shared" ref="C3553" si="1276">C3554</f>
        <v>750000</v>
      </c>
      <c r="D3553" s="110">
        <f t="shared" ref="D3553:E3553" si="1277">D3554</f>
        <v>750000</v>
      </c>
      <c r="E3553" s="110">
        <f t="shared" si="1277"/>
        <v>0</v>
      </c>
      <c r="F3553" s="218">
        <f t="shared" si="1262"/>
        <v>100</v>
      </c>
    </row>
    <row r="3554" spans="1:6" s="95" customFormat="1" x14ac:dyDescent="0.2">
      <c r="A3554" s="113">
        <v>416100</v>
      </c>
      <c r="B3554" s="114" t="s">
        <v>697</v>
      </c>
      <c r="C3554" s="123">
        <v>750000</v>
      </c>
      <c r="D3554" s="115">
        <v>750000</v>
      </c>
      <c r="E3554" s="123">
        <v>0</v>
      </c>
      <c r="F3554" s="217">
        <f t="shared" si="1262"/>
        <v>100</v>
      </c>
    </row>
    <row r="3555" spans="1:6" s="120" customFormat="1" x14ac:dyDescent="0.2">
      <c r="A3555" s="111"/>
      <c r="B3555" s="116" t="s">
        <v>544</v>
      </c>
      <c r="C3555" s="110">
        <f>C3549</f>
        <v>770000</v>
      </c>
      <c r="D3555" s="110">
        <f>D3549</f>
        <v>770000</v>
      </c>
      <c r="E3555" s="110">
        <f>E3549</f>
        <v>0</v>
      </c>
      <c r="F3555" s="218">
        <f t="shared" si="1262"/>
        <v>100</v>
      </c>
    </row>
    <row r="3556" spans="1:6" s="95" customFormat="1" x14ac:dyDescent="0.2">
      <c r="A3556" s="154"/>
      <c r="B3556" s="148" t="s">
        <v>501</v>
      </c>
      <c r="C3556" s="152">
        <f>C3542+C3555</f>
        <v>17128900</v>
      </c>
      <c r="D3556" s="152">
        <f>D3542+D3555</f>
        <v>17249700</v>
      </c>
      <c r="E3556" s="152">
        <f>E3542+E3555</f>
        <v>0</v>
      </c>
      <c r="F3556" s="245">
        <f t="shared" si="1262"/>
        <v>100.70524085025892</v>
      </c>
    </row>
    <row r="3557" spans="1:6" s="95" customFormat="1" x14ac:dyDescent="0.2">
      <c r="A3557" s="131"/>
      <c r="B3557" s="109"/>
      <c r="C3557" s="132"/>
      <c r="D3557" s="132"/>
      <c r="E3557" s="132"/>
      <c r="F3557" s="241"/>
    </row>
    <row r="3558" spans="1:6" s="95" customFormat="1" x14ac:dyDescent="0.2">
      <c r="A3558" s="131"/>
      <c r="B3558" s="109"/>
      <c r="C3558" s="132"/>
      <c r="D3558" s="132"/>
      <c r="E3558" s="132"/>
      <c r="F3558" s="241"/>
    </row>
    <row r="3559" spans="1:6" s="95" customFormat="1" x14ac:dyDescent="0.2">
      <c r="A3559" s="113" t="s">
        <v>945</v>
      </c>
      <c r="B3559" s="116"/>
      <c r="C3559" s="132"/>
      <c r="D3559" s="132"/>
      <c r="E3559" s="132"/>
      <c r="F3559" s="241"/>
    </row>
    <row r="3560" spans="1:6" s="95" customFormat="1" x14ac:dyDescent="0.2">
      <c r="A3560" s="113" t="s">
        <v>516</v>
      </c>
      <c r="B3560" s="116"/>
      <c r="C3560" s="132"/>
      <c r="D3560" s="132"/>
      <c r="E3560" s="132"/>
      <c r="F3560" s="241"/>
    </row>
    <row r="3561" spans="1:6" s="95" customFormat="1" x14ac:dyDescent="0.2">
      <c r="A3561" s="113" t="s">
        <v>649</v>
      </c>
      <c r="B3561" s="116"/>
      <c r="C3561" s="132"/>
      <c r="D3561" s="132"/>
      <c r="E3561" s="132"/>
      <c r="F3561" s="241"/>
    </row>
    <row r="3562" spans="1:6" s="95" customFormat="1" x14ac:dyDescent="0.2">
      <c r="A3562" s="113" t="s">
        <v>946</v>
      </c>
      <c r="B3562" s="116"/>
      <c r="C3562" s="132"/>
      <c r="D3562" s="132"/>
      <c r="E3562" s="132"/>
      <c r="F3562" s="241"/>
    </row>
    <row r="3563" spans="1:6" s="95" customFormat="1" x14ac:dyDescent="0.2">
      <c r="A3563" s="113"/>
      <c r="B3563" s="144"/>
      <c r="C3563" s="132"/>
      <c r="D3563" s="132"/>
      <c r="E3563" s="132"/>
      <c r="F3563" s="241"/>
    </row>
    <row r="3564" spans="1:6" s="120" customFormat="1" x14ac:dyDescent="0.2">
      <c r="A3564" s="111">
        <v>410000</v>
      </c>
      <c r="B3564" s="112" t="s">
        <v>359</v>
      </c>
      <c r="C3564" s="110">
        <f>C3565+C3570+C3582+C3584+C3589+C3586</f>
        <v>52986100</v>
      </c>
      <c r="D3564" s="110">
        <f>D3565+D3570+D3582+D3584+D3589+D3586</f>
        <v>59066200</v>
      </c>
      <c r="E3564" s="110">
        <f>E3565+E3570+E3582+E3584+E3589+E3586</f>
        <v>12677900</v>
      </c>
      <c r="F3564" s="218">
        <f t="shared" si="1262"/>
        <v>111.47489624637406</v>
      </c>
    </row>
    <row r="3565" spans="1:6" s="120" customFormat="1" x14ac:dyDescent="0.2">
      <c r="A3565" s="111">
        <v>411000</v>
      </c>
      <c r="B3565" s="112" t="s">
        <v>472</v>
      </c>
      <c r="C3565" s="110">
        <f t="shared" ref="C3565" si="1278">SUM(C3566:C3569)</f>
        <v>49773000</v>
      </c>
      <c r="D3565" s="110">
        <f t="shared" ref="D3565" si="1279">SUM(D3566:D3569)</f>
        <v>55767200</v>
      </c>
      <c r="E3565" s="110">
        <f t="shared" ref="E3565" si="1280">SUM(E3566:E3569)</f>
        <v>3118600</v>
      </c>
      <c r="F3565" s="218">
        <f t="shared" si="1262"/>
        <v>112.04307556305628</v>
      </c>
    </row>
    <row r="3566" spans="1:6" s="95" customFormat="1" x14ac:dyDescent="0.2">
      <c r="A3566" s="113">
        <v>411100</v>
      </c>
      <c r="B3566" s="114" t="s">
        <v>360</v>
      </c>
      <c r="C3566" s="123">
        <v>48400000</v>
      </c>
      <c r="D3566" s="115">
        <v>54366600</v>
      </c>
      <c r="E3566" s="115">
        <v>2159800</v>
      </c>
      <c r="F3566" s="219">
        <f t="shared" si="1262"/>
        <v>112.32768595041323</v>
      </c>
    </row>
    <row r="3567" spans="1:6" s="95" customFormat="1" ht="40.5" x14ac:dyDescent="0.2">
      <c r="A3567" s="113">
        <v>411200</v>
      </c>
      <c r="B3567" s="114" t="s">
        <v>485</v>
      </c>
      <c r="C3567" s="123">
        <v>650000</v>
      </c>
      <c r="D3567" s="115">
        <v>650000</v>
      </c>
      <c r="E3567" s="115">
        <v>674400</v>
      </c>
      <c r="F3567" s="219">
        <f t="shared" si="1262"/>
        <v>100</v>
      </c>
    </row>
    <row r="3568" spans="1:6" s="95" customFormat="1" ht="40.5" x14ac:dyDescent="0.2">
      <c r="A3568" s="113">
        <v>411300</v>
      </c>
      <c r="B3568" s="114" t="s">
        <v>361</v>
      </c>
      <c r="C3568" s="123">
        <v>470000</v>
      </c>
      <c r="D3568" s="115">
        <v>490600</v>
      </c>
      <c r="E3568" s="115">
        <v>58400</v>
      </c>
      <c r="F3568" s="219">
        <f t="shared" si="1262"/>
        <v>104.38297872340425</v>
      </c>
    </row>
    <row r="3569" spans="1:6" s="95" customFormat="1" x14ac:dyDescent="0.2">
      <c r="A3569" s="113">
        <v>411400</v>
      </c>
      <c r="B3569" s="114" t="s">
        <v>362</v>
      </c>
      <c r="C3569" s="123">
        <v>253000.00000000003</v>
      </c>
      <c r="D3569" s="115">
        <v>260000</v>
      </c>
      <c r="E3569" s="115">
        <v>226000</v>
      </c>
      <c r="F3569" s="219">
        <f t="shared" si="1262"/>
        <v>102.76679841897231</v>
      </c>
    </row>
    <row r="3570" spans="1:6" s="120" customFormat="1" x14ac:dyDescent="0.2">
      <c r="A3570" s="111">
        <v>412000</v>
      </c>
      <c r="B3570" s="116" t="s">
        <v>477</v>
      </c>
      <c r="C3570" s="110">
        <f>SUM(C3571:C3581)</f>
        <v>3213100</v>
      </c>
      <c r="D3570" s="110">
        <f>SUM(D3571:D3581)</f>
        <v>3299000</v>
      </c>
      <c r="E3570" s="110">
        <f>SUM(E3571:E3581)</f>
        <v>8779600</v>
      </c>
      <c r="F3570" s="218">
        <f t="shared" si="1262"/>
        <v>102.67343064330396</v>
      </c>
    </row>
    <row r="3571" spans="1:6" s="95" customFormat="1" x14ac:dyDescent="0.2">
      <c r="A3571" s="141">
        <v>412100</v>
      </c>
      <c r="B3571" s="114" t="s">
        <v>363</v>
      </c>
      <c r="C3571" s="123">
        <v>0</v>
      </c>
      <c r="D3571" s="115">
        <v>0</v>
      </c>
      <c r="E3571" s="115">
        <v>139400</v>
      </c>
      <c r="F3571" s="219">
        <v>0</v>
      </c>
    </row>
    <row r="3572" spans="1:6" s="95" customFormat="1" ht="40.5" x14ac:dyDescent="0.2">
      <c r="A3572" s="113">
        <v>412200</v>
      </c>
      <c r="B3572" s="114" t="s">
        <v>486</v>
      </c>
      <c r="C3572" s="123">
        <v>870000</v>
      </c>
      <c r="D3572" s="115">
        <v>900000</v>
      </c>
      <c r="E3572" s="115">
        <v>1872100</v>
      </c>
      <c r="F3572" s="219">
        <f t="shared" si="1262"/>
        <v>103.44827586206897</v>
      </c>
    </row>
    <row r="3573" spans="1:6" s="95" customFormat="1" x14ac:dyDescent="0.2">
      <c r="A3573" s="113">
        <v>412300</v>
      </c>
      <c r="B3573" s="114" t="s">
        <v>364</v>
      </c>
      <c r="C3573" s="123">
        <v>25000</v>
      </c>
      <c r="D3573" s="115">
        <v>25000</v>
      </c>
      <c r="E3573" s="115">
        <v>442000</v>
      </c>
      <c r="F3573" s="219">
        <f t="shared" si="1262"/>
        <v>100</v>
      </c>
    </row>
    <row r="3574" spans="1:6" s="95" customFormat="1" x14ac:dyDescent="0.2">
      <c r="A3574" s="113">
        <v>412400</v>
      </c>
      <c r="B3574" s="114" t="s">
        <v>365</v>
      </c>
      <c r="C3574" s="123">
        <v>16000</v>
      </c>
      <c r="D3574" s="115">
        <v>15999.999999999998</v>
      </c>
      <c r="E3574" s="115">
        <v>699800</v>
      </c>
      <c r="F3574" s="219">
        <f t="shared" si="1262"/>
        <v>99.999999999999986</v>
      </c>
    </row>
    <row r="3575" spans="1:6" s="95" customFormat="1" x14ac:dyDescent="0.2">
      <c r="A3575" s="113">
        <v>412500</v>
      </c>
      <c r="B3575" s="114" t="s">
        <v>366</v>
      </c>
      <c r="C3575" s="123">
        <v>22000</v>
      </c>
      <c r="D3575" s="115">
        <v>22000</v>
      </c>
      <c r="E3575" s="115">
        <v>487600</v>
      </c>
      <c r="F3575" s="219">
        <f t="shared" si="1262"/>
        <v>100</v>
      </c>
    </row>
    <row r="3576" spans="1:6" s="95" customFormat="1" x14ac:dyDescent="0.2">
      <c r="A3576" s="113">
        <v>412600</v>
      </c>
      <c r="B3576" s="114" t="s">
        <v>487</v>
      </c>
      <c r="C3576" s="123">
        <v>9000</v>
      </c>
      <c r="D3576" s="115">
        <v>9000</v>
      </c>
      <c r="E3576" s="115">
        <v>410900</v>
      </c>
      <c r="F3576" s="219">
        <f t="shared" si="1262"/>
        <v>100</v>
      </c>
    </row>
    <row r="3577" spans="1:6" s="95" customFormat="1" x14ac:dyDescent="0.2">
      <c r="A3577" s="113">
        <v>412700</v>
      </c>
      <c r="B3577" s="114" t="s">
        <v>474</v>
      </c>
      <c r="C3577" s="123">
        <v>42000</v>
      </c>
      <c r="D3577" s="115">
        <v>42000</v>
      </c>
      <c r="E3577" s="115">
        <v>557800</v>
      </c>
      <c r="F3577" s="219">
        <f t="shared" ref="F3577:F3629" si="1281">D3577/C3577*100</f>
        <v>100</v>
      </c>
    </row>
    <row r="3578" spans="1:6" s="95" customFormat="1" x14ac:dyDescent="0.2">
      <c r="A3578" s="113">
        <v>412800</v>
      </c>
      <c r="B3578" s="114" t="s">
        <v>488</v>
      </c>
      <c r="C3578" s="123">
        <v>0</v>
      </c>
      <c r="D3578" s="115">
        <v>0</v>
      </c>
      <c r="E3578" s="115">
        <v>14600</v>
      </c>
      <c r="F3578" s="219">
        <v>0</v>
      </c>
    </row>
    <row r="3579" spans="1:6" s="95" customFormat="1" x14ac:dyDescent="0.2">
      <c r="A3579" s="113">
        <v>412900</v>
      </c>
      <c r="B3579" s="118" t="s">
        <v>567</v>
      </c>
      <c r="C3579" s="123">
        <v>2150000</v>
      </c>
      <c r="D3579" s="115">
        <v>2200000</v>
      </c>
      <c r="E3579" s="123">
        <v>0</v>
      </c>
      <c r="F3579" s="217">
        <f t="shared" si="1281"/>
        <v>102.32558139534885</v>
      </c>
    </row>
    <row r="3580" spans="1:6" s="95" customFormat="1" x14ac:dyDescent="0.2">
      <c r="A3580" s="113">
        <v>412900</v>
      </c>
      <c r="B3580" s="114" t="s">
        <v>587</v>
      </c>
      <c r="C3580" s="123">
        <v>79100</v>
      </c>
      <c r="D3580" s="115">
        <v>85000</v>
      </c>
      <c r="E3580" s="123">
        <v>0</v>
      </c>
      <c r="F3580" s="217">
        <f t="shared" si="1281"/>
        <v>107.45891276864728</v>
      </c>
    </row>
    <row r="3581" spans="1:6" s="95" customFormat="1" x14ac:dyDescent="0.2">
      <c r="A3581" s="113">
        <v>412900</v>
      </c>
      <c r="B3581" s="114" t="s">
        <v>569</v>
      </c>
      <c r="C3581" s="123">
        <v>0</v>
      </c>
      <c r="D3581" s="115">
        <v>0</v>
      </c>
      <c r="E3581" s="115">
        <v>4155400</v>
      </c>
      <c r="F3581" s="219">
        <v>0</v>
      </c>
    </row>
    <row r="3582" spans="1:6" s="120" customFormat="1" x14ac:dyDescent="0.2">
      <c r="A3582" s="111">
        <v>413000</v>
      </c>
      <c r="B3582" s="116" t="s">
        <v>478</v>
      </c>
      <c r="C3582" s="110">
        <f t="shared" ref="C3582:D3582" si="1282">C3583</f>
        <v>0</v>
      </c>
      <c r="D3582" s="110">
        <f t="shared" si="1282"/>
        <v>0</v>
      </c>
      <c r="E3582" s="110">
        <f t="shared" ref="E3582" si="1283">E3583</f>
        <v>1000</v>
      </c>
      <c r="F3582" s="218">
        <v>0</v>
      </c>
    </row>
    <row r="3583" spans="1:6" s="95" customFormat="1" x14ac:dyDescent="0.2">
      <c r="A3583" s="113">
        <v>413900</v>
      </c>
      <c r="B3583" s="114" t="s">
        <v>371</v>
      </c>
      <c r="C3583" s="123">
        <v>0</v>
      </c>
      <c r="D3583" s="115">
        <v>0</v>
      </c>
      <c r="E3583" s="115">
        <v>1000</v>
      </c>
      <c r="F3583" s="219">
        <v>0</v>
      </c>
    </row>
    <row r="3584" spans="1:6" s="120" customFormat="1" x14ac:dyDescent="0.2">
      <c r="A3584" s="111">
        <v>415000</v>
      </c>
      <c r="B3584" s="116" t="s">
        <v>321</v>
      </c>
      <c r="C3584" s="110">
        <f t="shared" ref="C3584:D3584" si="1284">C3585</f>
        <v>0</v>
      </c>
      <c r="D3584" s="110">
        <f t="shared" si="1284"/>
        <v>0</v>
      </c>
      <c r="E3584" s="110">
        <f t="shared" ref="E3584" si="1285">E3585</f>
        <v>605500</v>
      </c>
      <c r="F3584" s="218">
        <v>0</v>
      </c>
    </row>
    <row r="3585" spans="1:6" s="95" customFormat="1" x14ac:dyDescent="0.2">
      <c r="A3585" s="113">
        <v>415200</v>
      </c>
      <c r="B3585" s="114" t="s">
        <v>338</v>
      </c>
      <c r="C3585" s="123">
        <v>0</v>
      </c>
      <c r="D3585" s="115">
        <v>0</v>
      </c>
      <c r="E3585" s="115">
        <v>605500</v>
      </c>
      <c r="F3585" s="219">
        <v>0</v>
      </c>
    </row>
    <row r="3586" spans="1:6" s="120" customFormat="1" ht="40.5" x14ac:dyDescent="0.2">
      <c r="A3586" s="111">
        <v>418000</v>
      </c>
      <c r="B3586" s="116" t="s">
        <v>481</v>
      </c>
      <c r="C3586" s="110">
        <f>C3587+0+C3588</f>
        <v>0</v>
      </c>
      <c r="D3586" s="110">
        <f>D3587+0+D3588</f>
        <v>0</v>
      </c>
      <c r="E3586" s="110">
        <f>E3587+0+E3588</f>
        <v>104200</v>
      </c>
      <c r="F3586" s="218">
        <v>0</v>
      </c>
    </row>
    <row r="3587" spans="1:6" s="95" customFormat="1" x14ac:dyDescent="0.2">
      <c r="A3587" s="121">
        <v>418200</v>
      </c>
      <c r="B3587" s="114" t="s">
        <v>417</v>
      </c>
      <c r="C3587" s="123">
        <v>0</v>
      </c>
      <c r="D3587" s="115">
        <v>0</v>
      </c>
      <c r="E3587" s="115">
        <v>40500</v>
      </c>
      <c r="F3587" s="219">
        <v>0</v>
      </c>
    </row>
    <row r="3588" spans="1:6" s="95" customFormat="1" x14ac:dyDescent="0.2">
      <c r="A3588" s="121">
        <v>418400</v>
      </c>
      <c r="B3588" s="114" t="s">
        <v>418</v>
      </c>
      <c r="C3588" s="123">
        <v>0</v>
      </c>
      <c r="D3588" s="115">
        <v>0</v>
      </c>
      <c r="E3588" s="115">
        <v>63700</v>
      </c>
      <c r="F3588" s="219">
        <v>0</v>
      </c>
    </row>
    <row r="3589" spans="1:6" s="120" customFormat="1" x14ac:dyDescent="0.2">
      <c r="A3589" s="111">
        <v>419000</v>
      </c>
      <c r="B3589" s="116" t="s">
        <v>482</v>
      </c>
      <c r="C3589" s="110">
        <f t="shared" ref="C3589:D3589" si="1286">C3590</f>
        <v>0</v>
      </c>
      <c r="D3589" s="110">
        <f t="shared" si="1286"/>
        <v>0</v>
      </c>
      <c r="E3589" s="110">
        <f t="shared" ref="E3589" si="1287">E3590</f>
        <v>69000</v>
      </c>
      <c r="F3589" s="218">
        <v>0</v>
      </c>
    </row>
    <row r="3590" spans="1:6" s="95" customFormat="1" x14ac:dyDescent="0.2">
      <c r="A3590" s="113">
        <v>419100</v>
      </c>
      <c r="B3590" s="114" t="s">
        <v>482</v>
      </c>
      <c r="C3590" s="123">
        <v>0</v>
      </c>
      <c r="D3590" s="115">
        <v>0</v>
      </c>
      <c r="E3590" s="115">
        <v>69000</v>
      </c>
      <c r="F3590" s="219">
        <v>0</v>
      </c>
    </row>
    <row r="3591" spans="1:6" s="120" customFormat="1" x14ac:dyDescent="0.2">
      <c r="A3591" s="111">
        <v>480000</v>
      </c>
      <c r="B3591" s="116" t="s">
        <v>419</v>
      </c>
      <c r="C3591" s="110">
        <f t="shared" ref="C3591:E3592" si="1288">C3592</f>
        <v>0</v>
      </c>
      <c r="D3591" s="110">
        <f>D3592</f>
        <v>0</v>
      </c>
      <c r="E3591" s="110">
        <f t="shared" si="1288"/>
        <v>30000</v>
      </c>
      <c r="F3591" s="218">
        <v>0</v>
      </c>
    </row>
    <row r="3592" spans="1:6" s="120" customFormat="1" x14ac:dyDescent="0.2">
      <c r="A3592" s="111">
        <v>488000</v>
      </c>
      <c r="B3592" s="116" t="s">
        <v>375</v>
      </c>
      <c r="C3592" s="110">
        <f t="shared" si="1288"/>
        <v>0</v>
      </c>
      <c r="D3592" s="110">
        <f>D3593</f>
        <v>0</v>
      </c>
      <c r="E3592" s="110">
        <f t="shared" si="1288"/>
        <v>30000</v>
      </c>
      <c r="F3592" s="218">
        <v>0</v>
      </c>
    </row>
    <row r="3593" spans="1:6" s="95" customFormat="1" x14ac:dyDescent="0.2">
      <c r="A3593" s="121">
        <v>488100</v>
      </c>
      <c r="B3593" s="216" t="s">
        <v>375</v>
      </c>
      <c r="C3593" s="123">
        <v>0</v>
      </c>
      <c r="D3593" s="115">
        <v>0</v>
      </c>
      <c r="E3593" s="115">
        <v>30000</v>
      </c>
      <c r="F3593" s="219">
        <v>0</v>
      </c>
    </row>
    <row r="3594" spans="1:6" s="120" customFormat="1" x14ac:dyDescent="0.2">
      <c r="A3594" s="111">
        <v>510000</v>
      </c>
      <c r="B3594" s="116" t="s">
        <v>423</v>
      </c>
      <c r="C3594" s="110">
        <f>C3595+C3603+C3601+0+0</f>
        <v>0</v>
      </c>
      <c r="D3594" s="110">
        <f>D3595+D3603+D3601+0+0</f>
        <v>0</v>
      </c>
      <c r="E3594" s="110">
        <f>E3595+E3603+E3601+0+0</f>
        <v>1632600</v>
      </c>
      <c r="F3594" s="218">
        <v>0</v>
      </c>
    </row>
    <row r="3595" spans="1:6" s="120" customFormat="1" x14ac:dyDescent="0.2">
      <c r="A3595" s="111">
        <v>511000</v>
      </c>
      <c r="B3595" s="116" t="s">
        <v>424</v>
      </c>
      <c r="C3595" s="110">
        <f>SUM(C3596:C3600)</f>
        <v>0</v>
      </c>
      <c r="D3595" s="110">
        <f>SUM(D3596:D3600)</f>
        <v>0</v>
      </c>
      <c r="E3595" s="110">
        <f>SUM(E3596:E3600)</f>
        <v>1480300</v>
      </c>
      <c r="F3595" s="218">
        <v>0</v>
      </c>
    </row>
    <row r="3596" spans="1:6" s="95" customFormat="1" x14ac:dyDescent="0.2">
      <c r="A3596" s="113">
        <v>511100</v>
      </c>
      <c r="B3596" s="114" t="s">
        <v>425</v>
      </c>
      <c r="C3596" s="123">
        <v>0</v>
      </c>
      <c r="D3596" s="115">
        <v>0</v>
      </c>
      <c r="E3596" s="115">
        <v>91000</v>
      </c>
      <c r="F3596" s="219">
        <v>0</v>
      </c>
    </row>
    <row r="3597" spans="1:6" s="95" customFormat="1" ht="40.5" x14ac:dyDescent="0.2">
      <c r="A3597" s="113">
        <v>511200</v>
      </c>
      <c r="B3597" s="114" t="s">
        <v>426</v>
      </c>
      <c r="C3597" s="123">
        <v>0</v>
      </c>
      <c r="D3597" s="115">
        <v>0</v>
      </c>
      <c r="E3597" s="115">
        <v>138000</v>
      </c>
      <c r="F3597" s="219">
        <v>0</v>
      </c>
    </row>
    <row r="3598" spans="1:6" s="95" customFormat="1" x14ac:dyDescent="0.2">
      <c r="A3598" s="113">
        <v>511300</v>
      </c>
      <c r="B3598" s="114" t="s">
        <v>427</v>
      </c>
      <c r="C3598" s="123">
        <v>0</v>
      </c>
      <c r="D3598" s="115">
        <v>0</v>
      </c>
      <c r="E3598" s="115">
        <v>1221800</v>
      </c>
      <c r="F3598" s="219">
        <v>0</v>
      </c>
    </row>
    <row r="3599" spans="1:6" s="95" customFormat="1" x14ac:dyDescent="0.2">
      <c r="A3599" s="113">
        <v>511400</v>
      </c>
      <c r="B3599" s="114" t="s">
        <v>428</v>
      </c>
      <c r="C3599" s="123">
        <v>0</v>
      </c>
      <c r="D3599" s="115">
        <v>0</v>
      </c>
      <c r="E3599" s="115">
        <v>5000</v>
      </c>
      <c r="F3599" s="219">
        <v>0</v>
      </c>
    </row>
    <row r="3600" spans="1:6" s="95" customFormat="1" x14ac:dyDescent="0.2">
      <c r="A3600" s="113">
        <v>511700</v>
      </c>
      <c r="B3600" s="114" t="s">
        <v>430</v>
      </c>
      <c r="C3600" s="123">
        <v>0</v>
      </c>
      <c r="D3600" s="115">
        <v>0</v>
      </c>
      <c r="E3600" s="115">
        <v>24500</v>
      </c>
      <c r="F3600" s="219">
        <v>0</v>
      </c>
    </row>
    <row r="3601" spans="1:6" s="120" customFormat="1" x14ac:dyDescent="0.2">
      <c r="A3601" s="157">
        <v>512000</v>
      </c>
      <c r="B3601" s="125" t="s">
        <v>431</v>
      </c>
      <c r="C3601" s="110">
        <f t="shared" ref="C3601:D3601" si="1289">C3602</f>
        <v>0</v>
      </c>
      <c r="D3601" s="110">
        <f t="shared" si="1289"/>
        <v>0</v>
      </c>
      <c r="E3601" s="110">
        <f t="shared" ref="E3601" si="1290">E3602</f>
        <v>1000</v>
      </c>
      <c r="F3601" s="218">
        <v>0</v>
      </c>
    </row>
    <row r="3602" spans="1:6" s="95" customFormat="1" x14ac:dyDescent="0.2">
      <c r="A3602" s="113">
        <v>512100</v>
      </c>
      <c r="B3602" s="119" t="s">
        <v>431</v>
      </c>
      <c r="C3602" s="123">
        <v>0</v>
      </c>
      <c r="D3602" s="115">
        <v>0</v>
      </c>
      <c r="E3602" s="115">
        <v>1000</v>
      </c>
      <c r="F3602" s="219">
        <v>0</v>
      </c>
    </row>
    <row r="3603" spans="1:6" s="95" customFormat="1" x14ac:dyDescent="0.2">
      <c r="A3603" s="111">
        <v>516000</v>
      </c>
      <c r="B3603" s="116" t="s">
        <v>434</v>
      </c>
      <c r="C3603" s="110">
        <f t="shared" ref="C3603" si="1291">+C3604</f>
        <v>0</v>
      </c>
      <c r="D3603" s="110">
        <f t="shared" ref="D3603:E3603" si="1292">+D3604</f>
        <v>0</v>
      </c>
      <c r="E3603" s="110">
        <f t="shared" si="1292"/>
        <v>151300</v>
      </c>
      <c r="F3603" s="218">
        <v>0</v>
      </c>
    </row>
    <row r="3604" spans="1:6" s="95" customFormat="1" x14ac:dyDescent="0.2">
      <c r="A3604" s="113">
        <v>516100</v>
      </c>
      <c r="B3604" s="114" t="s">
        <v>434</v>
      </c>
      <c r="C3604" s="123">
        <v>0</v>
      </c>
      <c r="D3604" s="115">
        <v>0</v>
      </c>
      <c r="E3604" s="115">
        <v>151300</v>
      </c>
      <c r="F3604" s="219">
        <v>0</v>
      </c>
    </row>
    <row r="3605" spans="1:6" s="120" customFormat="1" x14ac:dyDescent="0.2">
      <c r="A3605" s="111">
        <v>620000</v>
      </c>
      <c r="B3605" s="116" t="s">
        <v>450</v>
      </c>
      <c r="C3605" s="146">
        <f>0+C3606</f>
        <v>0</v>
      </c>
      <c r="D3605" s="146">
        <f>0+D3606</f>
        <v>0</v>
      </c>
      <c r="E3605" s="146">
        <f>0+E3606</f>
        <v>1000</v>
      </c>
      <c r="F3605" s="220">
        <v>0</v>
      </c>
    </row>
    <row r="3606" spans="1:6" s="120" customFormat="1" ht="40.5" x14ac:dyDescent="0.2">
      <c r="A3606" s="157">
        <v>628000</v>
      </c>
      <c r="B3606" s="116" t="s">
        <v>392</v>
      </c>
      <c r="C3606" s="110">
        <f t="shared" ref="C3606" si="1293">C3607</f>
        <v>0</v>
      </c>
      <c r="D3606" s="110">
        <f>D3607</f>
        <v>0</v>
      </c>
      <c r="E3606" s="110">
        <f>E3607</f>
        <v>1000</v>
      </c>
      <c r="F3606" s="218">
        <v>0</v>
      </c>
    </row>
    <row r="3607" spans="1:6" s="95" customFormat="1" ht="40.5" x14ac:dyDescent="0.2">
      <c r="A3607" s="113">
        <v>628200</v>
      </c>
      <c r="B3607" s="114" t="s">
        <v>455</v>
      </c>
      <c r="C3607" s="123">
        <v>0</v>
      </c>
      <c r="D3607" s="115">
        <v>0</v>
      </c>
      <c r="E3607" s="115">
        <v>1000</v>
      </c>
      <c r="F3607" s="219">
        <v>0</v>
      </c>
    </row>
    <row r="3608" spans="1:6" s="122" customFormat="1" x14ac:dyDescent="0.2">
      <c r="A3608" s="111">
        <v>630000</v>
      </c>
      <c r="B3608" s="116" t="s">
        <v>462</v>
      </c>
      <c r="C3608" s="132">
        <f t="shared" ref="C3608" si="1294">C3613+C3609</f>
        <v>793000</v>
      </c>
      <c r="D3608" s="132">
        <f t="shared" ref="D3608" si="1295">D3613+D3609</f>
        <v>753800</v>
      </c>
      <c r="E3608" s="132">
        <f>E3613+E3609</f>
        <v>599500</v>
      </c>
      <c r="F3608" s="241">
        <f t="shared" si="1281"/>
        <v>95.056746532156367</v>
      </c>
    </row>
    <row r="3609" spans="1:6" s="122" customFormat="1" x14ac:dyDescent="0.2">
      <c r="A3609" s="111">
        <v>631000</v>
      </c>
      <c r="B3609" s="116" t="s">
        <v>397</v>
      </c>
      <c r="C3609" s="132">
        <f t="shared" ref="C3609" si="1296">SUM(C3610:C3612)</f>
        <v>0</v>
      </c>
      <c r="D3609" s="132">
        <f t="shared" ref="D3609" si="1297">SUM(D3610:D3612)</f>
        <v>0</v>
      </c>
      <c r="E3609" s="132">
        <f>SUM(E3610:E3612)</f>
        <v>516300</v>
      </c>
      <c r="F3609" s="241">
        <v>0</v>
      </c>
    </row>
    <row r="3610" spans="1:6" s="95" customFormat="1" x14ac:dyDescent="0.2">
      <c r="A3610" s="121">
        <v>631100</v>
      </c>
      <c r="B3610" s="114" t="s">
        <v>464</v>
      </c>
      <c r="C3610" s="123">
        <v>0</v>
      </c>
      <c r="D3610" s="115">
        <v>0</v>
      </c>
      <c r="E3610" s="115">
        <v>387300</v>
      </c>
      <c r="F3610" s="219">
        <v>0</v>
      </c>
    </row>
    <row r="3611" spans="1:6" s="95" customFormat="1" x14ac:dyDescent="0.2">
      <c r="A3611" s="121">
        <v>631300</v>
      </c>
      <c r="B3611" s="114" t="s">
        <v>466</v>
      </c>
      <c r="C3611" s="123">
        <v>0</v>
      </c>
      <c r="D3611" s="115">
        <v>0</v>
      </c>
      <c r="E3611" s="115">
        <v>11000</v>
      </c>
      <c r="F3611" s="219">
        <v>0</v>
      </c>
    </row>
    <row r="3612" spans="1:6" s="95" customFormat="1" x14ac:dyDescent="0.2">
      <c r="A3612" s="121">
        <v>631900</v>
      </c>
      <c r="B3612" s="114" t="s">
        <v>638</v>
      </c>
      <c r="C3612" s="123">
        <v>0</v>
      </c>
      <c r="D3612" s="115">
        <v>0</v>
      </c>
      <c r="E3612" s="115">
        <v>118000</v>
      </c>
      <c r="F3612" s="219">
        <v>0</v>
      </c>
    </row>
    <row r="3613" spans="1:6" s="122" customFormat="1" x14ac:dyDescent="0.2">
      <c r="A3613" s="111">
        <v>638000</v>
      </c>
      <c r="B3613" s="116" t="s">
        <v>398</v>
      </c>
      <c r="C3613" s="132">
        <f t="shared" ref="C3613:D3613" si="1298">C3614</f>
        <v>793000</v>
      </c>
      <c r="D3613" s="132">
        <f t="shared" si="1298"/>
        <v>753800</v>
      </c>
      <c r="E3613" s="132">
        <f>E3614</f>
        <v>83200</v>
      </c>
      <c r="F3613" s="241">
        <f t="shared" si="1281"/>
        <v>95.056746532156367</v>
      </c>
    </row>
    <row r="3614" spans="1:6" s="95" customFormat="1" x14ac:dyDescent="0.2">
      <c r="A3614" s="113">
        <v>638100</v>
      </c>
      <c r="B3614" s="114" t="s">
        <v>467</v>
      </c>
      <c r="C3614" s="123">
        <v>793000</v>
      </c>
      <c r="D3614" s="115">
        <v>753800</v>
      </c>
      <c r="E3614" s="115">
        <v>83200</v>
      </c>
      <c r="F3614" s="219">
        <f t="shared" si="1281"/>
        <v>95.056746532156367</v>
      </c>
    </row>
    <row r="3615" spans="1:6" s="167" customFormat="1" x14ac:dyDescent="0.2">
      <c r="A3615" s="158"/>
      <c r="B3615" s="159" t="s">
        <v>501</v>
      </c>
      <c r="C3615" s="153">
        <f>C3564+C3608+C3594+C3605+C3591</f>
        <v>53779100</v>
      </c>
      <c r="D3615" s="153">
        <f>D3564+D3608+D3594+D3605+D3591</f>
        <v>59820000</v>
      </c>
      <c r="E3615" s="153">
        <f>E3564+E3608+E3594+E3605+E3591</f>
        <v>14941000</v>
      </c>
      <c r="F3615" s="246">
        <f t="shared" si="1281"/>
        <v>111.2328023339922</v>
      </c>
    </row>
    <row r="3616" spans="1:6" s="95" customFormat="1" x14ac:dyDescent="0.2">
      <c r="A3616" s="105"/>
      <c r="B3616" s="109"/>
      <c r="C3616" s="132"/>
      <c r="D3616" s="132"/>
      <c r="E3616" s="132"/>
      <c r="F3616" s="241"/>
    </row>
    <row r="3617" spans="1:6" s="95" customFormat="1" x14ac:dyDescent="0.2">
      <c r="A3617" s="105"/>
      <c r="B3617" s="109"/>
      <c r="C3617" s="132"/>
      <c r="D3617" s="132"/>
      <c r="E3617" s="132"/>
      <c r="F3617" s="241"/>
    </row>
    <row r="3618" spans="1:6" s="95" customFormat="1" x14ac:dyDescent="0.2">
      <c r="A3618" s="113" t="s">
        <v>947</v>
      </c>
      <c r="B3618" s="116"/>
      <c r="C3618" s="132"/>
      <c r="D3618" s="132"/>
      <c r="E3618" s="132"/>
      <c r="F3618" s="241"/>
    </row>
    <row r="3619" spans="1:6" s="95" customFormat="1" x14ac:dyDescent="0.2">
      <c r="A3619" s="113" t="s">
        <v>516</v>
      </c>
      <c r="B3619" s="116"/>
      <c r="C3619" s="132"/>
      <c r="D3619" s="132"/>
      <c r="E3619" s="132"/>
      <c r="F3619" s="241"/>
    </row>
    <row r="3620" spans="1:6" s="95" customFormat="1" x14ac:dyDescent="0.2">
      <c r="A3620" s="113" t="s">
        <v>650</v>
      </c>
      <c r="B3620" s="116"/>
      <c r="C3620" s="132"/>
      <c r="D3620" s="132"/>
      <c r="E3620" s="132"/>
      <c r="F3620" s="241"/>
    </row>
    <row r="3621" spans="1:6" s="95" customFormat="1" x14ac:dyDescent="0.2">
      <c r="A3621" s="113" t="s">
        <v>948</v>
      </c>
      <c r="B3621" s="116"/>
      <c r="C3621" s="132"/>
      <c r="D3621" s="132"/>
      <c r="E3621" s="132"/>
      <c r="F3621" s="241"/>
    </row>
    <row r="3622" spans="1:6" s="95" customFormat="1" x14ac:dyDescent="0.2">
      <c r="A3622" s="113"/>
      <c r="B3622" s="144"/>
      <c r="C3622" s="132"/>
      <c r="D3622" s="132"/>
      <c r="E3622" s="132"/>
      <c r="F3622" s="241"/>
    </row>
    <row r="3623" spans="1:6" s="120" customFormat="1" x14ac:dyDescent="0.2">
      <c r="A3623" s="111">
        <v>410000</v>
      </c>
      <c r="B3623" s="112" t="s">
        <v>359</v>
      </c>
      <c r="C3623" s="110">
        <f>C3624+C3629+C3647+C3645+C3642</f>
        <v>37382000</v>
      </c>
      <c r="D3623" s="110">
        <f>D3624+D3629+D3647+D3645+D3642</f>
        <v>41759400</v>
      </c>
      <c r="E3623" s="110">
        <f>E3624+E3629+E3647+E3645+E3642</f>
        <v>7643900</v>
      </c>
      <c r="F3623" s="218">
        <f t="shared" si="1281"/>
        <v>111.70991386228665</v>
      </c>
    </row>
    <row r="3624" spans="1:6" s="120" customFormat="1" x14ac:dyDescent="0.2">
      <c r="A3624" s="111">
        <v>411000</v>
      </c>
      <c r="B3624" s="112" t="s">
        <v>472</v>
      </c>
      <c r="C3624" s="110">
        <f t="shared" ref="C3624" si="1299">SUM(C3625:C3628)</f>
        <v>34290000</v>
      </c>
      <c r="D3624" s="110">
        <f t="shared" ref="D3624" si="1300">SUM(D3625:D3628)</f>
        <v>38591400</v>
      </c>
      <c r="E3624" s="110">
        <f>SUM(E3625:E3628)</f>
        <v>1498700</v>
      </c>
      <c r="F3624" s="218">
        <f t="shared" si="1281"/>
        <v>112.54418197725285</v>
      </c>
    </row>
    <row r="3625" spans="1:6" s="95" customFormat="1" x14ac:dyDescent="0.2">
      <c r="A3625" s="113">
        <v>411100</v>
      </c>
      <c r="B3625" s="114" t="s">
        <v>360</v>
      </c>
      <c r="C3625" s="123">
        <v>33000000</v>
      </c>
      <c r="D3625" s="115">
        <v>37276000</v>
      </c>
      <c r="E3625" s="115">
        <f>115900+10600+33900+18700+1100+3100</f>
        <v>183300</v>
      </c>
      <c r="F3625" s="219">
        <f t="shared" si="1281"/>
        <v>112.95757575757577</v>
      </c>
    </row>
    <row r="3626" spans="1:6" s="95" customFormat="1" ht="40.5" x14ac:dyDescent="0.2">
      <c r="A3626" s="113">
        <v>411200</v>
      </c>
      <c r="B3626" s="114" t="s">
        <v>485</v>
      </c>
      <c r="C3626" s="123">
        <v>750000</v>
      </c>
      <c r="D3626" s="115">
        <v>750000</v>
      </c>
      <c r="E3626" s="115">
        <f>48700+300+1200+44300+122100+394100+56900+69700+50700+170000+93700+15600+5500</f>
        <v>1072800</v>
      </c>
      <c r="F3626" s="219">
        <f t="shared" si="1281"/>
        <v>100</v>
      </c>
    </row>
    <row r="3627" spans="1:6" s="95" customFormat="1" ht="40.5" x14ac:dyDescent="0.2">
      <c r="A3627" s="113">
        <v>411300</v>
      </c>
      <c r="B3627" s="114" t="s">
        <v>361</v>
      </c>
      <c r="C3627" s="123">
        <v>450000</v>
      </c>
      <c r="D3627" s="115">
        <v>475400</v>
      </c>
      <c r="E3627" s="115">
        <v>0</v>
      </c>
      <c r="F3627" s="219">
        <f t="shared" si="1281"/>
        <v>105.64444444444445</v>
      </c>
    </row>
    <row r="3628" spans="1:6" s="95" customFormat="1" x14ac:dyDescent="0.2">
      <c r="A3628" s="113">
        <v>411400</v>
      </c>
      <c r="B3628" s="114" t="s">
        <v>362</v>
      </c>
      <c r="C3628" s="123">
        <v>90000</v>
      </c>
      <c r="D3628" s="115">
        <v>90000</v>
      </c>
      <c r="E3628" s="115">
        <f>93000+55200+12000+29400+33000+20000</f>
        <v>242600</v>
      </c>
      <c r="F3628" s="219">
        <f t="shared" si="1281"/>
        <v>100</v>
      </c>
    </row>
    <row r="3629" spans="1:6" s="120" customFormat="1" x14ac:dyDescent="0.2">
      <c r="A3629" s="111">
        <v>412000</v>
      </c>
      <c r="B3629" s="116" t="s">
        <v>477</v>
      </c>
      <c r="C3629" s="110">
        <f>SUM(C3630:C3641)</f>
        <v>3092000</v>
      </c>
      <c r="D3629" s="110">
        <f>SUM(D3630:D3641)</f>
        <v>3168000</v>
      </c>
      <c r="E3629" s="110">
        <f>SUM(E3630:E3641)</f>
        <v>5995300</v>
      </c>
      <c r="F3629" s="218">
        <f t="shared" si="1281"/>
        <v>102.45795601552395</v>
      </c>
    </row>
    <row r="3630" spans="1:6" s="95" customFormat="1" x14ac:dyDescent="0.2">
      <c r="A3630" s="121">
        <v>412100</v>
      </c>
      <c r="B3630" s="114" t="s">
        <v>363</v>
      </c>
      <c r="C3630" s="123">
        <v>25000</v>
      </c>
      <c r="D3630" s="115">
        <v>25000</v>
      </c>
      <c r="E3630" s="115">
        <f>31100+96900+9000+1000+7600+10400</f>
        <v>156000</v>
      </c>
      <c r="F3630" s="219">
        <f t="shared" ref="F3630:F3682" si="1301">D3630/C3630*100</f>
        <v>100</v>
      </c>
    </row>
    <row r="3631" spans="1:6" s="95" customFormat="1" ht="40.5" x14ac:dyDescent="0.2">
      <c r="A3631" s="113">
        <v>412200</v>
      </c>
      <c r="B3631" s="114" t="s">
        <v>486</v>
      </c>
      <c r="C3631" s="123">
        <v>400000</v>
      </c>
      <c r="D3631" s="115">
        <v>420000</v>
      </c>
      <c r="E3631" s="115">
        <f>456200+252200+77400+6500+21700+158000+59700+80900+10700+10100+18600+17900+91900+81000+73300+48400+4800+20000+100+31400</f>
        <v>1520800</v>
      </c>
      <c r="F3631" s="219">
        <f t="shared" si="1301"/>
        <v>105</v>
      </c>
    </row>
    <row r="3632" spans="1:6" s="95" customFormat="1" x14ac:dyDescent="0.2">
      <c r="A3632" s="113">
        <v>412300</v>
      </c>
      <c r="B3632" s="114" t="s">
        <v>364</v>
      </c>
      <c r="C3632" s="123">
        <v>24000</v>
      </c>
      <c r="D3632" s="115">
        <v>24000</v>
      </c>
      <c r="E3632" s="115">
        <f>72100+29200+9400+800+115700+45700+4000+63700+1900+14400+13100+9200+5200+2900</f>
        <v>387300</v>
      </c>
      <c r="F3632" s="219">
        <f t="shared" si="1301"/>
        <v>100</v>
      </c>
    </row>
    <row r="3633" spans="1:6" s="95" customFormat="1" x14ac:dyDescent="0.2">
      <c r="A3633" s="113">
        <v>412400</v>
      </c>
      <c r="B3633" s="114" t="s">
        <v>365</v>
      </c>
      <c r="C3633" s="123">
        <v>1999.9999999999998</v>
      </c>
      <c r="D3633" s="115">
        <v>1999.9999999999998</v>
      </c>
      <c r="E3633" s="115">
        <f>1600+5000+6000+98600+5500+3000+7600+4000+6900</f>
        <v>138200</v>
      </c>
      <c r="F3633" s="219">
        <f t="shared" si="1301"/>
        <v>100</v>
      </c>
    </row>
    <row r="3634" spans="1:6" s="95" customFormat="1" x14ac:dyDescent="0.2">
      <c r="A3634" s="113">
        <v>412500</v>
      </c>
      <c r="B3634" s="114" t="s">
        <v>366</v>
      </c>
      <c r="C3634" s="123">
        <v>15000</v>
      </c>
      <c r="D3634" s="115">
        <v>15000</v>
      </c>
      <c r="E3634" s="115">
        <f>3700+12900+10900+20000+17200+11200+3700+96300+3500+122500+12900+13500+28100+30600+14600+3300+46600+1300</f>
        <v>452800</v>
      </c>
      <c r="F3634" s="219">
        <f t="shared" si="1301"/>
        <v>100</v>
      </c>
    </row>
    <row r="3635" spans="1:6" s="95" customFormat="1" x14ac:dyDescent="0.2">
      <c r="A3635" s="113">
        <v>412600</v>
      </c>
      <c r="B3635" s="114" t="s">
        <v>487</v>
      </c>
      <c r="C3635" s="123">
        <v>17000</v>
      </c>
      <c r="D3635" s="115">
        <v>17000</v>
      </c>
      <c r="E3635" s="115">
        <f>127900+27300+80400+10300+96500+54100+46600+6700+14200+261700+500</f>
        <v>726200</v>
      </c>
      <c r="F3635" s="219">
        <f t="shared" si="1301"/>
        <v>100</v>
      </c>
    </row>
    <row r="3636" spans="1:6" s="95" customFormat="1" x14ac:dyDescent="0.2">
      <c r="A3636" s="113">
        <v>412700</v>
      </c>
      <c r="B3636" s="114" t="s">
        <v>474</v>
      </c>
      <c r="C3636" s="123">
        <v>50000</v>
      </c>
      <c r="D3636" s="115">
        <v>50000</v>
      </c>
      <c r="E3636" s="115">
        <f>700+22500+4400+8000+36000+27700+257100+56700+33300+7700+12300+53000+4700+9100+1500+3200+500+15300+15500+23600+1800+30200+172000+11000+3000+94900</f>
        <v>905700</v>
      </c>
      <c r="F3636" s="219">
        <f t="shared" si="1301"/>
        <v>100</v>
      </c>
    </row>
    <row r="3637" spans="1:6" s="95" customFormat="1" x14ac:dyDescent="0.2">
      <c r="A3637" s="113">
        <v>412800</v>
      </c>
      <c r="B3637" s="114" t="s">
        <v>488</v>
      </c>
      <c r="C3637" s="123">
        <v>0</v>
      </c>
      <c r="D3637" s="115">
        <v>0</v>
      </c>
      <c r="E3637" s="115">
        <v>1500</v>
      </c>
      <c r="F3637" s="219">
        <v>0</v>
      </c>
    </row>
    <row r="3638" spans="1:6" s="95" customFormat="1" x14ac:dyDescent="0.2">
      <c r="A3638" s="113">
        <v>412900</v>
      </c>
      <c r="B3638" s="118" t="s">
        <v>567</v>
      </c>
      <c r="C3638" s="123">
        <v>2500000</v>
      </c>
      <c r="D3638" s="115">
        <v>2550000</v>
      </c>
      <c r="E3638" s="115">
        <v>0</v>
      </c>
      <c r="F3638" s="219">
        <f t="shared" si="1301"/>
        <v>102</v>
      </c>
    </row>
    <row r="3639" spans="1:6" s="95" customFormat="1" x14ac:dyDescent="0.2">
      <c r="A3639" s="113">
        <v>412900</v>
      </c>
      <c r="B3639" s="118" t="s">
        <v>586</v>
      </c>
      <c r="C3639" s="123">
        <v>9000</v>
      </c>
      <c r="D3639" s="115">
        <v>10000</v>
      </c>
      <c r="E3639" s="115">
        <v>0</v>
      </c>
      <c r="F3639" s="219">
        <f t="shared" si="1301"/>
        <v>111.11111111111111</v>
      </c>
    </row>
    <row r="3640" spans="1:6" s="95" customFormat="1" x14ac:dyDescent="0.2">
      <c r="A3640" s="113">
        <v>412900</v>
      </c>
      <c r="B3640" s="118" t="s">
        <v>587</v>
      </c>
      <c r="C3640" s="123">
        <v>50000</v>
      </c>
      <c r="D3640" s="115">
        <v>55000</v>
      </c>
      <c r="E3640" s="115">
        <v>0</v>
      </c>
      <c r="F3640" s="219">
        <f t="shared" si="1301"/>
        <v>110.00000000000001</v>
      </c>
    </row>
    <row r="3641" spans="1:6" s="95" customFormat="1" x14ac:dyDescent="0.2">
      <c r="A3641" s="113">
        <v>412900</v>
      </c>
      <c r="B3641" s="118" t="s">
        <v>569</v>
      </c>
      <c r="C3641" s="123">
        <v>0</v>
      </c>
      <c r="D3641" s="115">
        <v>0</v>
      </c>
      <c r="E3641" s="115">
        <v>1706800</v>
      </c>
      <c r="F3641" s="219">
        <v>0</v>
      </c>
    </row>
    <row r="3642" spans="1:6" s="120" customFormat="1" x14ac:dyDescent="0.2">
      <c r="A3642" s="111">
        <v>413000</v>
      </c>
      <c r="B3642" s="116" t="s">
        <v>478</v>
      </c>
      <c r="C3642" s="110">
        <f t="shared" ref="C3642" si="1302">C3644+C3643</f>
        <v>0</v>
      </c>
      <c r="D3642" s="110">
        <f t="shared" ref="D3642" si="1303">D3644+D3643</f>
        <v>0</v>
      </c>
      <c r="E3642" s="110">
        <f>E3644+E3643</f>
        <v>5300</v>
      </c>
      <c r="F3642" s="218">
        <v>0</v>
      </c>
    </row>
    <row r="3643" spans="1:6" s="95" customFormat="1" x14ac:dyDescent="0.2">
      <c r="A3643" s="121">
        <v>413300</v>
      </c>
      <c r="B3643" s="114" t="s">
        <v>577</v>
      </c>
      <c r="C3643" s="123">
        <v>0</v>
      </c>
      <c r="D3643" s="115">
        <v>0</v>
      </c>
      <c r="E3643" s="115">
        <v>5000</v>
      </c>
      <c r="F3643" s="219">
        <v>0</v>
      </c>
    </row>
    <row r="3644" spans="1:6" s="95" customFormat="1" x14ac:dyDescent="0.2">
      <c r="A3644" s="113">
        <v>413900</v>
      </c>
      <c r="B3644" s="114" t="s">
        <v>371</v>
      </c>
      <c r="C3644" s="123">
        <v>0</v>
      </c>
      <c r="D3644" s="115">
        <v>0</v>
      </c>
      <c r="E3644" s="115">
        <v>300</v>
      </c>
      <c r="F3644" s="219">
        <v>0</v>
      </c>
    </row>
    <row r="3645" spans="1:6" s="120" customFormat="1" x14ac:dyDescent="0.2">
      <c r="A3645" s="111">
        <v>415000</v>
      </c>
      <c r="B3645" s="116" t="s">
        <v>321</v>
      </c>
      <c r="C3645" s="110">
        <f t="shared" ref="C3645" si="1304">C3646</f>
        <v>0</v>
      </c>
      <c r="D3645" s="110">
        <f>D3646</f>
        <v>0</v>
      </c>
      <c r="E3645" s="110">
        <f>E3646</f>
        <v>141600</v>
      </c>
      <c r="F3645" s="218">
        <v>0</v>
      </c>
    </row>
    <row r="3646" spans="1:6" s="95" customFormat="1" x14ac:dyDescent="0.2">
      <c r="A3646" s="113">
        <v>415200</v>
      </c>
      <c r="B3646" s="114" t="s">
        <v>338</v>
      </c>
      <c r="C3646" s="123">
        <v>0</v>
      </c>
      <c r="D3646" s="115">
        <v>0</v>
      </c>
      <c r="E3646" s="115">
        <f>10000+2000+67600+56500+5500</f>
        <v>141600</v>
      </c>
      <c r="F3646" s="219">
        <v>0</v>
      </c>
    </row>
    <row r="3647" spans="1:6" s="120" customFormat="1" x14ac:dyDescent="0.2">
      <c r="A3647" s="111">
        <v>419000</v>
      </c>
      <c r="B3647" s="116" t="s">
        <v>482</v>
      </c>
      <c r="C3647" s="110">
        <f t="shared" ref="C3647" si="1305">C3648</f>
        <v>0</v>
      </c>
      <c r="D3647" s="110">
        <f t="shared" ref="D3647:E3647" si="1306">D3648</f>
        <v>0</v>
      </c>
      <c r="E3647" s="110">
        <f t="shared" si="1306"/>
        <v>3000</v>
      </c>
      <c r="F3647" s="218">
        <v>0</v>
      </c>
    </row>
    <row r="3648" spans="1:6" s="95" customFormat="1" x14ac:dyDescent="0.2">
      <c r="A3648" s="113">
        <v>419100</v>
      </c>
      <c r="B3648" s="114" t="s">
        <v>482</v>
      </c>
      <c r="C3648" s="123">
        <v>0</v>
      </c>
      <c r="D3648" s="115">
        <v>0</v>
      </c>
      <c r="E3648" s="115">
        <f>1500+1500</f>
        <v>3000</v>
      </c>
      <c r="F3648" s="219">
        <v>0</v>
      </c>
    </row>
    <row r="3649" spans="1:6" s="120" customFormat="1" x14ac:dyDescent="0.2">
      <c r="A3649" s="111">
        <v>480000</v>
      </c>
      <c r="B3649" s="116" t="s">
        <v>419</v>
      </c>
      <c r="C3649" s="110">
        <f t="shared" ref="C3649:C3650" si="1307">C3650</f>
        <v>1365000</v>
      </c>
      <c r="D3649" s="110">
        <f t="shared" ref="D3649:E3650" si="1308">D3650</f>
        <v>1400000</v>
      </c>
      <c r="E3649" s="110">
        <f t="shared" si="1308"/>
        <v>0</v>
      </c>
      <c r="F3649" s="218">
        <f t="shared" si="1301"/>
        <v>102.56410256410255</v>
      </c>
    </row>
    <row r="3650" spans="1:6" s="120" customFormat="1" x14ac:dyDescent="0.2">
      <c r="A3650" s="111">
        <v>488000</v>
      </c>
      <c r="B3650" s="116" t="s">
        <v>375</v>
      </c>
      <c r="C3650" s="110">
        <f t="shared" si="1307"/>
        <v>1365000</v>
      </c>
      <c r="D3650" s="110">
        <f t="shared" si="1308"/>
        <v>1400000</v>
      </c>
      <c r="E3650" s="110">
        <f t="shared" si="1308"/>
        <v>0</v>
      </c>
      <c r="F3650" s="218">
        <f t="shared" si="1301"/>
        <v>102.56410256410255</v>
      </c>
    </row>
    <row r="3651" spans="1:6" s="95" customFormat="1" x14ac:dyDescent="0.2">
      <c r="A3651" s="113">
        <v>488100</v>
      </c>
      <c r="B3651" s="114" t="s">
        <v>778</v>
      </c>
      <c r="C3651" s="123">
        <v>1365000</v>
      </c>
      <c r="D3651" s="115">
        <v>1400000</v>
      </c>
      <c r="E3651" s="115">
        <v>0</v>
      </c>
      <c r="F3651" s="219">
        <f t="shared" si="1301"/>
        <v>102.56410256410255</v>
      </c>
    </row>
    <row r="3652" spans="1:6" s="120" customFormat="1" x14ac:dyDescent="0.2">
      <c r="A3652" s="111">
        <v>510000</v>
      </c>
      <c r="B3652" s="116" t="s">
        <v>423</v>
      </c>
      <c r="C3652" s="110">
        <f>C3653+C3661+0+C3659</f>
        <v>691600</v>
      </c>
      <c r="D3652" s="110">
        <f>D3653+D3661+0+D3659</f>
        <v>0</v>
      </c>
      <c r="E3652" s="110">
        <f>E3653+E3661+0+E3659</f>
        <v>1942800</v>
      </c>
      <c r="F3652" s="218">
        <f t="shared" si="1301"/>
        <v>0</v>
      </c>
    </row>
    <row r="3653" spans="1:6" s="120" customFormat="1" x14ac:dyDescent="0.2">
      <c r="A3653" s="111">
        <v>511000</v>
      </c>
      <c r="B3653" s="116" t="s">
        <v>424</v>
      </c>
      <c r="C3653" s="110">
        <f t="shared" ref="C3653" si="1309">SUM(C3654:C3658)</f>
        <v>691600</v>
      </c>
      <c r="D3653" s="110">
        <f t="shared" ref="D3653:E3653" si="1310">SUM(D3654:D3658)</f>
        <v>0</v>
      </c>
      <c r="E3653" s="110">
        <f t="shared" si="1310"/>
        <v>1714000</v>
      </c>
      <c r="F3653" s="218">
        <f t="shared" si="1301"/>
        <v>0</v>
      </c>
    </row>
    <row r="3654" spans="1:6" s="95" customFormat="1" x14ac:dyDescent="0.2">
      <c r="A3654" s="113">
        <v>511100</v>
      </c>
      <c r="B3654" s="114" t="s">
        <v>425</v>
      </c>
      <c r="C3654" s="123">
        <v>551600</v>
      </c>
      <c r="D3654" s="115">
        <v>0</v>
      </c>
      <c r="E3654" s="115">
        <v>128300</v>
      </c>
      <c r="F3654" s="219">
        <f t="shared" si="1301"/>
        <v>0</v>
      </c>
    </row>
    <row r="3655" spans="1:6" s="95" customFormat="1" ht="40.5" x14ac:dyDescent="0.2">
      <c r="A3655" s="113">
        <v>511200</v>
      </c>
      <c r="B3655" s="114" t="s">
        <v>426</v>
      </c>
      <c r="C3655" s="123">
        <v>0</v>
      </c>
      <c r="D3655" s="115">
        <v>0</v>
      </c>
      <c r="E3655" s="115">
        <v>253400</v>
      </c>
      <c r="F3655" s="219">
        <v>0</v>
      </c>
    </row>
    <row r="3656" spans="1:6" s="95" customFormat="1" x14ac:dyDescent="0.2">
      <c r="A3656" s="113">
        <v>511300</v>
      </c>
      <c r="B3656" s="114" t="s">
        <v>427</v>
      </c>
      <c r="C3656" s="123">
        <v>140000</v>
      </c>
      <c r="D3656" s="115">
        <v>0</v>
      </c>
      <c r="E3656" s="115">
        <f>154200+95600+7000+12000+2500+2100+43700+174100+10300+73100+1000+5000+172200+160000+15200+174500+52500+5000+138000+5200+3300+4000+1000+17300</f>
        <v>1328800</v>
      </c>
      <c r="F3656" s="219">
        <f t="shared" si="1301"/>
        <v>0</v>
      </c>
    </row>
    <row r="3657" spans="1:6" s="95" customFormat="1" x14ac:dyDescent="0.2">
      <c r="A3657" s="113">
        <v>511500</v>
      </c>
      <c r="B3657" s="114" t="s">
        <v>493</v>
      </c>
      <c r="C3657" s="123">
        <v>0</v>
      </c>
      <c r="D3657" s="115">
        <v>0</v>
      </c>
      <c r="E3657" s="115">
        <v>1000</v>
      </c>
      <c r="F3657" s="219">
        <v>0</v>
      </c>
    </row>
    <row r="3658" spans="1:6" s="95" customFormat="1" x14ac:dyDescent="0.2">
      <c r="A3658" s="113">
        <v>511700</v>
      </c>
      <c r="B3658" s="114" t="s">
        <v>430</v>
      </c>
      <c r="C3658" s="123">
        <v>0</v>
      </c>
      <c r="D3658" s="115">
        <v>0</v>
      </c>
      <c r="E3658" s="115">
        <v>2500</v>
      </c>
      <c r="F3658" s="219">
        <v>0</v>
      </c>
    </row>
    <row r="3659" spans="1:6" s="120" customFormat="1" x14ac:dyDescent="0.2">
      <c r="A3659" s="111">
        <v>513000</v>
      </c>
      <c r="B3659" s="125" t="s">
        <v>432</v>
      </c>
      <c r="C3659" s="110">
        <f t="shared" ref="C3659" si="1311">C3660</f>
        <v>0</v>
      </c>
      <c r="D3659" s="110">
        <f t="shared" ref="D3659:E3659" si="1312">D3660</f>
        <v>0</v>
      </c>
      <c r="E3659" s="110">
        <f t="shared" si="1312"/>
        <v>50000</v>
      </c>
      <c r="F3659" s="218">
        <v>0</v>
      </c>
    </row>
    <row r="3660" spans="1:6" s="95" customFormat="1" x14ac:dyDescent="0.2">
      <c r="A3660" s="121">
        <v>513100</v>
      </c>
      <c r="B3660" s="119" t="s">
        <v>494</v>
      </c>
      <c r="C3660" s="123">
        <v>0</v>
      </c>
      <c r="D3660" s="115">
        <v>0</v>
      </c>
      <c r="E3660" s="115">
        <v>50000</v>
      </c>
      <c r="F3660" s="219">
        <v>0</v>
      </c>
    </row>
    <row r="3661" spans="1:6" s="120" customFormat="1" x14ac:dyDescent="0.2">
      <c r="A3661" s="111">
        <v>516000</v>
      </c>
      <c r="B3661" s="116" t="s">
        <v>434</v>
      </c>
      <c r="C3661" s="110">
        <f t="shared" ref="C3661:D3661" si="1313">C3662</f>
        <v>0</v>
      </c>
      <c r="D3661" s="110">
        <f t="shared" si="1313"/>
        <v>0</v>
      </c>
      <c r="E3661" s="110">
        <f t="shared" ref="E3661" si="1314">E3662</f>
        <v>178800</v>
      </c>
      <c r="F3661" s="218">
        <v>0</v>
      </c>
    </row>
    <row r="3662" spans="1:6" s="95" customFormat="1" x14ac:dyDescent="0.2">
      <c r="A3662" s="113">
        <v>516100</v>
      </c>
      <c r="B3662" s="114" t="s">
        <v>434</v>
      </c>
      <c r="C3662" s="123">
        <v>0</v>
      </c>
      <c r="D3662" s="115">
        <v>0</v>
      </c>
      <c r="E3662" s="115">
        <f>84000+10900+20800+24600+38500</f>
        <v>178800</v>
      </c>
      <c r="F3662" s="219">
        <v>0</v>
      </c>
    </row>
    <row r="3663" spans="1:6" s="120" customFormat="1" x14ac:dyDescent="0.2">
      <c r="A3663" s="111">
        <v>630000</v>
      </c>
      <c r="B3663" s="116" t="s">
        <v>462</v>
      </c>
      <c r="C3663" s="110">
        <f t="shared" ref="C3663" si="1315">C3666</f>
        <v>790000</v>
      </c>
      <c r="D3663" s="110">
        <f t="shared" ref="D3663" si="1316">D3666+D3664</f>
        <v>700000</v>
      </c>
      <c r="E3663" s="110">
        <f>E3666+E3664</f>
        <v>143200</v>
      </c>
      <c r="F3663" s="218">
        <f t="shared" si="1301"/>
        <v>88.60759493670885</v>
      </c>
    </row>
    <row r="3664" spans="1:6" s="120" customFormat="1" x14ac:dyDescent="0.2">
      <c r="A3664" s="111">
        <v>631000</v>
      </c>
      <c r="B3664" s="116" t="s">
        <v>397</v>
      </c>
      <c r="C3664" s="110">
        <f t="shared" ref="C3664" si="1317">+C3665</f>
        <v>0</v>
      </c>
      <c r="D3664" s="110">
        <f t="shared" ref="D3664" si="1318">D3665</f>
        <v>0</v>
      </c>
      <c r="E3664" s="110">
        <f t="shared" ref="E3664" si="1319">+E3665</f>
        <v>143200</v>
      </c>
      <c r="F3664" s="218">
        <v>0</v>
      </c>
    </row>
    <row r="3665" spans="1:6" s="95" customFormat="1" x14ac:dyDescent="0.2">
      <c r="A3665" s="121">
        <v>631100</v>
      </c>
      <c r="B3665" s="114" t="s">
        <v>464</v>
      </c>
      <c r="C3665" s="123">
        <v>0</v>
      </c>
      <c r="D3665" s="115">
        <v>0</v>
      </c>
      <c r="E3665" s="115">
        <f>125900+17300</f>
        <v>143200</v>
      </c>
      <c r="F3665" s="219">
        <v>0</v>
      </c>
    </row>
    <row r="3666" spans="1:6" s="120" customFormat="1" x14ac:dyDescent="0.2">
      <c r="A3666" s="111">
        <v>638000</v>
      </c>
      <c r="B3666" s="116" t="s">
        <v>398</v>
      </c>
      <c r="C3666" s="110">
        <f t="shared" ref="C3666" si="1320">C3667</f>
        <v>790000</v>
      </c>
      <c r="D3666" s="110">
        <f t="shared" ref="D3666:E3666" si="1321">D3667</f>
        <v>700000</v>
      </c>
      <c r="E3666" s="110">
        <f t="shared" si="1321"/>
        <v>0</v>
      </c>
      <c r="F3666" s="218">
        <f t="shared" si="1301"/>
        <v>88.60759493670885</v>
      </c>
    </row>
    <row r="3667" spans="1:6" s="95" customFormat="1" x14ac:dyDescent="0.2">
      <c r="A3667" s="113">
        <v>638100</v>
      </c>
      <c r="B3667" s="114" t="s">
        <v>467</v>
      </c>
      <c r="C3667" s="123">
        <v>790000</v>
      </c>
      <c r="D3667" s="115">
        <v>700000</v>
      </c>
      <c r="E3667" s="115">
        <v>0</v>
      </c>
      <c r="F3667" s="219">
        <f t="shared" si="1301"/>
        <v>88.60759493670885</v>
      </c>
    </row>
    <row r="3668" spans="1:6" s="167" customFormat="1" x14ac:dyDescent="0.2">
      <c r="A3668" s="158"/>
      <c r="B3668" s="159" t="s">
        <v>501</v>
      </c>
      <c r="C3668" s="153">
        <f>C3623+C3649+C3663+C3652+0</f>
        <v>40228600</v>
      </c>
      <c r="D3668" s="153">
        <f>D3623+D3649+D3663+D3652+0</f>
        <v>43859400</v>
      </c>
      <c r="E3668" s="153">
        <f>E3623+E3649+E3663+E3652+0</f>
        <v>9729900</v>
      </c>
      <c r="F3668" s="246">
        <f t="shared" si="1301"/>
        <v>109.0254197262644</v>
      </c>
    </row>
    <row r="3669" spans="1:6" s="95" customFormat="1" x14ac:dyDescent="0.2">
      <c r="A3669" s="105"/>
      <c r="B3669" s="109"/>
      <c r="C3669" s="132"/>
      <c r="D3669" s="132"/>
      <c r="E3669" s="132"/>
      <c r="F3669" s="241"/>
    </row>
    <row r="3670" spans="1:6" s="95" customFormat="1" x14ac:dyDescent="0.2">
      <c r="A3670" s="105"/>
      <c r="B3670" s="109"/>
      <c r="C3670" s="132"/>
      <c r="D3670" s="132"/>
      <c r="E3670" s="132"/>
      <c r="F3670" s="241"/>
    </row>
    <row r="3671" spans="1:6" s="95" customFormat="1" x14ac:dyDescent="0.2">
      <c r="A3671" s="113" t="s">
        <v>949</v>
      </c>
      <c r="B3671" s="116"/>
      <c r="C3671" s="132"/>
      <c r="D3671" s="132"/>
      <c r="E3671" s="132"/>
      <c r="F3671" s="241"/>
    </row>
    <row r="3672" spans="1:6" s="95" customFormat="1" x14ac:dyDescent="0.2">
      <c r="A3672" s="113" t="s">
        <v>516</v>
      </c>
      <c r="B3672" s="116"/>
      <c r="C3672" s="132"/>
      <c r="D3672" s="132"/>
      <c r="E3672" s="132"/>
      <c r="F3672" s="241"/>
    </row>
    <row r="3673" spans="1:6" s="95" customFormat="1" x14ac:dyDescent="0.2">
      <c r="A3673" s="113" t="s">
        <v>651</v>
      </c>
      <c r="B3673" s="116"/>
      <c r="C3673" s="132"/>
      <c r="D3673" s="132"/>
      <c r="E3673" s="132"/>
      <c r="F3673" s="241"/>
    </row>
    <row r="3674" spans="1:6" s="95" customFormat="1" x14ac:dyDescent="0.2">
      <c r="A3674" s="113" t="s">
        <v>801</v>
      </c>
      <c r="B3674" s="116"/>
      <c r="C3674" s="132"/>
      <c r="D3674" s="132"/>
      <c r="E3674" s="132"/>
      <c r="F3674" s="241"/>
    </row>
    <row r="3675" spans="1:6" s="95" customFormat="1" x14ac:dyDescent="0.2">
      <c r="A3675" s="113"/>
      <c r="B3675" s="144"/>
      <c r="C3675" s="132"/>
      <c r="D3675" s="132"/>
      <c r="E3675" s="132"/>
      <c r="F3675" s="241"/>
    </row>
    <row r="3676" spans="1:6" s="120" customFormat="1" x14ac:dyDescent="0.2">
      <c r="A3676" s="111">
        <v>410000</v>
      </c>
      <c r="B3676" s="112" t="s">
        <v>359</v>
      </c>
      <c r="C3676" s="110">
        <f t="shared" ref="C3676" si="1322">C3677+C3682</f>
        <v>811200</v>
      </c>
      <c r="D3676" s="110">
        <f>D3677+D3682</f>
        <v>896000</v>
      </c>
      <c r="E3676" s="110">
        <f>E3677+E3682</f>
        <v>586100</v>
      </c>
      <c r="F3676" s="218">
        <f t="shared" si="1301"/>
        <v>110.45364891518739</v>
      </c>
    </row>
    <row r="3677" spans="1:6" s="120" customFormat="1" x14ac:dyDescent="0.2">
      <c r="A3677" s="111">
        <v>411000</v>
      </c>
      <c r="B3677" s="112" t="s">
        <v>472</v>
      </c>
      <c r="C3677" s="110">
        <f t="shared" ref="C3677" si="1323">SUM(C3678:C3681)</f>
        <v>709700</v>
      </c>
      <c r="D3677" s="110">
        <f t="shared" ref="D3677" si="1324">SUM(D3678:D3681)</f>
        <v>774300</v>
      </c>
      <c r="E3677" s="110">
        <f t="shared" ref="E3677" si="1325">SUM(E3678:E3681)</f>
        <v>83500</v>
      </c>
      <c r="F3677" s="218">
        <f t="shared" si="1301"/>
        <v>109.10243764971115</v>
      </c>
    </row>
    <row r="3678" spans="1:6" s="95" customFormat="1" x14ac:dyDescent="0.2">
      <c r="A3678" s="113">
        <v>411100</v>
      </c>
      <c r="B3678" s="114" t="s">
        <v>360</v>
      </c>
      <c r="C3678" s="123">
        <v>700000</v>
      </c>
      <c r="D3678" s="115">
        <v>764400</v>
      </c>
      <c r="E3678" s="115">
        <f>34000+9200+5900+300+800</f>
        <v>50200</v>
      </c>
      <c r="F3678" s="219">
        <f t="shared" si="1301"/>
        <v>109.2</v>
      </c>
    </row>
    <row r="3679" spans="1:6" s="95" customFormat="1" ht="40.5" x14ac:dyDescent="0.2">
      <c r="A3679" s="113">
        <v>411200</v>
      </c>
      <c r="B3679" s="114" t="s">
        <v>485</v>
      </c>
      <c r="C3679" s="123">
        <v>5200.0000000000009</v>
      </c>
      <c r="D3679" s="115">
        <v>6000</v>
      </c>
      <c r="E3679" s="115">
        <f>17000+7000+1000+1800+1600+300</f>
        <v>28700</v>
      </c>
      <c r="F3679" s="219">
        <f t="shared" si="1301"/>
        <v>115.38461538461537</v>
      </c>
    </row>
    <row r="3680" spans="1:6" s="95" customFormat="1" ht="40.5" x14ac:dyDescent="0.2">
      <c r="A3680" s="113">
        <v>411300</v>
      </c>
      <c r="B3680" s="114" t="s">
        <v>361</v>
      </c>
      <c r="C3680" s="123">
        <v>4500</v>
      </c>
      <c r="D3680" s="115">
        <v>3900</v>
      </c>
      <c r="E3680" s="115">
        <f>800+1600+200</f>
        <v>2600</v>
      </c>
      <c r="F3680" s="219">
        <f t="shared" si="1301"/>
        <v>86.666666666666671</v>
      </c>
    </row>
    <row r="3681" spans="1:6" s="95" customFormat="1" x14ac:dyDescent="0.2">
      <c r="A3681" s="113">
        <v>411400</v>
      </c>
      <c r="B3681" s="114" t="s">
        <v>362</v>
      </c>
      <c r="C3681" s="123">
        <v>0</v>
      </c>
      <c r="D3681" s="115">
        <v>0</v>
      </c>
      <c r="E3681" s="115">
        <v>2000</v>
      </c>
      <c r="F3681" s="219">
        <v>0</v>
      </c>
    </row>
    <row r="3682" spans="1:6" s="120" customFormat="1" x14ac:dyDescent="0.2">
      <c r="A3682" s="111">
        <v>412000</v>
      </c>
      <c r="B3682" s="116" t="s">
        <v>477</v>
      </c>
      <c r="C3682" s="110">
        <f>SUM(C3683:C3691)</f>
        <v>101500</v>
      </c>
      <c r="D3682" s="110">
        <f>SUM(D3683:D3691)</f>
        <v>121700</v>
      </c>
      <c r="E3682" s="110">
        <f>SUM(E3683:E3691)</f>
        <v>502600</v>
      </c>
      <c r="F3682" s="218">
        <f t="shared" si="1301"/>
        <v>119.9014778325123</v>
      </c>
    </row>
    <row r="3683" spans="1:6" s="95" customFormat="1" ht="40.5" x14ac:dyDescent="0.2">
      <c r="A3683" s="121">
        <v>412200</v>
      </c>
      <c r="B3683" s="114" t="s">
        <v>486</v>
      </c>
      <c r="C3683" s="123">
        <v>0</v>
      </c>
      <c r="D3683" s="115">
        <v>0</v>
      </c>
      <c r="E3683" s="115">
        <f>4500+25000+1200+1500+1000+2500+2200+2500+1000+500+2200+1500</f>
        <v>45600</v>
      </c>
      <c r="F3683" s="219">
        <v>0</v>
      </c>
    </row>
    <row r="3684" spans="1:6" s="95" customFormat="1" x14ac:dyDescent="0.2">
      <c r="A3684" s="121">
        <v>412300</v>
      </c>
      <c r="B3684" s="114" t="s">
        <v>364</v>
      </c>
      <c r="C3684" s="123">
        <v>0</v>
      </c>
      <c r="D3684" s="115">
        <v>0</v>
      </c>
      <c r="E3684" s="115">
        <f>2000+2500+500+500+2000+900+400+600</f>
        <v>9400</v>
      </c>
      <c r="F3684" s="219">
        <v>0</v>
      </c>
    </row>
    <row r="3685" spans="1:6" s="95" customFormat="1" x14ac:dyDescent="0.2">
      <c r="A3685" s="121">
        <v>412400</v>
      </c>
      <c r="B3685" s="114" t="s">
        <v>365</v>
      </c>
      <c r="C3685" s="123">
        <v>0</v>
      </c>
      <c r="D3685" s="115">
        <v>0</v>
      </c>
      <c r="E3685" s="115">
        <f>3000+6000</f>
        <v>9000</v>
      </c>
      <c r="F3685" s="219">
        <v>0</v>
      </c>
    </row>
    <row r="3686" spans="1:6" s="95" customFormat="1" x14ac:dyDescent="0.2">
      <c r="A3686" s="113">
        <v>412500</v>
      </c>
      <c r="B3686" s="114" t="s">
        <v>366</v>
      </c>
      <c r="C3686" s="123">
        <v>0</v>
      </c>
      <c r="D3686" s="115">
        <v>0</v>
      </c>
      <c r="E3686" s="115">
        <f>2000+2500</f>
        <v>4500</v>
      </c>
      <c r="F3686" s="219">
        <v>0</v>
      </c>
    </row>
    <row r="3687" spans="1:6" s="95" customFormat="1" x14ac:dyDescent="0.2">
      <c r="A3687" s="113">
        <v>412600</v>
      </c>
      <c r="B3687" s="114" t="s">
        <v>487</v>
      </c>
      <c r="C3687" s="123">
        <v>0</v>
      </c>
      <c r="D3687" s="115">
        <v>0</v>
      </c>
      <c r="E3687" s="115">
        <f>2500+3500</f>
        <v>6000</v>
      </c>
      <c r="F3687" s="219">
        <v>0</v>
      </c>
    </row>
    <row r="3688" spans="1:6" s="95" customFormat="1" x14ac:dyDescent="0.2">
      <c r="A3688" s="121">
        <v>412700</v>
      </c>
      <c r="B3688" s="114" t="s">
        <v>474</v>
      </c>
      <c r="C3688" s="123">
        <v>0</v>
      </c>
      <c r="D3688" s="115">
        <v>0</v>
      </c>
      <c r="E3688" s="115">
        <f>800+800+1500+1500+15000+2000+1500+500+8000+2000</f>
        <v>33600</v>
      </c>
      <c r="F3688" s="219">
        <v>0</v>
      </c>
    </row>
    <row r="3689" spans="1:6" s="95" customFormat="1" x14ac:dyDescent="0.2">
      <c r="A3689" s="113">
        <v>412900</v>
      </c>
      <c r="B3689" s="114" t="s">
        <v>567</v>
      </c>
      <c r="C3689" s="123">
        <v>100000</v>
      </c>
      <c r="D3689" s="115">
        <v>120000</v>
      </c>
      <c r="E3689" s="123">
        <v>0</v>
      </c>
      <c r="F3689" s="217">
        <f t="shared" ref="F3689:F3739" si="1326">D3689/C3689*100</f>
        <v>120</v>
      </c>
    </row>
    <row r="3690" spans="1:6" s="95" customFormat="1" x14ac:dyDescent="0.2">
      <c r="A3690" s="113">
        <v>412900</v>
      </c>
      <c r="B3690" s="114" t="s">
        <v>587</v>
      </c>
      <c r="C3690" s="123">
        <v>1500</v>
      </c>
      <c r="D3690" s="115">
        <v>1700</v>
      </c>
      <c r="E3690" s="123">
        <v>0</v>
      </c>
      <c r="F3690" s="217">
        <f t="shared" si="1326"/>
        <v>113.33333333333333</v>
      </c>
    </row>
    <row r="3691" spans="1:6" s="95" customFormat="1" x14ac:dyDescent="0.2">
      <c r="A3691" s="113">
        <v>412900</v>
      </c>
      <c r="B3691" s="118" t="s">
        <v>569</v>
      </c>
      <c r="C3691" s="123">
        <v>0</v>
      </c>
      <c r="D3691" s="115">
        <v>0</v>
      </c>
      <c r="E3691" s="115">
        <v>394500</v>
      </c>
      <c r="F3691" s="219">
        <v>0</v>
      </c>
    </row>
    <row r="3692" spans="1:6" s="120" customFormat="1" x14ac:dyDescent="0.2">
      <c r="A3692" s="111">
        <v>510000</v>
      </c>
      <c r="B3692" s="116" t="s">
        <v>423</v>
      </c>
      <c r="C3692" s="110">
        <f t="shared" ref="C3692" si="1327">C3693</f>
        <v>0</v>
      </c>
      <c r="D3692" s="110">
        <f t="shared" ref="D3692" si="1328">D3693</f>
        <v>0</v>
      </c>
      <c r="E3692" s="110">
        <f>E3693</f>
        <v>59100</v>
      </c>
      <c r="F3692" s="218">
        <v>0</v>
      </c>
    </row>
    <row r="3693" spans="1:6" s="120" customFormat="1" x14ac:dyDescent="0.2">
      <c r="A3693" s="111">
        <v>511000</v>
      </c>
      <c r="B3693" s="116" t="s">
        <v>424</v>
      </c>
      <c r="C3693" s="110">
        <f t="shared" ref="C3693" si="1329">C3694+C3695</f>
        <v>0</v>
      </c>
      <c r="D3693" s="110">
        <f>D3694+D3695</f>
        <v>0</v>
      </c>
      <c r="E3693" s="110">
        <f t="shared" ref="E3693" si="1330">E3694+E3695</f>
        <v>59100</v>
      </c>
      <c r="F3693" s="218">
        <v>0</v>
      </c>
    </row>
    <row r="3694" spans="1:6" s="95" customFormat="1" x14ac:dyDescent="0.2">
      <c r="A3694" s="113">
        <v>511300</v>
      </c>
      <c r="B3694" s="114" t="s">
        <v>427</v>
      </c>
      <c r="C3694" s="123">
        <v>0</v>
      </c>
      <c r="D3694" s="115">
        <v>0</v>
      </c>
      <c r="E3694" s="115">
        <f>21000+8500+15000+3000</f>
        <v>47500</v>
      </c>
      <c r="F3694" s="219">
        <v>0</v>
      </c>
    </row>
    <row r="3695" spans="1:6" s="95" customFormat="1" x14ac:dyDescent="0.2">
      <c r="A3695" s="113">
        <v>511700</v>
      </c>
      <c r="B3695" s="114" t="s">
        <v>430</v>
      </c>
      <c r="C3695" s="123">
        <v>0</v>
      </c>
      <c r="D3695" s="115">
        <v>0</v>
      </c>
      <c r="E3695" s="115">
        <v>11600</v>
      </c>
      <c r="F3695" s="219">
        <v>0</v>
      </c>
    </row>
    <row r="3696" spans="1:6" s="95" customFormat="1" x14ac:dyDescent="0.2">
      <c r="A3696" s="111">
        <v>630000</v>
      </c>
      <c r="B3696" s="116" t="s">
        <v>462</v>
      </c>
      <c r="C3696" s="110">
        <f t="shared" ref="C3696:C3697" si="1331">C3697</f>
        <v>18000</v>
      </c>
      <c r="D3696" s="110">
        <f t="shared" ref="D3696:D3697" si="1332">D3697</f>
        <v>31900</v>
      </c>
      <c r="E3696" s="110">
        <f t="shared" ref="E3696:E3697" si="1333">E3697</f>
        <v>0</v>
      </c>
      <c r="F3696" s="218">
        <f t="shared" si="1326"/>
        <v>177.22222222222223</v>
      </c>
    </row>
    <row r="3697" spans="1:6" s="95" customFormat="1" x14ac:dyDescent="0.2">
      <c r="A3697" s="111">
        <v>638000</v>
      </c>
      <c r="B3697" s="116" t="s">
        <v>398</v>
      </c>
      <c r="C3697" s="110">
        <f t="shared" si="1331"/>
        <v>18000</v>
      </c>
      <c r="D3697" s="110">
        <f t="shared" si="1332"/>
        <v>31900</v>
      </c>
      <c r="E3697" s="110">
        <f t="shared" si="1333"/>
        <v>0</v>
      </c>
      <c r="F3697" s="218">
        <f t="shared" si="1326"/>
        <v>177.22222222222223</v>
      </c>
    </row>
    <row r="3698" spans="1:6" s="95" customFormat="1" x14ac:dyDescent="0.2">
      <c r="A3698" s="113">
        <v>638100</v>
      </c>
      <c r="B3698" s="114" t="s">
        <v>467</v>
      </c>
      <c r="C3698" s="123">
        <v>18000</v>
      </c>
      <c r="D3698" s="115">
        <v>31900</v>
      </c>
      <c r="E3698" s="115">
        <v>0</v>
      </c>
      <c r="F3698" s="219">
        <f t="shared" si="1326"/>
        <v>177.22222222222223</v>
      </c>
    </row>
    <row r="3699" spans="1:6" s="167" customFormat="1" x14ac:dyDescent="0.2">
      <c r="A3699" s="158"/>
      <c r="B3699" s="159" t="s">
        <v>501</v>
      </c>
      <c r="C3699" s="153">
        <f>C3676+0+C3696+C3692</f>
        <v>829200</v>
      </c>
      <c r="D3699" s="153">
        <f>D3676+0+D3696+D3692</f>
        <v>927900</v>
      </c>
      <c r="E3699" s="153">
        <f>E3676+0+E3696+E3692</f>
        <v>645200</v>
      </c>
      <c r="F3699" s="246">
        <f t="shared" si="1326"/>
        <v>111.90303907380607</v>
      </c>
    </row>
    <row r="3700" spans="1:6" s="95" customFormat="1" x14ac:dyDescent="0.2">
      <c r="A3700" s="105"/>
      <c r="B3700" s="109"/>
      <c r="C3700" s="132"/>
      <c r="D3700" s="132"/>
      <c r="E3700" s="132"/>
      <c r="F3700" s="241"/>
    </row>
    <row r="3701" spans="1:6" s="95" customFormat="1" x14ac:dyDescent="0.2">
      <c r="A3701" s="105"/>
      <c r="B3701" s="109"/>
      <c r="C3701" s="132"/>
      <c r="D3701" s="132"/>
      <c r="E3701" s="132"/>
      <c r="F3701" s="241"/>
    </row>
    <row r="3702" spans="1:6" s="95" customFormat="1" x14ac:dyDescent="0.2">
      <c r="A3702" s="113" t="s">
        <v>950</v>
      </c>
      <c r="B3702" s="116"/>
      <c r="C3702" s="132"/>
      <c r="D3702" s="132"/>
      <c r="E3702" s="132"/>
      <c r="F3702" s="241"/>
    </row>
    <row r="3703" spans="1:6" s="95" customFormat="1" x14ac:dyDescent="0.2">
      <c r="A3703" s="113" t="s">
        <v>516</v>
      </c>
      <c r="B3703" s="116"/>
      <c r="C3703" s="132"/>
      <c r="D3703" s="132"/>
      <c r="E3703" s="132"/>
      <c r="F3703" s="241"/>
    </row>
    <row r="3704" spans="1:6" s="95" customFormat="1" x14ac:dyDescent="0.2">
      <c r="A3704" s="113" t="s">
        <v>698</v>
      </c>
      <c r="B3704" s="116"/>
      <c r="C3704" s="132"/>
      <c r="D3704" s="132"/>
      <c r="E3704" s="132"/>
      <c r="F3704" s="241"/>
    </row>
    <row r="3705" spans="1:6" s="95" customFormat="1" x14ac:dyDescent="0.2">
      <c r="A3705" s="113" t="s">
        <v>801</v>
      </c>
      <c r="B3705" s="116"/>
      <c r="C3705" s="132"/>
      <c r="D3705" s="132"/>
      <c r="E3705" s="132"/>
      <c r="F3705" s="241"/>
    </row>
    <row r="3706" spans="1:6" s="95" customFormat="1" x14ac:dyDescent="0.2">
      <c r="A3706" s="113"/>
      <c r="B3706" s="144"/>
      <c r="C3706" s="132"/>
      <c r="D3706" s="132"/>
      <c r="E3706" s="132"/>
      <c r="F3706" s="241"/>
    </row>
    <row r="3707" spans="1:6" s="120" customFormat="1" x14ac:dyDescent="0.2">
      <c r="A3707" s="111">
        <v>410000</v>
      </c>
      <c r="B3707" s="112" t="s">
        <v>359</v>
      </c>
      <c r="C3707" s="110">
        <f>C3708+C3711</f>
        <v>437300</v>
      </c>
      <c r="D3707" s="110">
        <f>D3708+D3711</f>
        <v>467200</v>
      </c>
      <c r="E3707" s="110">
        <f>E3708+E3711</f>
        <v>48000</v>
      </c>
      <c r="F3707" s="218">
        <f t="shared" si="1326"/>
        <v>106.8374113880631</v>
      </c>
    </row>
    <row r="3708" spans="1:6" s="120" customFormat="1" x14ac:dyDescent="0.2">
      <c r="A3708" s="111">
        <v>411000</v>
      </c>
      <c r="B3708" s="112" t="s">
        <v>472</v>
      </c>
      <c r="C3708" s="110">
        <f>SUM(C3709:C3710)</f>
        <v>334000</v>
      </c>
      <c r="D3708" s="110">
        <f>SUM(D3709:D3710)</f>
        <v>365000</v>
      </c>
      <c r="E3708" s="110">
        <f>SUM(E3709:E3710)</f>
        <v>8000</v>
      </c>
      <c r="F3708" s="218">
        <f t="shared" si="1326"/>
        <v>109.2814371257485</v>
      </c>
    </row>
    <row r="3709" spans="1:6" s="95" customFormat="1" x14ac:dyDescent="0.2">
      <c r="A3709" s="113">
        <v>411100</v>
      </c>
      <c r="B3709" s="114" t="s">
        <v>360</v>
      </c>
      <c r="C3709" s="123">
        <v>330000</v>
      </c>
      <c r="D3709" s="115">
        <v>360000</v>
      </c>
      <c r="E3709" s="115">
        <v>0</v>
      </c>
      <c r="F3709" s="219">
        <f t="shared" si="1326"/>
        <v>109.09090909090908</v>
      </c>
    </row>
    <row r="3710" spans="1:6" s="95" customFormat="1" ht="40.5" x14ac:dyDescent="0.2">
      <c r="A3710" s="113">
        <v>411200</v>
      </c>
      <c r="B3710" s="114" t="s">
        <v>485</v>
      </c>
      <c r="C3710" s="123">
        <v>4000</v>
      </c>
      <c r="D3710" s="115">
        <v>5000</v>
      </c>
      <c r="E3710" s="115">
        <v>8000</v>
      </c>
      <c r="F3710" s="219">
        <f t="shared" si="1326"/>
        <v>125</v>
      </c>
    </row>
    <row r="3711" spans="1:6" s="120" customFormat="1" x14ac:dyDescent="0.2">
      <c r="A3711" s="111">
        <v>412000</v>
      </c>
      <c r="B3711" s="116" t="s">
        <v>477</v>
      </c>
      <c r="C3711" s="110">
        <f>SUM(C3712:C3719)</f>
        <v>103300</v>
      </c>
      <c r="D3711" s="110">
        <f>SUM(D3712:D3719)</f>
        <v>102200</v>
      </c>
      <c r="E3711" s="110">
        <f>SUM(E3712:E3719)</f>
        <v>40000</v>
      </c>
      <c r="F3711" s="218">
        <f t="shared" si="1326"/>
        <v>98.935140367860598</v>
      </c>
    </row>
    <row r="3712" spans="1:6" s="95" customFormat="1" ht="40.5" x14ac:dyDescent="0.2">
      <c r="A3712" s="113">
        <v>412200</v>
      </c>
      <c r="B3712" s="114" t="s">
        <v>486</v>
      </c>
      <c r="C3712" s="123">
        <v>18000</v>
      </c>
      <c r="D3712" s="115">
        <v>18000</v>
      </c>
      <c r="E3712" s="115">
        <v>13000</v>
      </c>
      <c r="F3712" s="219">
        <f t="shared" si="1326"/>
        <v>100</v>
      </c>
    </row>
    <row r="3713" spans="1:6" s="95" customFormat="1" x14ac:dyDescent="0.2">
      <c r="A3713" s="113">
        <v>412300</v>
      </c>
      <c r="B3713" s="114" t="s">
        <v>364</v>
      </c>
      <c r="C3713" s="123">
        <v>3000</v>
      </c>
      <c r="D3713" s="115">
        <v>1500</v>
      </c>
      <c r="E3713" s="115">
        <v>4000</v>
      </c>
      <c r="F3713" s="219">
        <f t="shared" si="1326"/>
        <v>50</v>
      </c>
    </row>
    <row r="3714" spans="1:6" s="95" customFormat="1" x14ac:dyDescent="0.2">
      <c r="A3714" s="113">
        <v>412500</v>
      </c>
      <c r="B3714" s="114" t="s">
        <v>366</v>
      </c>
      <c r="C3714" s="123">
        <v>800</v>
      </c>
      <c r="D3714" s="115">
        <v>1500</v>
      </c>
      <c r="E3714" s="115">
        <v>5000</v>
      </c>
      <c r="F3714" s="219">
        <f t="shared" si="1326"/>
        <v>187.5</v>
      </c>
    </row>
    <row r="3715" spans="1:6" s="95" customFormat="1" x14ac:dyDescent="0.2">
      <c r="A3715" s="113">
        <v>412600</v>
      </c>
      <c r="B3715" s="114" t="s">
        <v>487</v>
      </c>
      <c r="C3715" s="123">
        <v>3000</v>
      </c>
      <c r="D3715" s="115">
        <v>4000</v>
      </c>
      <c r="E3715" s="115">
        <v>2000</v>
      </c>
      <c r="F3715" s="219">
        <f t="shared" si="1326"/>
        <v>133.33333333333331</v>
      </c>
    </row>
    <row r="3716" spans="1:6" s="95" customFormat="1" x14ac:dyDescent="0.2">
      <c r="A3716" s="113">
        <v>412700</v>
      </c>
      <c r="B3716" s="114" t="s">
        <v>474</v>
      </c>
      <c r="C3716" s="123">
        <v>8000</v>
      </c>
      <c r="D3716" s="115">
        <v>6000</v>
      </c>
      <c r="E3716" s="115">
        <v>11000</v>
      </c>
      <c r="F3716" s="219">
        <f t="shared" si="1326"/>
        <v>75</v>
      </c>
    </row>
    <row r="3717" spans="1:6" s="95" customFormat="1" x14ac:dyDescent="0.2">
      <c r="A3717" s="113">
        <v>412900</v>
      </c>
      <c r="B3717" s="118" t="s">
        <v>567</v>
      </c>
      <c r="C3717" s="123">
        <v>69500</v>
      </c>
      <c r="D3717" s="115">
        <v>70200</v>
      </c>
      <c r="E3717" s="123">
        <v>0</v>
      </c>
      <c r="F3717" s="217">
        <f t="shared" si="1326"/>
        <v>101.00719424460432</v>
      </c>
    </row>
    <row r="3718" spans="1:6" s="95" customFormat="1" x14ac:dyDescent="0.2">
      <c r="A3718" s="113">
        <v>412900</v>
      </c>
      <c r="B3718" s="118" t="s">
        <v>586</v>
      </c>
      <c r="C3718" s="123">
        <v>1000</v>
      </c>
      <c r="D3718" s="115">
        <v>999.99999999999989</v>
      </c>
      <c r="E3718" s="115">
        <v>0</v>
      </c>
      <c r="F3718" s="219">
        <f t="shared" si="1326"/>
        <v>99.999999999999986</v>
      </c>
    </row>
    <row r="3719" spans="1:6" s="95" customFormat="1" x14ac:dyDescent="0.2">
      <c r="A3719" s="113">
        <v>412900</v>
      </c>
      <c r="B3719" s="118" t="s">
        <v>569</v>
      </c>
      <c r="C3719" s="123">
        <v>0</v>
      </c>
      <c r="D3719" s="115">
        <v>0</v>
      </c>
      <c r="E3719" s="115">
        <v>5000</v>
      </c>
      <c r="F3719" s="219">
        <v>0</v>
      </c>
    </row>
    <row r="3720" spans="1:6" s="120" customFormat="1" x14ac:dyDescent="0.2">
      <c r="A3720" s="111">
        <v>510000</v>
      </c>
      <c r="B3720" s="116" t="s">
        <v>423</v>
      </c>
      <c r="C3720" s="110">
        <f t="shared" ref="C3720:D3720" si="1334">C3721</f>
        <v>0</v>
      </c>
      <c r="D3720" s="110">
        <f t="shared" si="1334"/>
        <v>0</v>
      </c>
      <c r="E3720" s="110">
        <f t="shared" ref="E3720" si="1335">E3721</f>
        <v>20000</v>
      </c>
      <c r="F3720" s="218">
        <v>0</v>
      </c>
    </row>
    <row r="3721" spans="1:6" s="120" customFormat="1" x14ac:dyDescent="0.2">
      <c r="A3721" s="111">
        <v>511000</v>
      </c>
      <c r="B3721" s="116" t="s">
        <v>424</v>
      </c>
      <c r="C3721" s="110">
        <f>C3722+C3723+0</f>
        <v>0</v>
      </c>
      <c r="D3721" s="110">
        <f>D3722+D3723+0</f>
        <v>0</v>
      </c>
      <c r="E3721" s="110">
        <f>E3722+E3723+0</f>
        <v>20000</v>
      </c>
      <c r="F3721" s="218">
        <v>0</v>
      </c>
    </row>
    <row r="3722" spans="1:6" s="95" customFormat="1" ht="40.5" x14ac:dyDescent="0.2">
      <c r="A3722" s="113">
        <v>511200</v>
      </c>
      <c r="B3722" s="114" t="s">
        <v>426</v>
      </c>
      <c r="C3722" s="123">
        <v>0</v>
      </c>
      <c r="D3722" s="115">
        <v>0</v>
      </c>
      <c r="E3722" s="115">
        <v>15000</v>
      </c>
      <c r="F3722" s="219">
        <v>0</v>
      </c>
    </row>
    <row r="3723" spans="1:6" s="95" customFormat="1" x14ac:dyDescent="0.2">
      <c r="A3723" s="113">
        <v>511300</v>
      </c>
      <c r="B3723" s="114" t="s">
        <v>427</v>
      </c>
      <c r="C3723" s="123">
        <v>0</v>
      </c>
      <c r="D3723" s="115">
        <v>0</v>
      </c>
      <c r="E3723" s="115">
        <v>5000</v>
      </c>
      <c r="F3723" s="219">
        <v>0</v>
      </c>
    </row>
    <row r="3724" spans="1:6" s="167" customFormat="1" x14ac:dyDescent="0.2">
      <c r="A3724" s="158"/>
      <c r="B3724" s="159" t="s">
        <v>501</v>
      </c>
      <c r="C3724" s="153">
        <f>C3707+C3720</f>
        <v>437300</v>
      </c>
      <c r="D3724" s="153">
        <f>D3707+D3720</f>
        <v>467200</v>
      </c>
      <c r="E3724" s="153">
        <f>E3707+E3720</f>
        <v>68000</v>
      </c>
      <c r="F3724" s="246">
        <f t="shared" si="1326"/>
        <v>106.8374113880631</v>
      </c>
    </row>
    <row r="3725" spans="1:6" s="95" customFormat="1" x14ac:dyDescent="0.2">
      <c r="A3725" s="105"/>
      <c r="B3725" s="109"/>
      <c r="C3725" s="132"/>
      <c r="D3725" s="132"/>
      <c r="E3725" s="132"/>
      <c r="F3725" s="241"/>
    </row>
    <row r="3726" spans="1:6" s="95" customFormat="1" x14ac:dyDescent="0.2">
      <c r="A3726" s="105"/>
      <c r="B3726" s="109"/>
      <c r="C3726" s="132"/>
      <c r="D3726" s="132"/>
      <c r="E3726" s="132"/>
      <c r="F3726" s="241"/>
    </row>
    <row r="3727" spans="1:6" s="95" customFormat="1" x14ac:dyDescent="0.2">
      <c r="A3727" s="113" t="s">
        <v>951</v>
      </c>
      <c r="B3727" s="116"/>
      <c r="C3727" s="132"/>
      <c r="D3727" s="132"/>
      <c r="E3727" s="132"/>
      <c r="F3727" s="241"/>
    </row>
    <row r="3728" spans="1:6" s="95" customFormat="1" x14ac:dyDescent="0.2">
      <c r="A3728" s="113" t="s">
        <v>516</v>
      </c>
      <c r="B3728" s="116"/>
      <c r="C3728" s="132"/>
      <c r="D3728" s="132"/>
      <c r="E3728" s="132"/>
      <c r="F3728" s="241"/>
    </row>
    <row r="3729" spans="1:6" s="95" customFormat="1" x14ac:dyDescent="0.2">
      <c r="A3729" s="113" t="s">
        <v>652</v>
      </c>
      <c r="B3729" s="116"/>
      <c r="C3729" s="132"/>
      <c r="D3729" s="132"/>
      <c r="E3729" s="132"/>
      <c r="F3729" s="241"/>
    </row>
    <row r="3730" spans="1:6" s="95" customFormat="1" x14ac:dyDescent="0.2">
      <c r="A3730" s="113" t="s">
        <v>952</v>
      </c>
      <c r="B3730" s="116"/>
      <c r="C3730" s="132"/>
      <c r="D3730" s="132"/>
      <c r="E3730" s="132"/>
      <c r="F3730" s="241"/>
    </row>
    <row r="3731" spans="1:6" s="95" customFormat="1" x14ac:dyDescent="0.2">
      <c r="A3731" s="113"/>
      <c r="B3731" s="144"/>
      <c r="C3731" s="132"/>
      <c r="D3731" s="132"/>
      <c r="E3731" s="132"/>
      <c r="F3731" s="241"/>
    </row>
    <row r="3732" spans="1:6" s="120" customFormat="1" x14ac:dyDescent="0.2">
      <c r="A3732" s="111">
        <v>410000</v>
      </c>
      <c r="B3732" s="112" t="s">
        <v>359</v>
      </c>
      <c r="C3732" s="110">
        <f t="shared" ref="C3732" si="1336">C3733+C3738</f>
        <v>4972400</v>
      </c>
      <c r="D3732" s="110">
        <f t="shared" ref="D3732" si="1337">D3733+D3738</f>
        <v>5775300</v>
      </c>
      <c r="E3732" s="110">
        <f t="shared" ref="E3732" si="1338">E3733+E3738</f>
        <v>0</v>
      </c>
      <c r="F3732" s="218">
        <f t="shared" si="1326"/>
        <v>116.14713216957607</v>
      </c>
    </row>
    <row r="3733" spans="1:6" s="120" customFormat="1" x14ac:dyDescent="0.2">
      <c r="A3733" s="111">
        <v>411000</v>
      </c>
      <c r="B3733" s="112" t="s">
        <v>472</v>
      </c>
      <c r="C3733" s="110">
        <f t="shared" ref="C3733" si="1339">SUM(C3734:C3737)</f>
        <v>4961900</v>
      </c>
      <c r="D3733" s="110">
        <f t="shared" ref="D3733" si="1340">SUM(D3734:D3737)</f>
        <v>5764400</v>
      </c>
      <c r="E3733" s="110">
        <f t="shared" ref="E3733" si="1341">SUM(E3734:E3737)</f>
        <v>0</v>
      </c>
      <c r="F3733" s="218">
        <f t="shared" si="1326"/>
        <v>116.17324008948185</v>
      </c>
    </row>
    <row r="3734" spans="1:6" s="95" customFormat="1" x14ac:dyDescent="0.2">
      <c r="A3734" s="113">
        <v>411100</v>
      </c>
      <c r="B3734" s="114" t="s">
        <v>360</v>
      </c>
      <c r="C3734" s="123">
        <v>4700000</v>
      </c>
      <c r="D3734" s="115">
        <v>5517000</v>
      </c>
      <c r="E3734" s="123">
        <v>0</v>
      </c>
      <c r="F3734" s="217">
        <f t="shared" si="1326"/>
        <v>117.38297872340426</v>
      </c>
    </row>
    <row r="3735" spans="1:6" s="95" customFormat="1" ht="40.5" x14ac:dyDescent="0.2">
      <c r="A3735" s="113">
        <v>411200</v>
      </c>
      <c r="B3735" s="114" t="s">
        <v>485</v>
      </c>
      <c r="C3735" s="123">
        <v>65000</v>
      </c>
      <c r="D3735" s="115">
        <v>65000</v>
      </c>
      <c r="E3735" s="123">
        <v>0</v>
      </c>
      <c r="F3735" s="217">
        <f t="shared" si="1326"/>
        <v>100</v>
      </c>
    </row>
    <row r="3736" spans="1:6" s="95" customFormat="1" ht="40.5" x14ac:dyDescent="0.2">
      <c r="A3736" s="113">
        <v>411300</v>
      </c>
      <c r="B3736" s="114" t="s">
        <v>361</v>
      </c>
      <c r="C3736" s="123">
        <v>126900</v>
      </c>
      <c r="D3736" s="115">
        <v>112400</v>
      </c>
      <c r="E3736" s="123">
        <v>0</v>
      </c>
      <c r="F3736" s="217">
        <f t="shared" si="1326"/>
        <v>88.573680063041763</v>
      </c>
    </row>
    <row r="3737" spans="1:6" s="95" customFormat="1" x14ac:dyDescent="0.2">
      <c r="A3737" s="113">
        <v>411400</v>
      </c>
      <c r="B3737" s="114" t="s">
        <v>362</v>
      </c>
      <c r="C3737" s="123">
        <v>70000</v>
      </c>
      <c r="D3737" s="115">
        <v>70000</v>
      </c>
      <c r="E3737" s="123">
        <v>0</v>
      </c>
      <c r="F3737" s="217">
        <f t="shared" si="1326"/>
        <v>100</v>
      </c>
    </row>
    <row r="3738" spans="1:6" s="120" customFormat="1" x14ac:dyDescent="0.2">
      <c r="A3738" s="111">
        <v>412000</v>
      </c>
      <c r="B3738" s="116" t="s">
        <v>477</v>
      </c>
      <c r="C3738" s="110">
        <f t="shared" ref="C3738" si="1342">SUM(C3739:C3739)</f>
        <v>10500</v>
      </c>
      <c r="D3738" s="110">
        <f t="shared" ref="D3738" si="1343">SUM(D3739:D3739)</f>
        <v>10900</v>
      </c>
      <c r="E3738" s="110">
        <f t="shared" ref="E3738" si="1344">SUM(E3739:E3739)</f>
        <v>0</v>
      </c>
      <c r="F3738" s="218">
        <f t="shared" si="1326"/>
        <v>103.80952380952382</v>
      </c>
    </row>
    <row r="3739" spans="1:6" s="95" customFormat="1" x14ac:dyDescent="0.2">
      <c r="A3739" s="113">
        <v>412900</v>
      </c>
      <c r="B3739" s="114" t="s">
        <v>587</v>
      </c>
      <c r="C3739" s="123">
        <v>10500</v>
      </c>
      <c r="D3739" s="115">
        <v>10900</v>
      </c>
      <c r="E3739" s="123">
        <v>0</v>
      </c>
      <c r="F3739" s="217">
        <f t="shared" si="1326"/>
        <v>103.80952380952382</v>
      </c>
    </row>
    <row r="3740" spans="1:6" s="120" customFormat="1" x14ac:dyDescent="0.2">
      <c r="A3740" s="111">
        <v>630000</v>
      </c>
      <c r="B3740" s="116" t="s">
        <v>462</v>
      </c>
      <c r="C3740" s="110">
        <f t="shared" ref="C3740:C3741" si="1345">C3741</f>
        <v>80000</v>
      </c>
      <c r="D3740" s="110">
        <f t="shared" ref="D3740:E3741" si="1346">D3741</f>
        <v>84600</v>
      </c>
      <c r="E3740" s="110">
        <f t="shared" si="1346"/>
        <v>0</v>
      </c>
      <c r="F3740" s="218">
        <f t="shared" ref="F3740:F3787" si="1347">D3740/C3740*100</f>
        <v>105.75000000000001</v>
      </c>
    </row>
    <row r="3741" spans="1:6" s="120" customFormat="1" x14ac:dyDescent="0.2">
      <c r="A3741" s="111">
        <v>638000</v>
      </c>
      <c r="B3741" s="116" t="s">
        <v>398</v>
      </c>
      <c r="C3741" s="110">
        <f t="shared" si="1345"/>
        <v>80000</v>
      </c>
      <c r="D3741" s="110">
        <f t="shared" si="1346"/>
        <v>84600</v>
      </c>
      <c r="E3741" s="110">
        <f t="shared" ref="E3741" si="1348">E3742</f>
        <v>0</v>
      </c>
      <c r="F3741" s="218">
        <f t="shared" si="1347"/>
        <v>105.75000000000001</v>
      </c>
    </row>
    <row r="3742" spans="1:6" s="95" customFormat="1" x14ac:dyDescent="0.2">
      <c r="A3742" s="113">
        <v>638100</v>
      </c>
      <c r="B3742" s="114" t="s">
        <v>467</v>
      </c>
      <c r="C3742" s="123">
        <v>80000</v>
      </c>
      <c r="D3742" s="115">
        <v>84600</v>
      </c>
      <c r="E3742" s="123">
        <v>0</v>
      </c>
      <c r="F3742" s="217">
        <f t="shared" si="1347"/>
        <v>105.75000000000001</v>
      </c>
    </row>
    <row r="3743" spans="1:6" s="167" customFormat="1" x14ac:dyDescent="0.2">
      <c r="A3743" s="158"/>
      <c r="B3743" s="159" t="s">
        <v>501</v>
      </c>
      <c r="C3743" s="153">
        <f>C3732+0+C3740</f>
        <v>5052400</v>
      </c>
      <c r="D3743" s="153">
        <f>D3732+0+D3740</f>
        <v>5859900</v>
      </c>
      <c r="E3743" s="153">
        <f>E3732+0+E3740</f>
        <v>0</v>
      </c>
      <c r="F3743" s="246">
        <f t="shared" si="1347"/>
        <v>115.98250336473754</v>
      </c>
    </row>
    <row r="3744" spans="1:6" s="95" customFormat="1" x14ac:dyDescent="0.2">
      <c r="A3744" s="105"/>
      <c r="B3744" s="109"/>
      <c r="C3744" s="132"/>
      <c r="D3744" s="132"/>
      <c r="E3744" s="132"/>
      <c r="F3744" s="241"/>
    </row>
    <row r="3745" spans="1:6" s="95" customFormat="1" x14ac:dyDescent="0.2">
      <c r="A3745" s="108"/>
      <c r="B3745" s="109"/>
      <c r="C3745" s="115"/>
      <c r="D3745" s="115"/>
      <c r="E3745" s="115"/>
      <c r="F3745" s="219"/>
    </row>
    <row r="3746" spans="1:6" s="95" customFormat="1" x14ac:dyDescent="0.2">
      <c r="A3746" s="113" t="s">
        <v>953</v>
      </c>
      <c r="B3746" s="116"/>
      <c r="C3746" s="115"/>
      <c r="D3746" s="115"/>
      <c r="E3746" s="115"/>
      <c r="F3746" s="219"/>
    </row>
    <row r="3747" spans="1:6" s="95" customFormat="1" x14ac:dyDescent="0.2">
      <c r="A3747" s="113" t="s">
        <v>518</v>
      </c>
      <c r="B3747" s="116"/>
      <c r="C3747" s="115"/>
      <c r="D3747" s="115"/>
      <c r="E3747" s="115"/>
      <c r="F3747" s="219"/>
    </row>
    <row r="3748" spans="1:6" s="95" customFormat="1" x14ac:dyDescent="0.2">
      <c r="A3748" s="113" t="s">
        <v>643</v>
      </c>
      <c r="B3748" s="116"/>
      <c r="C3748" s="115"/>
      <c r="D3748" s="115"/>
      <c r="E3748" s="115"/>
      <c r="F3748" s="219"/>
    </row>
    <row r="3749" spans="1:6" s="95" customFormat="1" x14ac:dyDescent="0.2">
      <c r="A3749" s="113" t="s">
        <v>801</v>
      </c>
      <c r="B3749" s="116"/>
      <c r="C3749" s="115"/>
      <c r="D3749" s="115"/>
      <c r="E3749" s="115"/>
      <c r="F3749" s="219"/>
    </row>
    <row r="3750" spans="1:6" s="95" customFormat="1" x14ac:dyDescent="0.2">
      <c r="A3750" s="113"/>
      <c r="B3750" s="144"/>
      <c r="C3750" s="132"/>
      <c r="D3750" s="132"/>
      <c r="E3750" s="132"/>
      <c r="F3750" s="241"/>
    </row>
    <row r="3751" spans="1:6" s="95" customFormat="1" x14ac:dyDescent="0.2">
      <c r="A3751" s="111">
        <v>410000</v>
      </c>
      <c r="B3751" s="112" t="s">
        <v>359</v>
      </c>
      <c r="C3751" s="110">
        <f>C3752+C3757+C3769+C3771+C3780+0+0</f>
        <v>59544400</v>
      </c>
      <c r="D3751" s="110">
        <f>D3752+D3757+D3769+D3771+D3780+0+0</f>
        <v>60998200</v>
      </c>
      <c r="E3751" s="110">
        <f>E3752+E3757+E3769+E3771+E3780+0+0</f>
        <v>0</v>
      </c>
      <c r="F3751" s="218">
        <f t="shared" si="1347"/>
        <v>102.44153942268291</v>
      </c>
    </row>
    <row r="3752" spans="1:6" s="95" customFormat="1" x14ac:dyDescent="0.2">
      <c r="A3752" s="111">
        <v>411000</v>
      </c>
      <c r="B3752" s="112" t="s">
        <v>472</v>
      </c>
      <c r="C3752" s="110">
        <f t="shared" ref="C3752" si="1349">SUM(C3753:C3756)</f>
        <v>2596000</v>
      </c>
      <c r="D3752" s="110">
        <f t="shared" ref="D3752" si="1350">SUM(D3753:D3756)</f>
        <v>2841800</v>
      </c>
      <c r="E3752" s="110">
        <f t="shared" ref="E3752" si="1351">SUM(E3753:E3756)</f>
        <v>0</v>
      </c>
      <c r="F3752" s="218">
        <f t="shared" si="1347"/>
        <v>109.46841294298922</v>
      </c>
    </row>
    <row r="3753" spans="1:6" s="95" customFormat="1" x14ac:dyDescent="0.2">
      <c r="A3753" s="113">
        <v>411100</v>
      </c>
      <c r="B3753" s="114" t="s">
        <v>360</v>
      </c>
      <c r="C3753" s="123">
        <v>2400000</v>
      </c>
      <c r="D3753" s="115">
        <v>2645000</v>
      </c>
      <c r="E3753" s="123">
        <v>0</v>
      </c>
      <c r="F3753" s="217">
        <f t="shared" si="1347"/>
        <v>110.20833333333333</v>
      </c>
    </row>
    <row r="3754" spans="1:6" s="95" customFormat="1" ht="40.5" x14ac:dyDescent="0.2">
      <c r="A3754" s="113">
        <v>411200</v>
      </c>
      <c r="B3754" s="114" t="s">
        <v>485</v>
      </c>
      <c r="C3754" s="123">
        <v>98000</v>
      </c>
      <c r="D3754" s="115">
        <v>100000</v>
      </c>
      <c r="E3754" s="123">
        <v>0</v>
      </c>
      <c r="F3754" s="217">
        <f t="shared" si="1347"/>
        <v>102.04081632653062</v>
      </c>
    </row>
    <row r="3755" spans="1:6" s="95" customFormat="1" ht="40.5" x14ac:dyDescent="0.2">
      <c r="A3755" s="113">
        <v>411300</v>
      </c>
      <c r="B3755" s="114" t="s">
        <v>361</v>
      </c>
      <c r="C3755" s="123">
        <v>80000</v>
      </c>
      <c r="D3755" s="115">
        <v>80000</v>
      </c>
      <c r="E3755" s="123">
        <v>0</v>
      </c>
      <c r="F3755" s="217">
        <f t="shared" si="1347"/>
        <v>100</v>
      </c>
    </row>
    <row r="3756" spans="1:6" s="95" customFormat="1" x14ac:dyDescent="0.2">
      <c r="A3756" s="113">
        <v>411400</v>
      </c>
      <c r="B3756" s="114" t="s">
        <v>362</v>
      </c>
      <c r="C3756" s="123">
        <v>18000</v>
      </c>
      <c r="D3756" s="115">
        <v>16800</v>
      </c>
      <c r="E3756" s="123">
        <v>0</v>
      </c>
      <c r="F3756" s="217">
        <f t="shared" si="1347"/>
        <v>93.333333333333329</v>
      </c>
    </row>
    <row r="3757" spans="1:6" s="95" customFormat="1" x14ac:dyDescent="0.2">
      <c r="A3757" s="111">
        <v>412000</v>
      </c>
      <c r="B3757" s="116" t="s">
        <v>477</v>
      </c>
      <c r="C3757" s="110">
        <f t="shared" ref="C3757" si="1352">SUM(C3758:C3768)</f>
        <v>544300</v>
      </c>
      <c r="D3757" s="110">
        <f t="shared" ref="D3757" si="1353">SUM(D3758:D3768)</f>
        <v>564300</v>
      </c>
      <c r="E3757" s="110">
        <f t="shared" ref="E3757" si="1354">SUM(E3758:E3768)</f>
        <v>0</v>
      </c>
      <c r="F3757" s="218">
        <f t="shared" si="1347"/>
        <v>103.67444424030865</v>
      </c>
    </row>
    <row r="3758" spans="1:6" s="95" customFormat="1" ht="40.5" x14ac:dyDescent="0.2">
      <c r="A3758" s="113">
        <v>412200</v>
      </c>
      <c r="B3758" s="114" t="s">
        <v>486</v>
      </c>
      <c r="C3758" s="123">
        <v>53000</v>
      </c>
      <c r="D3758" s="115">
        <v>53000</v>
      </c>
      <c r="E3758" s="123">
        <v>0</v>
      </c>
      <c r="F3758" s="217">
        <f t="shared" si="1347"/>
        <v>100</v>
      </c>
    </row>
    <row r="3759" spans="1:6" s="95" customFormat="1" x14ac:dyDescent="0.2">
      <c r="A3759" s="113">
        <v>412300</v>
      </c>
      <c r="B3759" s="114" t="s">
        <v>364</v>
      </c>
      <c r="C3759" s="123">
        <v>41000</v>
      </c>
      <c r="D3759" s="115">
        <v>41000</v>
      </c>
      <c r="E3759" s="123">
        <v>0</v>
      </c>
      <c r="F3759" s="217">
        <f t="shared" si="1347"/>
        <v>100</v>
      </c>
    </row>
    <row r="3760" spans="1:6" s="95" customFormat="1" x14ac:dyDescent="0.2">
      <c r="A3760" s="113">
        <v>412500</v>
      </c>
      <c r="B3760" s="114" t="s">
        <v>366</v>
      </c>
      <c r="C3760" s="123">
        <v>14000</v>
      </c>
      <c r="D3760" s="115">
        <v>14000</v>
      </c>
      <c r="E3760" s="123">
        <v>0</v>
      </c>
      <c r="F3760" s="217">
        <f t="shared" si="1347"/>
        <v>100</v>
      </c>
    </row>
    <row r="3761" spans="1:6" s="95" customFormat="1" x14ac:dyDescent="0.2">
      <c r="A3761" s="113">
        <v>412600</v>
      </c>
      <c r="B3761" s="114" t="s">
        <v>487</v>
      </c>
      <c r="C3761" s="123">
        <v>45000</v>
      </c>
      <c r="D3761" s="115">
        <v>45000</v>
      </c>
      <c r="E3761" s="123">
        <v>0</v>
      </c>
      <c r="F3761" s="217">
        <f t="shared" si="1347"/>
        <v>100</v>
      </c>
    </row>
    <row r="3762" spans="1:6" s="95" customFormat="1" x14ac:dyDescent="0.2">
      <c r="A3762" s="113">
        <v>412700</v>
      </c>
      <c r="B3762" s="114" t="s">
        <v>474</v>
      </c>
      <c r="C3762" s="123">
        <v>130000</v>
      </c>
      <c r="D3762" s="115">
        <v>130000</v>
      </c>
      <c r="E3762" s="123">
        <v>0</v>
      </c>
      <c r="F3762" s="217">
        <f t="shared" si="1347"/>
        <v>100</v>
      </c>
    </row>
    <row r="3763" spans="1:6" s="95" customFormat="1" x14ac:dyDescent="0.2">
      <c r="A3763" s="113">
        <v>412900</v>
      </c>
      <c r="B3763" s="114" t="s">
        <v>802</v>
      </c>
      <c r="C3763" s="123">
        <v>1300.0000000000002</v>
      </c>
      <c r="D3763" s="115">
        <v>1300.0000000000002</v>
      </c>
      <c r="E3763" s="123">
        <v>0</v>
      </c>
      <c r="F3763" s="217">
        <f t="shared" si="1347"/>
        <v>100</v>
      </c>
    </row>
    <row r="3764" spans="1:6" s="95" customFormat="1" x14ac:dyDescent="0.2">
      <c r="A3764" s="113">
        <v>412900</v>
      </c>
      <c r="B3764" s="114" t="s">
        <v>567</v>
      </c>
      <c r="C3764" s="123">
        <v>200000</v>
      </c>
      <c r="D3764" s="115">
        <v>220000</v>
      </c>
      <c r="E3764" s="123">
        <v>0</v>
      </c>
      <c r="F3764" s="217">
        <f t="shared" si="1347"/>
        <v>110.00000000000001</v>
      </c>
    </row>
    <row r="3765" spans="1:6" s="95" customFormat="1" x14ac:dyDescent="0.2">
      <c r="A3765" s="113">
        <v>412900</v>
      </c>
      <c r="B3765" s="118" t="s">
        <v>585</v>
      </c>
      <c r="C3765" s="123">
        <v>4000</v>
      </c>
      <c r="D3765" s="115">
        <v>4000</v>
      </c>
      <c r="E3765" s="123">
        <v>0</v>
      </c>
      <c r="F3765" s="217">
        <f t="shared" si="1347"/>
        <v>100</v>
      </c>
    </row>
    <row r="3766" spans="1:6" s="95" customFormat="1" x14ac:dyDescent="0.2">
      <c r="A3766" s="113">
        <v>412900</v>
      </c>
      <c r="B3766" s="118" t="s">
        <v>587</v>
      </c>
      <c r="C3766" s="123">
        <v>8000</v>
      </c>
      <c r="D3766" s="115">
        <v>8000</v>
      </c>
      <c r="E3766" s="123">
        <v>0</v>
      </c>
      <c r="F3766" s="217">
        <f t="shared" si="1347"/>
        <v>100</v>
      </c>
    </row>
    <row r="3767" spans="1:6" s="95" customFormat="1" x14ac:dyDescent="0.2">
      <c r="A3767" s="113">
        <v>412900</v>
      </c>
      <c r="B3767" s="118" t="s">
        <v>699</v>
      </c>
      <c r="C3767" s="123">
        <v>30000</v>
      </c>
      <c r="D3767" s="115">
        <v>30000</v>
      </c>
      <c r="E3767" s="123">
        <v>0</v>
      </c>
      <c r="F3767" s="217">
        <f t="shared" si="1347"/>
        <v>100</v>
      </c>
    </row>
    <row r="3768" spans="1:6" s="95" customFormat="1" x14ac:dyDescent="0.2">
      <c r="A3768" s="113">
        <v>412900</v>
      </c>
      <c r="B3768" s="114" t="s">
        <v>569</v>
      </c>
      <c r="C3768" s="123">
        <v>17999.999999999996</v>
      </c>
      <c r="D3768" s="115">
        <v>17999.999999999996</v>
      </c>
      <c r="E3768" s="123">
        <v>0</v>
      </c>
      <c r="F3768" s="217">
        <f t="shared" si="1347"/>
        <v>100</v>
      </c>
    </row>
    <row r="3769" spans="1:6" s="95" customFormat="1" x14ac:dyDescent="0.2">
      <c r="A3769" s="111">
        <v>414000</v>
      </c>
      <c r="B3769" s="116" t="s">
        <v>376</v>
      </c>
      <c r="C3769" s="110">
        <f>SUM(C3770:C3770)</f>
        <v>1900000</v>
      </c>
      <c r="D3769" s="110">
        <f>SUM(D3770:D3770)</f>
        <v>1900000</v>
      </c>
      <c r="E3769" s="110">
        <f>SUM(E3770:E3770)</f>
        <v>0</v>
      </c>
      <c r="F3769" s="218">
        <f t="shared" si="1347"/>
        <v>100</v>
      </c>
    </row>
    <row r="3770" spans="1:6" s="95" customFormat="1" x14ac:dyDescent="0.2">
      <c r="A3770" s="113">
        <v>414100</v>
      </c>
      <c r="B3770" s="114" t="s">
        <v>700</v>
      </c>
      <c r="C3770" s="123">
        <v>1900000</v>
      </c>
      <c r="D3770" s="115">
        <v>1900000</v>
      </c>
      <c r="E3770" s="123">
        <v>0</v>
      </c>
      <c r="F3770" s="217">
        <f t="shared" si="1347"/>
        <v>100</v>
      </c>
    </row>
    <row r="3771" spans="1:6" s="120" customFormat="1" x14ac:dyDescent="0.2">
      <c r="A3771" s="111">
        <v>415000</v>
      </c>
      <c r="B3771" s="145" t="s">
        <v>321</v>
      </c>
      <c r="C3771" s="110">
        <f>SUM(C3772:C3779)</f>
        <v>48504100</v>
      </c>
      <c r="D3771" s="110">
        <f>SUM(D3772:D3779)</f>
        <v>49692100</v>
      </c>
      <c r="E3771" s="110">
        <f>SUM(E3772:E3779)</f>
        <v>0</v>
      </c>
      <c r="F3771" s="218">
        <f t="shared" si="1347"/>
        <v>102.44927748375912</v>
      </c>
    </row>
    <row r="3772" spans="1:6" s="95" customFormat="1" x14ac:dyDescent="0.2">
      <c r="A3772" s="121">
        <v>415200</v>
      </c>
      <c r="B3772" s="114" t="s">
        <v>538</v>
      </c>
      <c r="C3772" s="123">
        <v>2275000</v>
      </c>
      <c r="D3772" s="115">
        <v>3106600</v>
      </c>
      <c r="E3772" s="123">
        <v>0</v>
      </c>
      <c r="F3772" s="217">
        <f t="shared" si="1347"/>
        <v>136.55384615384617</v>
      </c>
    </row>
    <row r="3773" spans="1:6" s="95" customFormat="1" x14ac:dyDescent="0.2">
      <c r="A3773" s="113">
        <v>415200</v>
      </c>
      <c r="B3773" s="114" t="s">
        <v>701</v>
      </c>
      <c r="C3773" s="123">
        <v>30000</v>
      </c>
      <c r="D3773" s="115">
        <v>30000</v>
      </c>
      <c r="E3773" s="123">
        <v>0</v>
      </c>
      <c r="F3773" s="217">
        <f t="shared" si="1347"/>
        <v>100</v>
      </c>
    </row>
    <row r="3774" spans="1:6" s="95" customFormat="1" ht="40.5" x14ac:dyDescent="0.2">
      <c r="A3774" s="113">
        <v>415200</v>
      </c>
      <c r="B3774" s="114" t="s">
        <v>954</v>
      </c>
      <c r="C3774" s="123">
        <v>220000</v>
      </c>
      <c r="D3774" s="115">
        <v>220000</v>
      </c>
      <c r="E3774" s="123">
        <v>0</v>
      </c>
      <c r="F3774" s="217">
        <f t="shared" si="1347"/>
        <v>100</v>
      </c>
    </row>
    <row r="3775" spans="1:6" s="95" customFormat="1" x14ac:dyDescent="0.2">
      <c r="A3775" s="113">
        <v>415200</v>
      </c>
      <c r="B3775" s="114" t="s">
        <v>615</v>
      </c>
      <c r="C3775" s="123">
        <v>860000</v>
      </c>
      <c r="D3775" s="115">
        <v>860000</v>
      </c>
      <c r="E3775" s="123">
        <v>0</v>
      </c>
      <c r="F3775" s="217">
        <f t="shared" si="1347"/>
        <v>100</v>
      </c>
    </row>
    <row r="3776" spans="1:6" s="95" customFormat="1" x14ac:dyDescent="0.2">
      <c r="A3776" s="113">
        <v>415200</v>
      </c>
      <c r="B3776" s="114" t="s">
        <v>537</v>
      </c>
      <c r="C3776" s="123">
        <v>264500</v>
      </c>
      <c r="D3776" s="115">
        <v>264500</v>
      </c>
      <c r="E3776" s="123">
        <v>0</v>
      </c>
      <c r="F3776" s="217">
        <f t="shared" si="1347"/>
        <v>100</v>
      </c>
    </row>
    <row r="3777" spans="1:6" s="95" customFormat="1" x14ac:dyDescent="0.2">
      <c r="A3777" s="113">
        <v>415200</v>
      </c>
      <c r="B3777" s="114" t="s">
        <v>702</v>
      </c>
      <c r="C3777" s="123">
        <v>4158000</v>
      </c>
      <c r="D3777" s="115">
        <v>4380000</v>
      </c>
      <c r="E3777" s="123">
        <v>0</v>
      </c>
      <c r="F3777" s="217">
        <f t="shared" si="1347"/>
        <v>105.33910533910533</v>
      </c>
    </row>
    <row r="3778" spans="1:6" s="95" customFormat="1" x14ac:dyDescent="0.2">
      <c r="A3778" s="113">
        <v>415200</v>
      </c>
      <c r="B3778" s="114" t="s">
        <v>532</v>
      </c>
      <c r="C3778" s="123">
        <v>39876600</v>
      </c>
      <c r="D3778" s="115">
        <v>40831000</v>
      </c>
      <c r="E3778" s="123">
        <v>0</v>
      </c>
      <c r="F3778" s="217">
        <f t="shared" si="1347"/>
        <v>102.39338358837011</v>
      </c>
    </row>
    <row r="3779" spans="1:6" s="95" customFormat="1" x14ac:dyDescent="0.2">
      <c r="A3779" s="113">
        <v>415200</v>
      </c>
      <c r="B3779" s="114" t="s">
        <v>533</v>
      </c>
      <c r="C3779" s="123">
        <v>820000</v>
      </c>
      <c r="D3779" s="115">
        <v>0</v>
      </c>
      <c r="E3779" s="123">
        <v>0</v>
      </c>
      <c r="F3779" s="217">
        <f t="shared" si="1347"/>
        <v>0</v>
      </c>
    </row>
    <row r="3780" spans="1:6" s="120" customFormat="1" x14ac:dyDescent="0.2">
      <c r="A3780" s="111">
        <v>416000</v>
      </c>
      <c r="B3780" s="116" t="s">
        <v>479</v>
      </c>
      <c r="C3780" s="110">
        <f t="shared" ref="C3780" si="1355">SUM(C3781:C3781)</f>
        <v>6000000</v>
      </c>
      <c r="D3780" s="110">
        <f t="shared" ref="D3780:E3780" si="1356">SUM(D3781:D3781)</f>
        <v>6000000</v>
      </c>
      <c r="E3780" s="110">
        <f t="shared" si="1356"/>
        <v>0</v>
      </c>
      <c r="F3780" s="218">
        <f t="shared" si="1347"/>
        <v>100</v>
      </c>
    </row>
    <row r="3781" spans="1:6" s="95" customFormat="1" x14ac:dyDescent="0.2">
      <c r="A3781" s="113">
        <v>416300</v>
      </c>
      <c r="B3781" s="114" t="s">
        <v>703</v>
      </c>
      <c r="C3781" s="123">
        <v>6000000</v>
      </c>
      <c r="D3781" s="115">
        <v>6000000</v>
      </c>
      <c r="E3781" s="123">
        <v>0</v>
      </c>
      <c r="F3781" s="217">
        <f t="shared" si="1347"/>
        <v>100</v>
      </c>
    </row>
    <row r="3782" spans="1:6" s="120" customFormat="1" x14ac:dyDescent="0.2">
      <c r="A3782" s="111">
        <v>480000</v>
      </c>
      <c r="B3782" s="116" t="s">
        <v>419</v>
      </c>
      <c r="C3782" s="110">
        <f>C3783+C3793</f>
        <v>271200300</v>
      </c>
      <c r="D3782" s="110">
        <f>D3783+D3793</f>
        <v>301836400</v>
      </c>
      <c r="E3782" s="110">
        <f>E3783+E3793</f>
        <v>0</v>
      </c>
      <c r="F3782" s="218">
        <f t="shared" si="1347"/>
        <v>111.29648455403627</v>
      </c>
    </row>
    <row r="3783" spans="1:6" s="95" customFormat="1" x14ac:dyDescent="0.2">
      <c r="A3783" s="111">
        <v>487000</v>
      </c>
      <c r="B3783" s="116" t="s">
        <v>471</v>
      </c>
      <c r="C3783" s="110">
        <f>SUM(C3784:C3792)</f>
        <v>270600300</v>
      </c>
      <c r="D3783" s="110">
        <f>SUM(D3784:D3792)</f>
        <v>301236400</v>
      </c>
      <c r="E3783" s="110">
        <f>SUM(E3784:E3792)</f>
        <v>0</v>
      </c>
      <c r="F3783" s="218">
        <f t="shared" si="1347"/>
        <v>111.32153216385939</v>
      </c>
    </row>
    <row r="3784" spans="1:6" s="95" customFormat="1" x14ac:dyDescent="0.2">
      <c r="A3784" s="113">
        <v>487300</v>
      </c>
      <c r="B3784" s="114" t="s">
        <v>955</v>
      </c>
      <c r="C3784" s="123">
        <v>31800000</v>
      </c>
      <c r="D3784" s="115">
        <v>36000000</v>
      </c>
      <c r="E3784" s="123">
        <v>0</v>
      </c>
      <c r="F3784" s="217">
        <f t="shared" si="1347"/>
        <v>113.20754716981132</v>
      </c>
    </row>
    <row r="3785" spans="1:6" s="95" customFormat="1" ht="40.5" x14ac:dyDescent="0.2">
      <c r="A3785" s="113">
        <v>487300</v>
      </c>
      <c r="B3785" s="114" t="s">
        <v>956</v>
      </c>
      <c r="C3785" s="123">
        <v>11600000</v>
      </c>
      <c r="D3785" s="115">
        <v>13200000</v>
      </c>
      <c r="E3785" s="123">
        <v>0</v>
      </c>
      <c r="F3785" s="217">
        <f t="shared" si="1347"/>
        <v>113.79310344827587</v>
      </c>
    </row>
    <row r="3786" spans="1:6" s="95" customFormat="1" x14ac:dyDescent="0.2">
      <c r="A3786" s="121">
        <v>487400</v>
      </c>
      <c r="B3786" s="114" t="s">
        <v>957</v>
      </c>
      <c r="C3786" s="123">
        <v>1200300</v>
      </c>
      <c r="D3786" s="115">
        <v>1615300</v>
      </c>
      <c r="E3786" s="123">
        <v>0</v>
      </c>
      <c r="F3786" s="217">
        <f t="shared" si="1347"/>
        <v>134.5746896609181</v>
      </c>
    </row>
    <row r="3787" spans="1:6" s="95" customFormat="1" x14ac:dyDescent="0.2">
      <c r="A3787" s="121">
        <v>487400</v>
      </c>
      <c r="B3787" s="114" t="s">
        <v>558</v>
      </c>
      <c r="C3787" s="123">
        <v>800000</v>
      </c>
      <c r="D3787" s="115">
        <v>800000</v>
      </c>
      <c r="E3787" s="123">
        <v>0</v>
      </c>
      <c r="F3787" s="217">
        <f t="shared" si="1347"/>
        <v>100</v>
      </c>
    </row>
    <row r="3788" spans="1:6" s="95" customFormat="1" ht="40.5" x14ac:dyDescent="0.2">
      <c r="A3788" s="121">
        <v>487400</v>
      </c>
      <c r="B3788" s="114" t="s">
        <v>559</v>
      </c>
      <c r="C3788" s="123">
        <v>132100000</v>
      </c>
      <c r="D3788" s="115">
        <v>128400000</v>
      </c>
      <c r="E3788" s="123">
        <v>0</v>
      </c>
      <c r="F3788" s="217">
        <f t="shared" ref="F3788:F3840" si="1357">D3788/C3788*100</f>
        <v>97.199091597274787</v>
      </c>
    </row>
    <row r="3789" spans="1:6" s="95" customFormat="1" x14ac:dyDescent="0.2">
      <c r="A3789" s="121">
        <v>487400</v>
      </c>
      <c r="B3789" s="114" t="s">
        <v>560</v>
      </c>
      <c r="C3789" s="123">
        <v>55600000</v>
      </c>
      <c r="D3789" s="115">
        <v>71600000</v>
      </c>
      <c r="E3789" s="123">
        <v>0</v>
      </c>
      <c r="F3789" s="217">
        <f t="shared" si="1357"/>
        <v>128.77697841726618</v>
      </c>
    </row>
    <row r="3790" spans="1:6" s="95" customFormat="1" ht="40.5" x14ac:dyDescent="0.2">
      <c r="A3790" s="121">
        <v>487400</v>
      </c>
      <c r="B3790" s="114" t="s">
        <v>704</v>
      </c>
      <c r="C3790" s="123">
        <v>9040000</v>
      </c>
      <c r="D3790" s="115">
        <v>9040000</v>
      </c>
      <c r="E3790" s="123">
        <v>0</v>
      </c>
      <c r="F3790" s="217">
        <f t="shared" si="1357"/>
        <v>100</v>
      </c>
    </row>
    <row r="3791" spans="1:6" s="95" customFormat="1" ht="40.5" x14ac:dyDescent="0.2">
      <c r="A3791" s="121">
        <v>487400</v>
      </c>
      <c r="B3791" s="114" t="s">
        <v>779</v>
      </c>
      <c r="C3791" s="123">
        <v>460000</v>
      </c>
      <c r="D3791" s="115">
        <v>581100</v>
      </c>
      <c r="E3791" s="123">
        <v>0</v>
      </c>
      <c r="F3791" s="217">
        <f t="shared" si="1357"/>
        <v>126.32608695652175</v>
      </c>
    </row>
    <row r="3792" spans="1:6" s="95" customFormat="1" x14ac:dyDescent="0.2">
      <c r="A3792" s="121">
        <v>487400</v>
      </c>
      <c r="B3792" s="114" t="s">
        <v>958</v>
      </c>
      <c r="C3792" s="123">
        <v>28000000</v>
      </c>
      <c r="D3792" s="115">
        <v>40000000</v>
      </c>
      <c r="E3792" s="123">
        <v>0</v>
      </c>
      <c r="F3792" s="217">
        <f t="shared" si="1357"/>
        <v>142.85714285714286</v>
      </c>
    </row>
    <row r="3793" spans="1:6" s="95" customFormat="1" x14ac:dyDescent="0.2">
      <c r="A3793" s="111">
        <v>488000</v>
      </c>
      <c r="B3793" s="116" t="s">
        <v>375</v>
      </c>
      <c r="C3793" s="110">
        <f>0+0+0+C3794</f>
        <v>600000</v>
      </c>
      <c r="D3793" s="110">
        <f>0+0+0+D3794</f>
        <v>600000</v>
      </c>
      <c r="E3793" s="110">
        <f>0+0+0+E3794</f>
        <v>0</v>
      </c>
      <c r="F3793" s="218">
        <f t="shared" si="1357"/>
        <v>100</v>
      </c>
    </row>
    <row r="3794" spans="1:6" s="95" customFormat="1" x14ac:dyDescent="0.2">
      <c r="A3794" s="113">
        <v>488100</v>
      </c>
      <c r="B3794" s="114" t="s">
        <v>959</v>
      </c>
      <c r="C3794" s="123">
        <v>600000</v>
      </c>
      <c r="D3794" s="115">
        <v>600000</v>
      </c>
      <c r="E3794" s="123">
        <v>0</v>
      </c>
      <c r="F3794" s="217">
        <f t="shared" si="1357"/>
        <v>100</v>
      </c>
    </row>
    <row r="3795" spans="1:6" s="95" customFormat="1" x14ac:dyDescent="0.2">
      <c r="A3795" s="111">
        <v>510000</v>
      </c>
      <c r="B3795" s="116" t="s">
        <v>423</v>
      </c>
      <c r="C3795" s="110">
        <f t="shared" ref="C3795" si="1358">C3796+C3799</f>
        <v>64012000</v>
      </c>
      <c r="D3795" s="110">
        <f t="shared" ref="D3795" si="1359">D3796+D3799</f>
        <v>85567000</v>
      </c>
      <c r="E3795" s="110">
        <f t="shared" ref="E3795" si="1360">E3796+E3799</f>
        <v>0</v>
      </c>
      <c r="F3795" s="218">
        <f t="shared" si="1357"/>
        <v>133.67337374242331</v>
      </c>
    </row>
    <row r="3796" spans="1:6" s="95" customFormat="1" x14ac:dyDescent="0.2">
      <c r="A3796" s="111">
        <v>511000</v>
      </c>
      <c r="B3796" s="116" t="s">
        <v>424</v>
      </c>
      <c r="C3796" s="110">
        <f t="shared" ref="C3796" si="1361">SUM(C3797:C3798)</f>
        <v>64005000</v>
      </c>
      <c r="D3796" s="110">
        <f t="shared" ref="D3796" si="1362">SUM(D3797:D3798)</f>
        <v>85560000</v>
      </c>
      <c r="E3796" s="110">
        <f t="shared" ref="E3796" si="1363">SUM(E3797:E3798)</f>
        <v>0</v>
      </c>
      <c r="F3796" s="218">
        <f t="shared" si="1357"/>
        <v>133.67705647996252</v>
      </c>
    </row>
    <row r="3797" spans="1:6" s="95" customFormat="1" x14ac:dyDescent="0.2">
      <c r="A3797" s="121">
        <v>511100</v>
      </c>
      <c r="B3797" s="114" t="s">
        <v>425</v>
      </c>
      <c r="C3797" s="123">
        <v>64000000</v>
      </c>
      <c r="D3797" s="115">
        <v>85555000</v>
      </c>
      <c r="E3797" s="123">
        <v>0</v>
      </c>
      <c r="F3797" s="217">
        <f t="shared" si="1357"/>
        <v>133.6796875</v>
      </c>
    </row>
    <row r="3798" spans="1:6" s="95" customFormat="1" x14ac:dyDescent="0.2">
      <c r="A3798" s="113">
        <v>511300</v>
      </c>
      <c r="B3798" s="114" t="s">
        <v>427</v>
      </c>
      <c r="C3798" s="123">
        <v>5000</v>
      </c>
      <c r="D3798" s="115">
        <v>5000</v>
      </c>
      <c r="E3798" s="123">
        <v>0</v>
      </c>
      <c r="F3798" s="217">
        <f t="shared" si="1357"/>
        <v>100</v>
      </c>
    </row>
    <row r="3799" spans="1:6" s="120" customFormat="1" x14ac:dyDescent="0.2">
      <c r="A3799" s="111">
        <v>516000</v>
      </c>
      <c r="B3799" s="116" t="s">
        <v>434</v>
      </c>
      <c r="C3799" s="110">
        <f t="shared" ref="C3799" si="1364">C3800</f>
        <v>7000</v>
      </c>
      <c r="D3799" s="110">
        <f t="shared" ref="D3799:E3799" si="1365">D3800</f>
        <v>7000</v>
      </c>
      <c r="E3799" s="110">
        <f t="shared" si="1365"/>
        <v>0</v>
      </c>
      <c r="F3799" s="218">
        <f t="shared" si="1357"/>
        <v>100</v>
      </c>
    </row>
    <row r="3800" spans="1:6" s="95" customFormat="1" x14ac:dyDescent="0.2">
      <c r="A3800" s="113">
        <v>516100</v>
      </c>
      <c r="B3800" s="114" t="s">
        <v>434</v>
      </c>
      <c r="C3800" s="123">
        <v>7000</v>
      </c>
      <c r="D3800" s="115">
        <v>7000</v>
      </c>
      <c r="E3800" s="123">
        <v>0</v>
      </c>
      <c r="F3800" s="217">
        <f t="shared" si="1357"/>
        <v>100</v>
      </c>
    </row>
    <row r="3801" spans="1:6" s="120" customFormat="1" x14ac:dyDescent="0.2">
      <c r="A3801" s="111">
        <v>610000</v>
      </c>
      <c r="B3801" s="116" t="s">
        <v>442</v>
      </c>
      <c r="C3801" s="110">
        <f>C3802</f>
        <v>120000</v>
      </c>
      <c r="D3801" s="110">
        <f>D3802</f>
        <v>0</v>
      </c>
      <c r="E3801" s="110">
        <f t="shared" ref="D3801:E3802" si="1366">E3802</f>
        <v>0</v>
      </c>
      <c r="F3801" s="218">
        <f t="shared" si="1357"/>
        <v>0</v>
      </c>
    </row>
    <row r="3802" spans="1:6" s="120" customFormat="1" x14ac:dyDescent="0.2">
      <c r="A3802" s="111">
        <v>611000</v>
      </c>
      <c r="B3802" s="116" t="s">
        <v>386</v>
      </c>
      <c r="C3802" s="110">
        <f t="shared" ref="C3802" si="1367">C3803</f>
        <v>120000</v>
      </c>
      <c r="D3802" s="110">
        <f t="shared" si="1366"/>
        <v>0</v>
      </c>
      <c r="E3802" s="110">
        <f t="shared" si="1366"/>
        <v>0</v>
      </c>
      <c r="F3802" s="218">
        <f t="shared" si="1357"/>
        <v>0</v>
      </c>
    </row>
    <row r="3803" spans="1:6" s="95" customFormat="1" x14ac:dyDescent="0.2">
      <c r="A3803" s="113">
        <v>611200</v>
      </c>
      <c r="B3803" s="114" t="s">
        <v>495</v>
      </c>
      <c r="C3803" s="123">
        <v>120000</v>
      </c>
      <c r="D3803" s="115">
        <v>0</v>
      </c>
      <c r="E3803" s="123">
        <v>0</v>
      </c>
      <c r="F3803" s="217">
        <f t="shared" si="1357"/>
        <v>0</v>
      </c>
    </row>
    <row r="3804" spans="1:6" s="120" customFormat="1" x14ac:dyDescent="0.2">
      <c r="A3804" s="111">
        <v>630000</v>
      </c>
      <c r="B3804" s="116" t="s">
        <v>462</v>
      </c>
      <c r="C3804" s="110">
        <f>C3805+C3807</f>
        <v>155000</v>
      </c>
      <c r="D3804" s="110">
        <f>D3805+D3807</f>
        <v>155000</v>
      </c>
      <c r="E3804" s="110">
        <f>E3805+E3807</f>
        <v>0</v>
      </c>
      <c r="F3804" s="218">
        <f t="shared" si="1357"/>
        <v>100</v>
      </c>
    </row>
    <row r="3805" spans="1:6" s="120" customFormat="1" x14ac:dyDescent="0.2">
      <c r="A3805" s="111">
        <v>631000</v>
      </c>
      <c r="B3805" s="116" t="s">
        <v>397</v>
      </c>
      <c r="C3805" s="110">
        <f>SUM(C3806:C3806)</f>
        <v>35000</v>
      </c>
      <c r="D3805" s="110">
        <f>SUM(D3806:D3806)</f>
        <v>35000</v>
      </c>
      <c r="E3805" s="110">
        <f>SUM(E3806:E3806)</f>
        <v>0</v>
      </c>
      <c r="F3805" s="218">
        <f t="shared" si="1357"/>
        <v>100</v>
      </c>
    </row>
    <row r="3806" spans="1:6" s="95" customFormat="1" x14ac:dyDescent="0.2">
      <c r="A3806" s="113">
        <v>631100</v>
      </c>
      <c r="B3806" s="114" t="s">
        <v>464</v>
      </c>
      <c r="C3806" s="123">
        <v>35000</v>
      </c>
      <c r="D3806" s="115">
        <v>35000</v>
      </c>
      <c r="E3806" s="123">
        <v>0</v>
      </c>
      <c r="F3806" s="217">
        <f t="shared" si="1357"/>
        <v>100</v>
      </c>
    </row>
    <row r="3807" spans="1:6" s="120" customFormat="1" x14ac:dyDescent="0.2">
      <c r="A3807" s="111">
        <v>638000</v>
      </c>
      <c r="B3807" s="116" t="s">
        <v>398</v>
      </c>
      <c r="C3807" s="110">
        <f>C3808+0</f>
        <v>120000</v>
      </c>
      <c r="D3807" s="110">
        <f>D3808+0</f>
        <v>120000</v>
      </c>
      <c r="E3807" s="110">
        <f t="shared" ref="E3807" si="1368">E3808</f>
        <v>0</v>
      </c>
      <c r="F3807" s="218">
        <f t="shared" si="1357"/>
        <v>100</v>
      </c>
    </row>
    <row r="3808" spans="1:6" s="95" customFormat="1" x14ac:dyDescent="0.2">
      <c r="A3808" s="113">
        <v>638100</v>
      </c>
      <c r="B3808" s="114" t="s">
        <v>467</v>
      </c>
      <c r="C3808" s="123">
        <v>120000</v>
      </c>
      <c r="D3808" s="115">
        <v>120000</v>
      </c>
      <c r="E3808" s="123">
        <v>0</v>
      </c>
      <c r="F3808" s="217">
        <f t="shared" si="1357"/>
        <v>100</v>
      </c>
    </row>
    <row r="3809" spans="1:6" s="95" customFormat="1" x14ac:dyDescent="0.2">
      <c r="A3809" s="154"/>
      <c r="B3809" s="148" t="s">
        <v>501</v>
      </c>
      <c r="C3809" s="152">
        <f>C3751+C3782+C3795+C3804+C3801</f>
        <v>395031700</v>
      </c>
      <c r="D3809" s="152">
        <f>D3751+D3782+D3795+D3804+D3801</f>
        <v>448556600</v>
      </c>
      <c r="E3809" s="152">
        <f>E3751+E3782+E3795+E3804+E3801</f>
        <v>0</v>
      </c>
      <c r="F3809" s="245">
        <f t="shared" si="1357"/>
        <v>113.54952020306219</v>
      </c>
    </row>
    <row r="3810" spans="1:6" s="168" customFormat="1" x14ac:dyDescent="0.2">
      <c r="A3810" s="108"/>
      <c r="B3810" s="144"/>
      <c r="C3810" s="132"/>
      <c r="D3810" s="132"/>
      <c r="E3810" s="132"/>
      <c r="F3810" s="241"/>
    </row>
    <row r="3811" spans="1:6" s="168" customFormat="1" x14ac:dyDescent="0.2">
      <c r="A3811" s="108"/>
      <c r="B3811" s="144"/>
      <c r="C3811" s="132"/>
      <c r="D3811" s="132"/>
      <c r="E3811" s="132"/>
      <c r="F3811" s="241"/>
    </row>
    <row r="3812" spans="1:6" s="168" customFormat="1" x14ac:dyDescent="0.2">
      <c r="A3812" s="113" t="s">
        <v>960</v>
      </c>
      <c r="B3812" s="114"/>
      <c r="C3812" s="132"/>
      <c r="D3812" s="132"/>
      <c r="E3812" s="132"/>
      <c r="F3812" s="241"/>
    </row>
    <row r="3813" spans="1:6" s="168" customFormat="1" x14ac:dyDescent="0.2">
      <c r="A3813" s="113" t="s">
        <v>518</v>
      </c>
      <c r="B3813" s="114"/>
      <c r="C3813" s="132"/>
      <c r="D3813" s="132"/>
      <c r="E3813" s="132"/>
      <c r="F3813" s="241"/>
    </row>
    <row r="3814" spans="1:6" s="168" customFormat="1" x14ac:dyDescent="0.2">
      <c r="A3814" s="113" t="s">
        <v>664</v>
      </c>
      <c r="B3814" s="114"/>
      <c r="C3814" s="132"/>
      <c r="D3814" s="132"/>
      <c r="E3814" s="132"/>
      <c r="F3814" s="241"/>
    </row>
    <row r="3815" spans="1:6" s="168" customFormat="1" x14ac:dyDescent="0.2">
      <c r="A3815" s="113" t="s">
        <v>961</v>
      </c>
      <c r="B3815" s="114"/>
      <c r="C3815" s="132"/>
      <c r="D3815" s="132"/>
      <c r="E3815" s="132"/>
      <c r="F3815" s="241"/>
    </row>
    <row r="3816" spans="1:6" s="168" customFormat="1" x14ac:dyDescent="0.2">
      <c r="A3816" s="108"/>
      <c r="B3816" s="114"/>
      <c r="C3816" s="132"/>
      <c r="D3816" s="132"/>
      <c r="E3816" s="132"/>
      <c r="F3816" s="241"/>
    </row>
    <row r="3817" spans="1:6" s="169" customFormat="1" x14ac:dyDescent="0.2">
      <c r="A3817" s="111">
        <v>410000</v>
      </c>
      <c r="B3817" s="112" t="s">
        <v>359</v>
      </c>
      <c r="C3817" s="110">
        <f t="shared" ref="C3817" si="1369">C3818+C3823+C3837</f>
        <v>5848100</v>
      </c>
      <c r="D3817" s="110">
        <f>D3818+D3823+D3837</f>
        <v>6551700</v>
      </c>
      <c r="E3817" s="110">
        <f t="shared" ref="E3817" si="1370">E3818+E3823+E3837</f>
        <v>0</v>
      </c>
      <c r="F3817" s="218">
        <f t="shared" si="1357"/>
        <v>112.03125801542382</v>
      </c>
    </row>
    <row r="3818" spans="1:6" s="169" customFormat="1" x14ac:dyDescent="0.2">
      <c r="A3818" s="111">
        <v>411000</v>
      </c>
      <c r="B3818" s="112" t="s">
        <v>472</v>
      </c>
      <c r="C3818" s="110">
        <f t="shared" ref="C3818" si="1371">SUM(C3819:C3822)</f>
        <v>5153900</v>
      </c>
      <c r="D3818" s="110">
        <f>SUM(D3819:D3822)</f>
        <v>5830500</v>
      </c>
      <c r="E3818" s="110">
        <f t="shared" ref="E3818" si="1372">SUM(E3819:E3822)</f>
        <v>0</v>
      </c>
      <c r="F3818" s="218">
        <f t="shared" si="1357"/>
        <v>113.12792254409283</v>
      </c>
    </row>
    <row r="3819" spans="1:6" s="168" customFormat="1" x14ac:dyDescent="0.2">
      <c r="A3819" s="113">
        <v>411100</v>
      </c>
      <c r="B3819" s="114" t="s">
        <v>360</v>
      </c>
      <c r="C3819" s="123">
        <v>4815400</v>
      </c>
      <c r="D3819" s="115">
        <v>5473400</v>
      </c>
      <c r="E3819" s="123">
        <v>0</v>
      </c>
      <c r="F3819" s="217">
        <f t="shared" si="1357"/>
        <v>113.66449308468663</v>
      </c>
    </row>
    <row r="3820" spans="1:6" s="168" customFormat="1" ht="40.5" x14ac:dyDescent="0.2">
      <c r="A3820" s="113">
        <v>411200</v>
      </c>
      <c r="B3820" s="114" t="s">
        <v>485</v>
      </c>
      <c r="C3820" s="123">
        <v>153500</v>
      </c>
      <c r="D3820" s="115">
        <v>151300</v>
      </c>
      <c r="E3820" s="123">
        <v>0</v>
      </c>
      <c r="F3820" s="217">
        <f t="shared" si="1357"/>
        <v>98.566775244299677</v>
      </c>
    </row>
    <row r="3821" spans="1:6" s="168" customFormat="1" ht="40.5" x14ac:dyDescent="0.2">
      <c r="A3821" s="113">
        <v>411300</v>
      </c>
      <c r="B3821" s="114" t="s">
        <v>361</v>
      </c>
      <c r="C3821" s="123">
        <v>133000</v>
      </c>
      <c r="D3821" s="115">
        <v>151800</v>
      </c>
      <c r="E3821" s="123">
        <v>0</v>
      </c>
      <c r="F3821" s="217">
        <f t="shared" si="1357"/>
        <v>114.13533834586467</v>
      </c>
    </row>
    <row r="3822" spans="1:6" s="168" customFormat="1" x14ac:dyDescent="0.2">
      <c r="A3822" s="113">
        <v>411400</v>
      </c>
      <c r="B3822" s="114" t="s">
        <v>362</v>
      </c>
      <c r="C3822" s="123">
        <v>52000</v>
      </c>
      <c r="D3822" s="115">
        <v>54000</v>
      </c>
      <c r="E3822" s="123">
        <v>0</v>
      </c>
      <c r="F3822" s="217">
        <f t="shared" si="1357"/>
        <v>103.84615384615385</v>
      </c>
    </row>
    <row r="3823" spans="1:6" s="169" customFormat="1" x14ac:dyDescent="0.2">
      <c r="A3823" s="111">
        <v>412000</v>
      </c>
      <c r="B3823" s="116" t="s">
        <v>477</v>
      </c>
      <c r="C3823" s="110">
        <f t="shared" ref="C3823" si="1373">SUM(C3824:C3836)</f>
        <v>686200</v>
      </c>
      <c r="D3823" s="110">
        <f>SUM(D3824:D3836)</f>
        <v>721200</v>
      </c>
      <c r="E3823" s="110">
        <f t="shared" ref="E3823" si="1374">SUM(E3824:E3836)</f>
        <v>0</v>
      </c>
      <c r="F3823" s="218">
        <f t="shared" si="1357"/>
        <v>105.10055377440979</v>
      </c>
    </row>
    <row r="3824" spans="1:6" s="168" customFormat="1" x14ac:dyDescent="0.2">
      <c r="A3824" s="121">
        <v>412100</v>
      </c>
      <c r="B3824" s="114" t="s">
        <v>363</v>
      </c>
      <c r="C3824" s="123">
        <v>17700</v>
      </c>
      <c r="D3824" s="115">
        <v>18000</v>
      </c>
      <c r="E3824" s="123">
        <v>0</v>
      </c>
      <c r="F3824" s="217">
        <f t="shared" si="1357"/>
        <v>101.69491525423729</v>
      </c>
    </row>
    <row r="3825" spans="1:6" s="168" customFormat="1" ht="40.5" x14ac:dyDescent="0.2">
      <c r="A3825" s="113">
        <v>412200</v>
      </c>
      <c r="B3825" s="114" t="s">
        <v>486</v>
      </c>
      <c r="C3825" s="123">
        <v>301800</v>
      </c>
      <c r="D3825" s="115">
        <v>320000</v>
      </c>
      <c r="E3825" s="123">
        <v>0</v>
      </c>
      <c r="F3825" s="217">
        <f t="shared" si="1357"/>
        <v>106.03048376408218</v>
      </c>
    </row>
    <row r="3826" spans="1:6" s="168" customFormat="1" x14ac:dyDescent="0.2">
      <c r="A3826" s="113">
        <v>412300</v>
      </c>
      <c r="B3826" s="114" t="s">
        <v>364</v>
      </c>
      <c r="C3826" s="123">
        <v>80000</v>
      </c>
      <c r="D3826" s="115">
        <v>85000</v>
      </c>
      <c r="E3826" s="123">
        <v>0</v>
      </c>
      <c r="F3826" s="217">
        <f t="shared" si="1357"/>
        <v>106.25</v>
      </c>
    </row>
    <row r="3827" spans="1:6" s="168" customFormat="1" x14ac:dyDescent="0.2">
      <c r="A3827" s="113">
        <v>412400</v>
      </c>
      <c r="B3827" s="114" t="s">
        <v>365</v>
      </c>
      <c r="C3827" s="123">
        <v>2000</v>
      </c>
      <c r="D3827" s="115">
        <v>1500</v>
      </c>
      <c r="E3827" s="123">
        <v>0</v>
      </c>
      <c r="F3827" s="217">
        <f t="shared" si="1357"/>
        <v>75</v>
      </c>
    </row>
    <row r="3828" spans="1:6" s="168" customFormat="1" x14ac:dyDescent="0.2">
      <c r="A3828" s="113">
        <v>412500</v>
      </c>
      <c r="B3828" s="114" t="s">
        <v>366</v>
      </c>
      <c r="C3828" s="123">
        <v>76000</v>
      </c>
      <c r="D3828" s="115">
        <v>85000</v>
      </c>
      <c r="E3828" s="123">
        <v>0</v>
      </c>
      <c r="F3828" s="217">
        <f t="shared" si="1357"/>
        <v>111.8421052631579</v>
      </c>
    </row>
    <row r="3829" spans="1:6" s="168" customFormat="1" x14ac:dyDescent="0.2">
      <c r="A3829" s="113">
        <v>412600</v>
      </c>
      <c r="B3829" s="114" t="s">
        <v>487</v>
      </c>
      <c r="C3829" s="123">
        <v>16500</v>
      </c>
      <c r="D3829" s="115">
        <v>17900</v>
      </c>
      <c r="E3829" s="123">
        <v>0</v>
      </c>
      <c r="F3829" s="217">
        <f t="shared" si="1357"/>
        <v>108.4848484848485</v>
      </c>
    </row>
    <row r="3830" spans="1:6" s="168" customFormat="1" x14ac:dyDescent="0.2">
      <c r="A3830" s="113">
        <v>412700</v>
      </c>
      <c r="B3830" s="114" t="s">
        <v>474</v>
      </c>
      <c r="C3830" s="123">
        <v>105200</v>
      </c>
      <c r="D3830" s="115">
        <v>113700</v>
      </c>
      <c r="E3830" s="123">
        <v>0</v>
      </c>
      <c r="F3830" s="217">
        <f t="shared" si="1357"/>
        <v>108.07984790874525</v>
      </c>
    </row>
    <row r="3831" spans="1:6" s="168" customFormat="1" x14ac:dyDescent="0.2">
      <c r="A3831" s="113">
        <v>412900</v>
      </c>
      <c r="B3831" s="118" t="s">
        <v>802</v>
      </c>
      <c r="C3831" s="123">
        <v>10000</v>
      </c>
      <c r="D3831" s="115">
        <v>10000</v>
      </c>
      <c r="E3831" s="123">
        <v>0</v>
      </c>
      <c r="F3831" s="217">
        <f t="shared" si="1357"/>
        <v>100</v>
      </c>
    </row>
    <row r="3832" spans="1:6" s="168" customFormat="1" x14ac:dyDescent="0.2">
      <c r="A3832" s="113">
        <v>412900</v>
      </c>
      <c r="B3832" s="118" t="s">
        <v>567</v>
      </c>
      <c r="C3832" s="123">
        <v>52000</v>
      </c>
      <c r="D3832" s="115">
        <v>50000</v>
      </c>
      <c r="E3832" s="123">
        <v>0</v>
      </c>
      <c r="F3832" s="217">
        <f t="shared" si="1357"/>
        <v>96.15384615384616</v>
      </c>
    </row>
    <row r="3833" spans="1:6" s="168" customFormat="1" x14ac:dyDescent="0.2">
      <c r="A3833" s="113">
        <v>412900</v>
      </c>
      <c r="B3833" s="118" t="s">
        <v>585</v>
      </c>
      <c r="C3833" s="123">
        <v>4000</v>
      </c>
      <c r="D3833" s="115">
        <v>4000</v>
      </c>
      <c r="E3833" s="123">
        <v>0</v>
      </c>
      <c r="F3833" s="217">
        <f t="shared" si="1357"/>
        <v>100</v>
      </c>
    </row>
    <row r="3834" spans="1:6" s="168" customFormat="1" x14ac:dyDescent="0.2">
      <c r="A3834" s="113">
        <v>412900</v>
      </c>
      <c r="B3834" s="118" t="s">
        <v>586</v>
      </c>
      <c r="C3834" s="123">
        <v>1500</v>
      </c>
      <c r="D3834" s="115">
        <v>2600</v>
      </c>
      <c r="E3834" s="123">
        <v>0</v>
      </c>
      <c r="F3834" s="217">
        <f t="shared" si="1357"/>
        <v>173.33333333333334</v>
      </c>
    </row>
    <row r="3835" spans="1:6" s="168" customFormat="1" x14ac:dyDescent="0.2">
      <c r="A3835" s="113">
        <v>412900</v>
      </c>
      <c r="B3835" s="118" t="s">
        <v>587</v>
      </c>
      <c r="C3835" s="123">
        <v>9500</v>
      </c>
      <c r="D3835" s="115">
        <v>9500</v>
      </c>
      <c r="E3835" s="123">
        <v>0</v>
      </c>
      <c r="F3835" s="217">
        <f t="shared" si="1357"/>
        <v>100</v>
      </c>
    </row>
    <row r="3836" spans="1:6" s="168" customFormat="1" x14ac:dyDescent="0.2">
      <c r="A3836" s="113">
        <v>412900</v>
      </c>
      <c r="B3836" s="118" t="s">
        <v>569</v>
      </c>
      <c r="C3836" s="123">
        <v>10000</v>
      </c>
      <c r="D3836" s="115">
        <v>4000</v>
      </c>
      <c r="E3836" s="123">
        <v>0</v>
      </c>
      <c r="F3836" s="217">
        <f t="shared" si="1357"/>
        <v>40</v>
      </c>
    </row>
    <row r="3837" spans="1:6" s="169" customFormat="1" ht="40.5" x14ac:dyDescent="0.2">
      <c r="A3837" s="157">
        <v>418000</v>
      </c>
      <c r="B3837" s="112" t="s">
        <v>481</v>
      </c>
      <c r="C3837" s="110">
        <f t="shared" ref="C3837:E3837" si="1375">C3838</f>
        <v>8000</v>
      </c>
      <c r="D3837" s="110">
        <f t="shared" si="1375"/>
        <v>0</v>
      </c>
      <c r="E3837" s="110">
        <f t="shared" si="1375"/>
        <v>0</v>
      </c>
      <c r="F3837" s="218">
        <f t="shared" si="1357"/>
        <v>0</v>
      </c>
    </row>
    <row r="3838" spans="1:6" s="168" customFormat="1" x14ac:dyDescent="0.2">
      <c r="A3838" s="121">
        <v>418400</v>
      </c>
      <c r="B3838" s="118" t="s">
        <v>418</v>
      </c>
      <c r="C3838" s="123">
        <v>8000</v>
      </c>
      <c r="D3838" s="115">
        <v>0</v>
      </c>
      <c r="E3838" s="123">
        <v>0</v>
      </c>
      <c r="F3838" s="217">
        <f t="shared" si="1357"/>
        <v>0</v>
      </c>
    </row>
    <row r="3839" spans="1:6" s="169" customFormat="1" x14ac:dyDescent="0.2">
      <c r="A3839" s="111">
        <v>510000</v>
      </c>
      <c r="B3839" s="116" t="s">
        <v>423</v>
      </c>
      <c r="C3839" s="110">
        <f t="shared" ref="C3839" si="1376">C3840+C3842</f>
        <v>2940000</v>
      </c>
      <c r="D3839" s="110">
        <f t="shared" ref="D3839" si="1377">D3840+D3842</f>
        <v>3000000</v>
      </c>
      <c r="E3839" s="110">
        <f t="shared" ref="E3839" si="1378">E3840+E3842</f>
        <v>0</v>
      </c>
      <c r="F3839" s="218">
        <f t="shared" si="1357"/>
        <v>102.04081632653062</v>
      </c>
    </row>
    <row r="3840" spans="1:6" s="169" customFormat="1" x14ac:dyDescent="0.2">
      <c r="A3840" s="111">
        <v>511000</v>
      </c>
      <c r="B3840" s="116" t="s">
        <v>424</v>
      </c>
      <c r="C3840" s="110">
        <f t="shared" ref="C3840" si="1379">C3841</f>
        <v>100000</v>
      </c>
      <c r="D3840" s="110">
        <f t="shared" ref="D3840:E3840" si="1380">D3841</f>
        <v>100000</v>
      </c>
      <c r="E3840" s="110">
        <f t="shared" si="1380"/>
        <v>0</v>
      </c>
      <c r="F3840" s="218">
        <f t="shared" si="1357"/>
        <v>100</v>
      </c>
    </row>
    <row r="3841" spans="1:6" s="168" customFormat="1" x14ac:dyDescent="0.2">
      <c r="A3841" s="113">
        <v>511300</v>
      </c>
      <c r="B3841" s="114" t="s">
        <v>427</v>
      </c>
      <c r="C3841" s="123">
        <v>100000</v>
      </c>
      <c r="D3841" s="115">
        <v>100000</v>
      </c>
      <c r="E3841" s="123">
        <v>0</v>
      </c>
      <c r="F3841" s="217">
        <f t="shared" ref="F3841:F3904" si="1381">D3841/C3841*100</f>
        <v>100</v>
      </c>
    </row>
    <row r="3842" spans="1:6" s="169" customFormat="1" x14ac:dyDescent="0.2">
      <c r="A3842" s="111">
        <v>516000</v>
      </c>
      <c r="B3842" s="116" t="s">
        <v>434</v>
      </c>
      <c r="C3842" s="110">
        <f t="shared" ref="C3842" si="1382">C3843</f>
        <v>2840000</v>
      </c>
      <c r="D3842" s="110">
        <f t="shared" ref="D3842:E3842" si="1383">D3843</f>
        <v>2900000</v>
      </c>
      <c r="E3842" s="110">
        <f t="shared" si="1383"/>
        <v>0</v>
      </c>
      <c r="F3842" s="218">
        <f t="shared" si="1381"/>
        <v>102.11267605633803</v>
      </c>
    </row>
    <row r="3843" spans="1:6" s="168" customFormat="1" x14ac:dyDescent="0.2">
      <c r="A3843" s="113">
        <v>516100</v>
      </c>
      <c r="B3843" s="114" t="s">
        <v>434</v>
      </c>
      <c r="C3843" s="123">
        <v>2840000</v>
      </c>
      <c r="D3843" s="115">
        <v>2900000</v>
      </c>
      <c r="E3843" s="123">
        <v>0</v>
      </c>
      <c r="F3843" s="217">
        <f t="shared" si="1381"/>
        <v>102.11267605633803</v>
      </c>
    </row>
    <row r="3844" spans="1:6" s="169" customFormat="1" x14ac:dyDescent="0.2">
      <c r="A3844" s="111">
        <v>630000</v>
      </c>
      <c r="B3844" s="116" t="s">
        <v>462</v>
      </c>
      <c r="C3844" s="110">
        <f t="shared" ref="C3844:C3845" si="1384">C3845</f>
        <v>82000</v>
      </c>
      <c r="D3844" s="110">
        <f t="shared" ref="D3844:E3845" si="1385">D3845</f>
        <v>60000</v>
      </c>
      <c r="E3844" s="110">
        <f t="shared" si="1385"/>
        <v>0</v>
      </c>
      <c r="F3844" s="218">
        <f t="shared" si="1381"/>
        <v>73.170731707317074</v>
      </c>
    </row>
    <row r="3845" spans="1:6" s="169" customFormat="1" x14ac:dyDescent="0.2">
      <c r="A3845" s="111">
        <v>638000</v>
      </c>
      <c r="B3845" s="116" t="s">
        <v>398</v>
      </c>
      <c r="C3845" s="110">
        <f t="shared" si="1384"/>
        <v>82000</v>
      </c>
      <c r="D3845" s="110">
        <f t="shared" si="1385"/>
        <v>60000</v>
      </c>
      <c r="E3845" s="110">
        <f t="shared" si="1385"/>
        <v>0</v>
      </c>
      <c r="F3845" s="218">
        <f t="shared" si="1381"/>
        <v>73.170731707317074</v>
      </c>
    </row>
    <row r="3846" spans="1:6" s="168" customFormat="1" x14ac:dyDescent="0.2">
      <c r="A3846" s="113">
        <v>638100</v>
      </c>
      <c r="B3846" s="114" t="s">
        <v>467</v>
      </c>
      <c r="C3846" s="123">
        <v>82000</v>
      </c>
      <c r="D3846" s="115">
        <v>60000</v>
      </c>
      <c r="E3846" s="123">
        <v>0</v>
      </c>
      <c r="F3846" s="217">
        <f t="shared" si="1381"/>
        <v>73.170731707317074</v>
      </c>
    </row>
    <row r="3847" spans="1:6" s="170" customFormat="1" x14ac:dyDescent="0.2">
      <c r="A3847" s="128"/>
      <c r="B3847" s="129" t="s">
        <v>501</v>
      </c>
      <c r="C3847" s="130">
        <f t="shared" ref="C3847" si="1386">C3817+C3839+C3844</f>
        <v>8870100</v>
      </c>
      <c r="D3847" s="130">
        <f>D3817+D3839+D3844</f>
        <v>9611700</v>
      </c>
      <c r="E3847" s="130">
        <f t="shared" ref="E3847" si="1387">E3817+E3839+E3844</f>
        <v>0</v>
      </c>
      <c r="F3847" s="247">
        <f t="shared" si="1381"/>
        <v>108.36067237122468</v>
      </c>
    </row>
    <row r="3848" spans="1:6" s="168" customFormat="1" x14ac:dyDescent="0.2">
      <c r="A3848" s="108"/>
      <c r="B3848" s="144"/>
      <c r="C3848" s="132"/>
      <c r="D3848" s="132"/>
      <c r="E3848" s="132"/>
      <c r="F3848" s="241"/>
    </row>
    <row r="3849" spans="1:6" s="168" customFormat="1" x14ac:dyDescent="0.2">
      <c r="A3849" s="108"/>
      <c r="B3849" s="144"/>
      <c r="C3849" s="132"/>
      <c r="D3849" s="132"/>
      <c r="E3849" s="132"/>
      <c r="F3849" s="241"/>
    </row>
    <row r="3850" spans="1:6" s="168" customFormat="1" x14ac:dyDescent="0.2">
      <c r="A3850" s="113" t="s">
        <v>962</v>
      </c>
      <c r="B3850" s="114"/>
      <c r="C3850" s="132"/>
      <c r="D3850" s="132"/>
      <c r="E3850" s="132"/>
      <c r="F3850" s="241"/>
    </row>
    <row r="3851" spans="1:6" s="168" customFormat="1" x14ac:dyDescent="0.2">
      <c r="A3851" s="113" t="s">
        <v>518</v>
      </c>
      <c r="B3851" s="114"/>
      <c r="C3851" s="132"/>
      <c r="D3851" s="132"/>
      <c r="E3851" s="132"/>
      <c r="F3851" s="241"/>
    </row>
    <row r="3852" spans="1:6" s="168" customFormat="1" x14ac:dyDescent="0.2">
      <c r="A3852" s="113" t="s">
        <v>665</v>
      </c>
      <c r="B3852" s="114"/>
      <c r="C3852" s="132"/>
      <c r="D3852" s="132"/>
      <c r="E3852" s="132"/>
      <c r="F3852" s="241"/>
    </row>
    <row r="3853" spans="1:6" s="168" customFormat="1" x14ac:dyDescent="0.2">
      <c r="A3853" s="113" t="s">
        <v>801</v>
      </c>
      <c r="B3853" s="114"/>
      <c r="C3853" s="132"/>
      <c r="D3853" s="132"/>
      <c r="E3853" s="132"/>
      <c r="F3853" s="241"/>
    </row>
    <row r="3854" spans="1:6" s="168" customFormat="1" x14ac:dyDescent="0.2">
      <c r="A3854" s="108"/>
      <c r="B3854" s="114"/>
      <c r="C3854" s="132"/>
      <c r="D3854" s="132"/>
      <c r="E3854" s="132"/>
      <c r="F3854" s="241"/>
    </row>
    <row r="3855" spans="1:6" s="169" customFormat="1" x14ac:dyDescent="0.2">
      <c r="A3855" s="111">
        <v>410000</v>
      </c>
      <c r="B3855" s="112" t="s">
        <v>359</v>
      </c>
      <c r="C3855" s="110">
        <f t="shared" ref="C3855" si="1388">C3856+C3861</f>
        <v>1277500</v>
      </c>
      <c r="D3855" s="110">
        <f t="shared" ref="D3855" si="1389">D3856+D3861</f>
        <v>1387400</v>
      </c>
      <c r="E3855" s="110">
        <f t="shared" ref="E3855" si="1390">E3856+E3861</f>
        <v>0</v>
      </c>
      <c r="F3855" s="218">
        <f t="shared" si="1381"/>
        <v>108.60273972602738</v>
      </c>
    </row>
    <row r="3856" spans="1:6" s="169" customFormat="1" x14ac:dyDescent="0.2">
      <c r="A3856" s="111">
        <v>411000</v>
      </c>
      <c r="B3856" s="112" t="s">
        <v>472</v>
      </c>
      <c r="C3856" s="110">
        <f t="shared" ref="C3856" si="1391">SUM(C3857:C3860)</f>
        <v>889800</v>
      </c>
      <c r="D3856" s="110">
        <f t="shared" ref="D3856" si="1392">SUM(D3857:D3860)</f>
        <v>1042000</v>
      </c>
      <c r="E3856" s="110">
        <f t="shared" ref="E3856" si="1393">SUM(E3857:E3860)</f>
        <v>0</v>
      </c>
      <c r="F3856" s="218">
        <f t="shared" si="1381"/>
        <v>117.1049674084064</v>
      </c>
    </row>
    <row r="3857" spans="1:6" s="168" customFormat="1" x14ac:dyDescent="0.2">
      <c r="A3857" s="113">
        <v>411100</v>
      </c>
      <c r="B3857" s="114" t="s">
        <v>360</v>
      </c>
      <c r="C3857" s="123">
        <v>812000</v>
      </c>
      <c r="D3857" s="115">
        <v>960000</v>
      </c>
      <c r="E3857" s="123">
        <v>0</v>
      </c>
      <c r="F3857" s="217">
        <f t="shared" si="1381"/>
        <v>118.22660098522168</v>
      </c>
    </row>
    <row r="3858" spans="1:6" s="168" customFormat="1" ht="40.5" x14ac:dyDescent="0.2">
      <c r="A3858" s="113">
        <v>411200</v>
      </c>
      <c r="B3858" s="114" t="s">
        <v>485</v>
      </c>
      <c r="C3858" s="123">
        <v>19700</v>
      </c>
      <c r="D3858" s="115">
        <v>22000</v>
      </c>
      <c r="E3858" s="123">
        <v>0</v>
      </c>
      <c r="F3858" s="217">
        <f t="shared" si="1381"/>
        <v>111.67512690355331</v>
      </c>
    </row>
    <row r="3859" spans="1:6" s="168" customFormat="1" ht="40.5" x14ac:dyDescent="0.2">
      <c r="A3859" s="113">
        <v>411300</v>
      </c>
      <c r="B3859" s="114" t="s">
        <v>361</v>
      </c>
      <c r="C3859" s="123">
        <v>43800</v>
      </c>
      <c r="D3859" s="115">
        <v>50000</v>
      </c>
      <c r="E3859" s="123">
        <v>0</v>
      </c>
      <c r="F3859" s="217">
        <f t="shared" si="1381"/>
        <v>114.15525114155251</v>
      </c>
    </row>
    <row r="3860" spans="1:6" s="168" customFormat="1" x14ac:dyDescent="0.2">
      <c r="A3860" s="113">
        <v>411400</v>
      </c>
      <c r="B3860" s="114" t="s">
        <v>362</v>
      </c>
      <c r="C3860" s="123">
        <v>14300</v>
      </c>
      <c r="D3860" s="115">
        <v>10000</v>
      </c>
      <c r="E3860" s="123">
        <v>0</v>
      </c>
      <c r="F3860" s="217">
        <f t="shared" si="1381"/>
        <v>69.930069930069934</v>
      </c>
    </row>
    <row r="3861" spans="1:6" s="169" customFormat="1" x14ac:dyDescent="0.2">
      <c r="A3861" s="111">
        <v>412000</v>
      </c>
      <c r="B3861" s="116" t="s">
        <v>477</v>
      </c>
      <c r="C3861" s="110">
        <f t="shared" ref="C3861" si="1394">SUM(C3862:C3873)</f>
        <v>387700</v>
      </c>
      <c r="D3861" s="110">
        <f t="shared" ref="D3861" si="1395">SUM(D3862:D3873)</f>
        <v>345400</v>
      </c>
      <c r="E3861" s="110">
        <f t="shared" ref="E3861" si="1396">SUM(E3862:E3873)</f>
        <v>0</v>
      </c>
      <c r="F3861" s="218">
        <f t="shared" si="1381"/>
        <v>89.089502192416816</v>
      </c>
    </row>
    <row r="3862" spans="1:6" s="168" customFormat="1" x14ac:dyDescent="0.2">
      <c r="A3862" s="121">
        <v>412100</v>
      </c>
      <c r="B3862" s="114" t="s">
        <v>363</v>
      </c>
      <c r="C3862" s="123">
        <v>12100</v>
      </c>
      <c r="D3862" s="115">
        <v>11500</v>
      </c>
      <c r="E3862" s="123">
        <v>0</v>
      </c>
      <c r="F3862" s="217">
        <f t="shared" si="1381"/>
        <v>95.041322314049594</v>
      </c>
    </row>
    <row r="3863" spans="1:6" s="168" customFormat="1" ht="40.5" x14ac:dyDescent="0.2">
      <c r="A3863" s="113">
        <v>412200</v>
      </c>
      <c r="B3863" s="114" t="s">
        <v>486</v>
      </c>
      <c r="C3863" s="123">
        <v>38100</v>
      </c>
      <c r="D3863" s="115">
        <v>40800</v>
      </c>
      <c r="E3863" s="123">
        <v>0</v>
      </c>
      <c r="F3863" s="217">
        <f t="shared" si="1381"/>
        <v>107.08661417322836</v>
      </c>
    </row>
    <row r="3864" spans="1:6" s="168" customFormat="1" x14ac:dyDescent="0.2">
      <c r="A3864" s="113">
        <v>412300</v>
      </c>
      <c r="B3864" s="114" t="s">
        <v>364</v>
      </c>
      <c r="C3864" s="123">
        <v>19200</v>
      </c>
      <c r="D3864" s="115">
        <v>20000</v>
      </c>
      <c r="E3864" s="123">
        <v>0</v>
      </c>
      <c r="F3864" s="217">
        <f t="shared" si="1381"/>
        <v>104.16666666666667</v>
      </c>
    </row>
    <row r="3865" spans="1:6" s="168" customFormat="1" x14ac:dyDescent="0.2">
      <c r="A3865" s="113">
        <v>412400</v>
      </c>
      <c r="B3865" s="114" t="s">
        <v>365</v>
      </c>
      <c r="C3865" s="123">
        <v>216000</v>
      </c>
      <c r="D3865" s="115">
        <v>200000</v>
      </c>
      <c r="E3865" s="123">
        <v>0</v>
      </c>
      <c r="F3865" s="217">
        <f t="shared" si="1381"/>
        <v>92.592592592592595</v>
      </c>
    </row>
    <row r="3866" spans="1:6" s="168" customFormat="1" x14ac:dyDescent="0.2">
      <c r="A3866" s="113">
        <v>412500</v>
      </c>
      <c r="B3866" s="114" t="s">
        <v>366</v>
      </c>
      <c r="C3866" s="123">
        <v>14400</v>
      </c>
      <c r="D3866" s="115">
        <v>17000</v>
      </c>
      <c r="E3866" s="123">
        <v>0</v>
      </c>
      <c r="F3866" s="217">
        <f t="shared" si="1381"/>
        <v>118.05555555555556</v>
      </c>
    </row>
    <row r="3867" spans="1:6" s="168" customFormat="1" x14ac:dyDescent="0.2">
      <c r="A3867" s="113">
        <v>412600</v>
      </c>
      <c r="B3867" s="114" t="s">
        <v>487</v>
      </c>
      <c r="C3867" s="123">
        <v>7200</v>
      </c>
      <c r="D3867" s="115">
        <v>8800</v>
      </c>
      <c r="E3867" s="123">
        <v>0</v>
      </c>
      <c r="F3867" s="217">
        <f t="shared" si="1381"/>
        <v>122.22222222222223</v>
      </c>
    </row>
    <row r="3868" spans="1:6" s="168" customFormat="1" x14ac:dyDescent="0.2">
      <c r="A3868" s="113">
        <v>412700</v>
      </c>
      <c r="B3868" s="114" t="s">
        <v>474</v>
      </c>
      <c r="C3868" s="123">
        <v>4600</v>
      </c>
      <c r="D3868" s="115">
        <v>3800</v>
      </c>
      <c r="E3868" s="123">
        <v>0</v>
      </c>
      <c r="F3868" s="217">
        <f t="shared" si="1381"/>
        <v>82.608695652173907</v>
      </c>
    </row>
    <row r="3869" spans="1:6" s="168" customFormat="1" x14ac:dyDescent="0.2">
      <c r="A3869" s="113">
        <v>412900</v>
      </c>
      <c r="B3869" s="118" t="s">
        <v>802</v>
      </c>
      <c r="C3869" s="123">
        <v>2500</v>
      </c>
      <c r="D3869" s="115">
        <v>2500</v>
      </c>
      <c r="E3869" s="123">
        <v>0</v>
      </c>
      <c r="F3869" s="217">
        <f t="shared" si="1381"/>
        <v>100</v>
      </c>
    </row>
    <row r="3870" spans="1:6" s="168" customFormat="1" x14ac:dyDescent="0.2">
      <c r="A3870" s="113">
        <v>412900</v>
      </c>
      <c r="B3870" s="118" t="s">
        <v>567</v>
      </c>
      <c r="C3870" s="123">
        <v>70600</v>
      </c>
      <c r="D3870" s="115">
        <v>38000</v>
      </c>
      <c r="E3870" s="123">
        <v>0</v>
      </c>
      <c r="F3870" s="217">
        <f t="shared" si="1381"/>
        <v>53.824362606232292</v>
      </c>
    </row>
    <row r="3871" spans="1:6" s="168" customFormat="1" x14ac:dyDescent="0.2">
      <c r="A3871" s="113">
        <v>412900</v>
      </c>
      <c r="B3871" s="118" t="s">
        <v>585</v>
      </c>
      <c r="C3871" s="123">
        <v>1000</v>
      </c>
      <c r="D3871" s="115">
        <v>1000</v>
      </c>
      <c r="E3871" s="123">
        <v>0</v>
      </c>
      <c r="F3871" s="217">
        <f t="shared" si="1381"/>
        <v>100</v>
      </c>
    </row>
    <row r="3872" spans="1:6" s="168" customFormat="1" x14ac:dyDescent="0.2">
      <c r="A3872" s="113">
        <v>412900</v>
      </c>
      <c r="B3872" s="118" t="s">
        <v>586</v>
      </c>
      <c r="C3872" s="123">
        <v>1500</v>
      </c>
      <c r="D3872" s="115">
        <v>1500</v>
      </c>
      <c r="E3872" s="123">
        <v>0</v>
      </c>
      <c r="F3872" s="217">
        <f t="shared" si="1381"/>
        <v>100</v>
      </c>
    </row>
    <row r="3873" spans="1:6" s="168" customFormat="1" x14ac:dyDescent="0.2">
      <c r="A3873" s="113">
        <v>412900</v>
      </c>
      <c r="B3873" s="118" t="s">
        <v>569</v>
      </c>
      <c r="C3873" s="123">
        <v>500</v>
      </c>
      <c r="D3873" s="115">
        <v>500</v>
      </c>
      <c r="E3873" s="123">
        <v>0</v>
      </c>
      <c r="F3873" s="217">
        <f t="shared" si="1381"/>
        <v>100</v>
      </c>
    </row>
    <row r="3874" spans="1:6" s="169" customFormat="1" x14ac:dyDescent="0.2">
      <c r="A3874" s="111">
        <v>510000</v>
      </c>
      <c r="B3874" s="116" t="s">
        <v>423</v>
      </c>
      <c r="C3874" s="110">
        <f t="shared" ref="C3874:C3875" si="1397">C3875</f>
        <v>78200</v>
      </c>
      <c r="D3874" s="110">
        <f t="shared" ref="D3874:E3875" si="1398">D3875</f>
        <v>50000</v>
      </c>
      <c r="E3874" s="110">
        <f t="shared" si="1398"/>
        <v>0</v>
      </c>
      <c r="F3874" s="218">
        <f t="shared" si="1381"/>
        <v>63.9386189258312</v>
      </c>
    </row>
    <row r="3875" spans="1:6" s="169" customFormat="1" x14ac:dyDescent="0.2">
      <c r="A3875" s="111">
        <v>511000</v>
      </c>
      <c r="B3875" s="116" t="s">
        <v>424</v>
      </c>
      <c r="C3875" s="110">
        <f t="shared" si="1397"/>
        <v>78200</v>
      </c>
      <c r="D3875" s="110">
        <f t="shared" si="1398"/>
        <v>50000</v>
      </c>
      <c r="E3875" s="110">
        <f t="shared" si="1398"/>
        <v>0</v>
      </c>
      <c r="F3875" s="218">
        <f t="shared" si="1381"/>
        <v>63.9386189258312</v>
      </c>
    </row>
    <row r="3876" spans="1:6" s="168" customFormat="1" x14ac:dyDescent="0.2">
      <c r="A3876" s="113">
        <v>511300</v>
      </c>
      <c r="B3876" s="114" t="s">
        <v>427</v>
      </c>
      <c r="C3876" s="123">
        <v>78200</v>
      </c>
      <c r="D3876" s="115">
        <v>50000</v>
      </c>
      <c r="E3876" s="123">
        <v>0</v>
      </c>
      <c r="F3876" s="217">
        <f t="shared" si="1381"/>
        <v>63.9386189258312</v>
      </c>
    </row>
    <row r="3877" spans="1:6" s="169" customFormat="1" x14ac:dyDescent="0.2">
      <c r="A3877" s="111">
        <v>630000</v>
      </c>
      <c r="B3877" s="116" t="s">
        <v>462</v>
      </c>
      <c r="C3877" s="110">
        <f t="shared" ref="C3877:C3878" si="1399">C3878</f>
        <v>76000</v>
      </c>
      <c r="D3877" s="110">
        <f t="shared" ref="D3877:E3878" si="1400">D3878</f>
        <v>101000</v>
      </c>
      <c r="E3877" s="110">
        <f t="shared" si="1400"/>
        <v>0</v>
      </c>
      <c r="F3877" s="218">
        <f t="shared" si="1381"/>
        <v>132.89473684210526</v>
      </c>
    </row>
    <row r="3878" spans="1:6" s="169" customFormat="1" x14ac:dyDescent="0.2">
      <c r="A3878" s="111">
        <v>638000</v>
      </c>
      <c r="B3878" s="116" t="s">
        <v>398</v>
      </c>
      <c r="C3878" s="110">
        <f t="shared" si="1399"/>
        <v>76000</v>
      </c>
      <c r="D3878" s="110">
        <f t="shared" si="1400"/>
        <v>101000</v>
      </c>
      <c r="E3878" s="110">
        <f t="shared" si="1400"/>
        <v>0</v>
      </c>
      <c r="F3878" s="218">
        <f t="shared" si="1381"/>
        <v>132.89473684210526</v>
      </c>
    </row>
    <row r="3879" spans="1:6" s="168" customFormat="1" x14ac:dyDescent="0.2">
      <c r="A3879" s="113">
        <v>638100</v>
      </c>
      <c r="B3879" s="114" t="s">
        <v>467</v>
      </c>
      <c r="C3879" s="123">
        <v>76000</v>
      </c>
      <c r="D3879" s="115">
        <v>101000</v>
      </c>
      <c r="E3879" s="123">
        <v>0</v>
      </c>
      <c r="F3879" s="217">
        <f t="shared" si="1381"/>
        <v>132.89473684210526</v>
      </c>
    </row>
    <row r="3880" spans="1:6" s="170" customFormat="1" x14ac:dyDescent="0.2">
      <c r="A3880" s="128"/>
      <c r="B3880" s="129" t="s">
        <v>501</v>
      </c>
      <c r="C3880" s="130">
        <f t="shared" ref="C3880" si="1401">C3855+C3874+C3877</f>
        <v>1431700</v>
      </c>
      <c r="D3880" s="130">
        <f t="shared" ref="D3880" si="1402">D3855+D3874+D3877</f>
        <v>1538400</v>
      </c>
      <c r="E3880" s="130">
        <f t="shared" ref="E3880" si="1403">E3855+E3874+E3877</f>
        <v>0</v>
      </c>
      <c r="F3880" s="247">
        <f t="shared" si="1381"/>
        <v>107.452678633792</v>
      </c>
    </row>
    <row r="3881" spans="1:6" s="168" customFormat="1" x14ac:dyDescent="0.2">
      <c r="A3881" s="108"/>
      <c r="B3881" s="144"/>
      <c r="C3881" s="132"/>
      <c r="D3881" s="132"/>
      <c r="E3881" s="132"/>
      <c r="F3881" s="241"/>
    </row>
    <row r="3882" spans="1:6" s="168" customFormat="1" x14ac:dyDescent="0.2">
      <c r="A3882" s="108"/>
      <c r="B3882" s="144"/>
      <c r="C3882" s="132"/>
      <c r="D3882" s="132"/>
      <c r="E3882" s="132"/>
      <c r="F3882" s="241"/>
    </row>
    <row r="3883" spans="1:6" s="168" customFormat="1" x14ac:dyDescent="0.2">
      <c r="A3883" s="113" t="s">
        <v>963</v>
      </c>
      <c r="B3883" s="114"/>
      <c r="C3883" s="132"/>
      <c r="D3883" s="132"/>
      <c r="E3883" s="132"/>
      <c r="F3883" s="241"/>
    </row>
    <row r="3884" spans="1:6" s="168" customFormat="1" x14ac:dyDescent="0.2">
      <c r="A3884" s="113" t="s">
        <v>518</v>
      </c>
      <c r="B3884" s="114"/>
      <c r="C3884" s="132"/>
      <c r="D3884" s="132"/>
      <c r="E3884" s="132"/>
      <c r="F3884" s="241"/>
    </row>
    <row r="3885" spans="1:6" s="168" customFormat="1" x14ac:dyDescent="0.2">
      <c r="A3885" s="113" t="s">
        <v>667</v>
      </c>
      <c r="B3885" s="114"/>
      <c r="C3885" s="132"/>
      <c r="D3885" s="132"/>
      <c r="E3885" s="132"/>
      <c r="F3885" s="241"/>
    </row>
    <row r="3886" spans="1:6" s="168" customFormat="1" x14ac:dyDescent="0.2">
      <c r="A3886" s="113" t="s">
        <v>801</v>
      </c>
      <c r="B3886" s="114"/>
      <c r="C3886" s="132"/>
      <c r="D3886" s="132"/>
      <c r="E3886" s="132"/>
      <c r="F3886" s="241"/>
    </row>
    <row r="3887" spans="1:6" s="168" customFormat="1" x14ac:dyDescent="0.2">
      <c r="A3887" s="108"/>
      <c r="B3887" s="114"/>
      <c r="C3887" s="132"/>
      <c r="D3887" s="132"/>
      <c r="E3887" s="132"/>
      <c r="F3887" s="241"/>
    </row>
    <row r="3888" spans="1:6" s="169" customFormat="1" x14ac:dyDescent="0.2">
      <c r="A3888" s="111">
        <v>410000</v>
      </c>
      <c r="B3888" s="112" t="s">
        <v>359</v>
      </c>
      <c r="C3888" s="110">
        <f>C3889+C3894+C3909+C3907+0</f>
        <v>2763900</v>
      </c>
      <c r="D3888" s="110">
        <f>D3889+D3894+D3909+D3907+0</f>
        <v>3138700</v>
      </c>
      <c r="E3888" s="110">
        <f>E3889+E3894+E3909+E3907+0</f>
        <v>0</v>
      </c>
      <c r="F3888" s="218">
        <f t="shared" si="1381"/>
        <v>113.56054850030755</v>
      </c>
    </row>
    <row r="3889" spans="1:6" s="169" customFormat="1" x14ac:dyDescent="0.2">
      <c r="A3889" s="111">
        <v>411000</v>
      </c>
      <c r="B3889" s="112" t="s">
        <v>472</v>
      </c>
      <c r="C3889" s="110">
        <f t="shared" ref="C3889" si="1404">SUM(C3890:C3893)</f>
        <v>2348500</v>
      </c>
      <c r="D3889" s="110">
        <f t="shared" ref="D3889" si="1405">SUM(D3890:D3893)</f>
        <v>2666500</v>
      </c>
      <c r="E3889" s="110">
        <f t="shared" ref="E3889" si="1406">SUM(E3890:E3893)</f>
        <v>0</v>
      </c>
      <c r="F3889" s="218">
        <f t="shared" si="1381"/>
        <v>113.54055780285289</v>
      </c>
    </row>
    <row r="3890" spans="1:6" s="168" customFormat="1" x14ac:dyDescent="0.2">
      <c r="A3890" s="113">
        <v>411100</v>
      </c>
      <c r="B3890" s="114" t="s">
        <v>360</v>
      </c>
      <c r="C3890" s="123">
        <v>2100000</v>
      </c>
      <c r="D3890" s="115">
        <v>2410000</v>
      </c>
      <c r="E3890" s="123">
        <v>0</v>
      </c>
      <c r="F3890" s="217">
        <f t="shared" si="1381"/>
        <v>114.76190476190476</v>
      </c>
    </row>
    <row r="3891" spans="1:6" s="168" customFormat="1" ht="40.5" x14ac:dyDescent="0.2">
      <c r="A3891" s="113">
        <v>411200</v>
      </c>
      <c r="B3891" s="114" t="s">
        <v>485</v>
      </c>
      <c r="C3891" s="123">
        <v>70000</v>
      </c>
      <c r="D3891" s="115">
        <v>64000</v>
      </c>
      <c r="E3891" s="123">
        <v>0</v>
      </c>
      <c r="F3891" s="217">
        <f t="shared" si="1381"/>
        <v>91.428571428571431</v>
      </c>
    </row>
    <row r="3892" spans="1:6" s="168" customFormat="1" ht="40.5" x14ac:dyDescent="0.2">
      <c r="A3892" s="113">
        <v>411300</v>
      </c>
      <c r="B3892" s="114" t="s">
        <v>361</v>
      </c>
      <c r="C3892" s="123">
        <v>155000</v>
      </c>
      <c r="D3892" s="115">
        <v>173000</v>
      </c>
      <c r="E3892" s="123">
        <v>0</v>
      </c>
      <c r="F3892" s="217">
        <f t="shared" si="1381"/>
        <v>111.61290322580646</v>
      </c>
    </row>
    <row r="3893" spans="1:6" s="168" customFormat="1" x14ac:dyDescent="0.2">
      <c r="A3893" s="113">
        <v>411400</v>
      </c>
      <c r="B3893" s="114" t="s">
        <v>362</v>
      </c>
      <c r="C3893" s="123">
        <v>23500</v>
      </c>
      <c r="D3893" s="115">
        <v>19500</v>
      </c>
      <c r="E3893" s="123">
        <v>0</v>
      </c>
      <c r="F3893" s="217">
        <f t="shared" si="1381"/>
        <v>82.978723404255319</v>
      </c>
    </row>
    <row r="3894" spans="1:6" s="169" customFormat="1" x14ac:dyDescent="0.2">
      <c r="A3894" s="111">
        <v>412000</v>
      </c>
      <c r="B3894" s="116" t="s">
        <v>477</v>
      </c>
      <c r="C3894" s="110">
        <f t="shared" ref="C3894" si="1407">SUM(C3895:C3906)</f>
        <v>405400</v>
      </c>
      <c r="D3894" s="110">
        <f t="shared" ref="D3894" si="1408">SUM(D3895:D3906)</f>
        <v>458200</v>
      </c>
      <c r="E3894" s="110">
        <f t="shared" ref="E3894" si="1409">SUM(E3895:E3906)</f>
        <v>0</v>
      </c>
      <c r="F3894" s="218">
        <f t="shared" si="1381"/>
        <v>113.02417365564874</v>
      </c>
    </row>
    <row r="3895" spans="1:6" s="168" customFormat="1" x14ac:dyDescent="0.2">
      <c r="A3895" s="121">
        <v>412100</v>
      </c>
      <c r="B3895" s="114" t="s">
        <v>363</v>
      </c>
      <c r="C3895" s="123">
        <v>2000</v>
      </c>
      <c r="D3895" s="115">
        <v>3000</v>
      </c>
      <c r="E3895" s="123">
        <v>0</v>
      </c>
      <c r="F3895" s="217">
        <f t="shared" si="1381"/>
        <v>150</v>
      </c>
    </row>
    <row r="3896" spans="1:6" s="168" customFormat="1" ht="40.5" x14ac:dyDescent="0.2">
      <c r="A3896" s="113">
        <v>412200</v>
      </c>
      <c r="B3896" s="114" t="s">
        <v>486</v>
      </c>
      <c r="C3896" s="123">
        <v>68500</v>
      </c>
      <c r="D3896" s="115">
        <v>80500</v>
      </c>
      <c r="E3896" s="123">
        <v>0</v>
      </c>
      <c r="F3896" s="217">
        <f t="shared" si="1381"/>
        <v>117.51824817518248</v>
      </c>
    </row>
    <row r="3897" spans="1:6" s="168" customFormat="1" x14ac:dyDescent="0.2">
      <c r="A3897" s="113">
        <v>412300</v>
      </c>
      <c r="B3897" s="114" t="s">
        <v>364</v>
      </c>
      <c r="C3897" s="123">
        <v>56000</v>
      </c>
      <c r="D3897" s="115">
        <v>63500</v>
      </c>
      <c r="E3897" s="123">
        <v>0</v>
      </c>
      <c r="F3897" s="217">
        <f t="shared" si="1381"/>
        <v>113.39285714285714</v>
      </c>
    </row>
    <row r="3898" spans="1:6" s="168" customFormat="1" x14ac:dyDescent="0.2">
      <c r="A3898" s="113">
        <v>412500</v>
      </c>
      <c r="B3898" s="114" t="s">
        <v>366</v>
      </c>
      <c r="C3898" s="123">
        <v>31200</v>
      </c>
      <c r="D3898" s="115">
        <v>33700</v>
      </c>
      <c r="E3898" s="123">
        <v>0</v>
      </c>
      <c r="F3898" s="217">
        <f t="shared" si="1381"/>
        <v>108.01282051282051</v>
      </c>
    </row>
    <row r="3899" spans="1:6" s="168" customFormat="1" x14ac:dyDescent="0.2">
      <c r="A3899" s="113">
        <v>412600</v>
      </c>
      <c r="B3899" s="114" t="s">
        <v>487</v>
      </c>
      <c r="C3899" s="123">
        <v>23000</v>
      </c>
      <c r="D3899" s="115">
        <v>21000</v>
      </c>
      <c r="E3899" s="123">
        <v>0</v>
      </c>
      <c r="F3899" s="217">
        <f t="shared" si="1381"/>
        <v>91.304347826086953</v>
      </c>
    </row>
    <row r="3900" spans="1:6" s="168" customFormat="1" x14ac:dyDescent="0.2">
      <c r="A3900" s="113">
        <v>412700</v>
      </c>
      <c r="B3900" s="114" t="s">
        <v>474</v>
      </c>
      <c r="C3900" s="123">
        <v>158000</v>
      </c>
      <c r="D3900" s="115">
        <v>183000</v>
      </c>
      <c r="E3900" s="123">
        <v>0</v>
      </c>
      <c r="F3900" s="217">
        <f t="shared" si="1381"/>
        <v>115.82278481012658</v>
      </c>
    </row>
    <row r="3901" spans="1:6" s="168" customFormat="1" x14ac:dyDescent="0.2">
      <c r="A3901" s="113">
        <v>412900</v>
      </c>
      <c r="B3901" s="118" t="s">
        <v>802</v>
      </c>
      <c r="C3901" s="123">
        <v>5000</v>
      </c>
      <c r="D3901" s="115">
        <v>17000</v>
      </c>
      <c r="E3901" s="123">
        <v>0</v>
      </c>
      <c r="F3901" s="217"/>
    </row>
    <row r="3902" spans="1:6" s="168" customFormat="1" x14ac:dyDescent="0.2">
      <c r="A3902" s="113">
        <v>412900</v>
      </c>
      <c r="B3902" s="118" t="s">
        <v>567</v>
      </c>
      <c r="C3902" s="123">
        <v>39000</v>
      </c>
      <c r="D3902" s="115">
        <v>40000</v>
      </c>
      <c r="E3902" s="123">
        <v>0</v>
      </c>
      <c r="F3902" s="217">
        <f t="shared" si="1381"/>
        <v>102.56410256410255</v>
      </c>
    </row>
    <row r="3903" spans="1:6" s="168" customFormat="1" x14ac:dyDescent="0.2">
      <c r="A3903" s="113">
        <v>412900</v>
      </c>
      <c r="B3903" s="118" t="s">
        <v>585</v>
      </c>
      <c r="C3903" s="123">
        <v>2500</v>
      </c>
      <c r="D3903" s="115">
        <v>2500</v>
      </c>
      <c r="E3903" s="123">
        <v>0</v>
      </c>
      <c r="F3903" s="217">
        <f t="shared" si="1381"/>
        <v>100</v>
      </c>
    </row>
    <row r="3904" spans="1:6" s="168" customFormat="1" x14ac:dyDescent="0.2">
      <c r="A3904" s="113">
        <v>412900</v>
      </c>
      <c r="B3904" s="118" t="s">
        <v>586</v>
      </c>
      <c r="C3904" s="123">
        <v>9200</v>
      </c>
      <c r="D3904" s="115">
        <v>3000</v>
      </c>
      <c r="E3904" s="123">
        <v>0</v>
      </c>
      <c r="F3904" s="217">
        <f t="shared" si="1381"/>
        <v>32.608695652173914</v>
      </c>
    </row>
    <row r="3905" spans="1:6" s="168" customFormat="1" x14ac:dyDescent="0.2">
      <c r="A3905" s="113">
        <v>412900</v>
      </c>
      <c r="B3905" s="118" t="s">
        <v>587</v>
      </c>
      <c r="C3905" s="123">
        <v>4000</v>
      </c>
      <c r="D3905" s="115">
        <v>5000</v>
      </c>
      <c r="E3905" s="123">
        <v>0</v>
      </c>
      <c r="F3905" s="217">
        <f t="shared" ref="F3905:F3965" si="1410">D3905/C3905*100</f>
        <v>125</v>
      </c>
    </row>
    <row r="3906" spans="1:6" s="168" customFormat="1" x14ac:dyDescent="0.2">
      <c r="A3906" s="113">
        <v>412900</v>
      </c>
      <c r="B3906" s="118" t="s">
        <v>569</v>
      </c>
      <c r="C3906" s="123">
        <v>7000</v>
      </c>
      <c r="D3906" s="115">
        <v>6000</v>
      </c>
      <c r="E3906" s="123">
        <v>0</v>
      </c>
      <c r="F3906" s="217">
        <f t="shared" si="1410"/>
        <v>85.714285714285708</v>
      </c>
    </row>
    <row r="3907" spans="1:6" s="169" customFormat="1" x14ac:dyDescent="0.2">
      <c r="A3907" s="111">
        <v>415000</v>
      </c>
      <c r="B3907" s="145" t="s">
        <v>321</v>
      </c>
      <c r="C3907" s="110">
        <f t="shared" ref="C3907" si="1411">C3908</f>
        <v>0</v>
      </c>
      <c r="D3907" s="110">
        <f t="shared" ref="D3907:E3907" si="1412">D3908</f>
        <v>1000</v>
      </c>
      <c r="E3907" s="110">
        <f t="shared" si="1412"/>
        <v>0</v>
      </c>
      <c r="F3907" s="218">
        <v>0</v>
      </c>
    </row>
    <row r="3908" spans="1:6" s="168" customFormat="1" x14ac:dyDescent="0.2">
      <c r="A3908" s="113">
        <v>415200</v>
      </c>
      <c r="B3908" s="114" t="s">
        <v>338</v>
      </c>
      <c r="C3908" s="123">
        <v>0</v>
      </c>
      <c r="D3908" s="115">
        <v>1000</v>
      </c>
      <c r="E3908" s="123">
        <v>0</v>
      </c>
      <c r="F3908" s="217">
        <v>0</v>
      </c>
    </row>
    <row r="3909" spans="1:6" s="169" customFormat="1" ht="40.5" x14ac:dyDescent="0.2">
      <c r="A3909" s="111">
        <v>418000</v>
      </c>
      <c r="B3909" s="116" t="s">
        <v>481</v>
      </c>
      <c r="C3909" s="110">
        <f t="shared" ref="C3909" si="1413">C3910</f>
        <v>10000</v>
      </c>
      <c r="D3909" s="110">
        <f t="shared" ref="D3909:E3909" si="1414">D3910</f>
        <v>13000</v>
      </c>
      <c r="E3909" s="110">
        <f t="shared" si="1414"/>
        <v>0</v>
      </c>
      <c r="F3909" s="218">
        <f t="shared" si="1410"/>
        <v>130</v>
      </c>
    </row>
    <row r="3910" spans="1:6" s="168" customFormat="1" x14ac:dyDescent="0.2">
      <c r="A3910" s="113">
        <v>418400</v>
      </c>
      <c r="B3910" s="114" t="s">
        <v>418</v>
      </c>
      <c r="C3910" s="123">
        <v>10000</v>
      </c>
      <c r="D3910" s="115">
        <v>13000</v>
      </c>
      <c r="E3910" s="123">
        <v>0</v>
      </c>
      <c r="F3910" s="217">
        <f t="shared" si="1410"/>
        <v>130</v>
      </c>
    </row>
    <row r="3911" spans="1:6" s="169" customFormat="1" x14ac:dyDescent="0.2">
      <c r="A3911" s="111">
        <v>480000</v>
      </c>
      <c r="B3911" s="116" t="s">
        <v>419</v>
      </c>
      <c r="C3911" s="110">
        <f t="shared" ref="C3911:C3912" si="1415">C3912</f>
        <v>1000</v>
      </c>
      <c r="D3911" s="110">
        <f t="shared" ref="D3911:E3912" si="1416">D3912</f>
        <v>0</v>
      </c>
      <c r="E3911" s="110">
        <f t="shared" si="1416"/>
        <v>0</v>
      </c>
      <c r="F3911" s="218">
        <f t="shared" si="1410"/>
        <v>0</v>
      </c>
    </row>
    <row r="3912" spans="1:6" s="169" customFormat="1" x14ac:dyDescent="0.2">
      <c r="A3912" s="111">
        <v>488000</v>
      </c>
      <c r="B3912" s="116" t="s">
        <v>375</v>
      </c>
      <c r="C3912" s="110">
        <f t="shared" si="1415"/>
        <v>1000</v>
      </c>
      <c r="D3912" s="110">
        <f t="shared" si="1416"/>
        <v>0</v>
      </c>
      <c r="E3912" s="110">
        <f t="shared" si="1416"/>
        <v>0</v>
      </c>
      <c r="F3912" s="218">
        <f t="shared" si="1410"/>
        <v>0</v>
      </c>
    </row>
    <row r="3913" spans="1:6" s="168" customFormat="1" x14ac:dyDescent="0.2">
      <c r="A3913" s="113">
        <v>488100</v>
      </c>
      <c r="B3913" s="114" t="s">
        <v>375</v>
      </c>
      <c r="C3913" s="123">
        <v>1000</v>
      </c>
      <c r="D3913" s="115">
        <v>0</v>
      </c>
      <c r="E3913" s="123">
        <v>0</v>
      </c>
      <c r="F3913" s="217">
        <f t="shared" si="1410"/>
        <v>0</v>
      </c>
    </row>
    <row r="3914" spans="1:6" s="169" customFormat="1" x14ac:dyDescent="0.2">
      <c r="A3914" s="111">
        <v>510000</v>
      </c>
      <c r="B3914" s="116" t="s">
        <v>423</v>
      </c>
      <c r="C3914" s="110">
        <f t="shared" ref="C3914" si="1417">C3915+C3917+C3919</f>
        <v>409000</v>
      </c>
      <c r="D3914" s="110">
        <f t="shared" ref="D3914" si="1418">D3915+D3917+D3919</f>
        <v>379000</v>
      </c>
      <c r="E3914" s="110">
        <f t="shared" ref="E3914" si="1419">E3915+E3917+E3919</f>
        <v>0</v>
      </c>
      <c r="F3914" s="218">
        <f t="shared" si="1410"/>
        <v>92.665036674816619</v>
      </c>
    </row>
    <row r="3915" spans="1:6" s="169" customFormat="1" x14ac:dyDescent="0.2">
      <c r="A3915" s="111">
        <v>511000</v>
      </c>
      <c r="B3915" s="116" t="s">
        <v>424</v>
      </c>
      <c r="C3915" s="110">
        <f t="shared" ref="C3915" si="1420">C3916</f>
        <v>195000</v>
      </c>
      <c r="D3915" s="110">
        <f t="shared" ref="D3915:E3915" si="1421">D3916</f>
        <v>159000</v>
      </c>
      <c r="E3915" s="110">
        <f t="shared" si="1421"/>
        <v>0</v>
      </c>
      <c r="F3915" s="218">
        <f t="shared" si="1410"/>
        <v>81.538461538461533</v>
      </c>
    </row>
    <row r="3916" spans="1:6" s="168" customFormat="1" x14ac:dyDescent="0.2">
      <c r="A3916" s="113">
        <v>511300</v>
      </c>
      <c r="B3916" s="114" t="s">
        <v>427</v>
      </c>
      <c r="C3916" s="123">
        <v>195000</v>
      </c>
      <c r="D3916" s="115">
        <v>159000</v>
      </c>
      <c r="E3916" s="123">
        <v>0</v>
      </c>
      <c r="F3916" s="217">
        <f t="shared" si="1410"/>
        <v>81.538461538461533</v>
      </c>
    </row>
    <row r="3917" spans="1:6" s="169" customFormat="1" x14ac:dyDescent="0.2">
      <c r="A3917" s="111">
        <v>516000</v>
      </c>
      <c r="B3917" s="116" t="s">
        <v>434</v>
      </c>
      <c r="C3917" s="110">
        <f t="shared" ref="C3917" si="1422">C3918</f>
        <v>164000</v>
      </c>
      <c r="D3917" s="110">
        <f t="shared" ref="D3917:E3917" si="1423">D3918</f>
        <v>180000</v>
      </c>
      <c r="E3917" s="110">
        <f t="shared" si="1423"/>
        <v>0</v>
      </c>
      <c r="F3917" s="218">
        <f t="shared" si="1410"/>
        <v>109.75609756097562</v>
      </c>
    </row>
    <row r="3918" spans="1:6" s="168" customFormat="1" x14ac:dyDescent="0.2">
      <c r="A3918" s="113">
        <v>516100</v>
      </c>
      <c r="B3918" s="114" t="s">
        <v>434</v>
      </c>
      <c r="C3918" s="123">
        <v>164000</v>
      </c>
      <c r="D3918" s="115">
        <v>180000</v>
      </c>
      <c r="E3918" s="123">
        <v>0</v>
      </c>
      <c r="F3918" s="217">
        <f t="shared" si="1410"/>
        <v>109.75609756097562</v>
      </c>
    </row>
    <row r="3919" spans="1:6" s="169" customFormat="1" x14ac:dyDescent="0.2">
      <c r="A3919" s="126">
        <v>518000</v>
      </c>
      <c r="B3919" s="116" t="s">
        <v>435</v>
      </c>
      <c r="C3919" s="110">
        <f t="shared" ref="C3919" si="1424">C3920</f>
        <v>50000</v>
      </c>
      <c r="D3919" s="110">
        <f t="shared" ref="D3919:E3919" si="1425">D3920</f>
        <v>40000</v>
      </c>
      <c r="E3919" s="110">
        <f t="shared" si="1425"/>
        <v>0</v>
      </c>
      <c r="F3919" s="218">
        <f t="shared" si="1410"/>
        <v>80</v>
      </c>
    </row>
    <row r="3920" spans="1:6" s="168" customFormat="1" x14ac:dyDescent="0.2">
      <c r="A3920" s="117">
        <v>518100</v>
      </c>
      <c r="B3920" s="114" t="s">
        <v>435</v>
      </c>
      <c r="C3920" s="123">
        <v>50000</v>
      </c>
      <c r="D3920" s="115">
        <v>40000</v>
      </c>
      <c r="E3920" s="123">
        <v>0</v>
      </c>
      <c r="F3920" s="217">
        <f t="shared" si="1410"/>
        <v>80</v>
      </c>
    </row>
    <row r="3921" spans="1:6" s="169" customFormat="1" x14ac:dyDescent="0.2">
      <c r="A3921" s="111">
        <v>630000</v>
      </c>
      <c r="B3921" s="116" t="s">
        <v>462</v>
      </c>
      <c r="C3921" s="110">
        <f t="shared" ref="C3921" si="1426">C3924+C3922</f>
        <v>125000</v>
      </c>
      <c r="D3921" s="110">
        <f t="shared" ref="D3921" si="1427">D3924+D3922</f>
        <v>144000</v>
      </c>
      <c r="E3921" s="110">
        <f t="shared" ref="E3921" si="1428">E3924+E3922</f>
        <v>0</v>
      </c>
      <c r="F3921" s="218">
        <f t="shared" si="1410"/>
        <v>115.19999999999999</v>
      </c>
    </row>
    <row r="3922" spans="1:6" s="169" customFormat="1" x14ac:dyDescent="0.2">
      <c r="A3922" s="111">
        <v>631000</v>
      </c>
      <c r="B3922" s="116" t="s">
        <v>397</v>
      </c>
      <c r="C3922" s="110">
        <f t="shared" ref="C3922:D3922" si="1429">C3923</f>
        <v>5000</v>
      </c>
      <c r="D3922" s="110">
        <f t="shared" si="1429"/>
        <v>4000</v>
      </c>
      <c r="E3922" s="110">
        <f t="shared" ref="E3922" si="1430">E3923</f>
        <v>0</v>
      </c>
      <c r="F3922" s="218">
        <f t="shared" si="1410"/>
        <v>80</v>
      </c>
    </row>
    <row r="3923" spans="1:6" s="168" customFormat="1" x14ac:dyDescent="0.2">
      <c r="A3923" s="113">
        <v>631900</v>
      </c>
      <c r="B3923" s="114" t="s">
        <v>601</v>
      </c>
      <c r="C3923" s="123">
        <v>5000</v>
      </c>
      <c r="D3923" s="115">
        <v>4000</v>
      </c>
      <c r="E3923" s="123">
        <v>0</v>
      </c>
      <c r="F3923" s="217">
        <f t="shared" si="1410"/>
        <v>80</v>
      </c>
    </row>
    <row r="3924" spans="1:6" s="169" customFormat="1" x14ac:dyDescent="0.2">
      <c r="A3924" s="111">
        <v>638000</v>
      </c>
      <c r="B3924" s="116" t="s">
        <v>398</v>
      </c>
      <c r="C3924" s="110">
        <f t="shared" ref="C3924" si="1431">C3925</f>
        <v>120000</v>
      </c>
      <c r="D3924" s="110">
        <f t="shared" ref="D3924:E3924" si="1432">D3925</f>
        <v>140000</v>
      </c>
      <c r="E3924" s="110">
        <f t="shared" si="1432"/>
        <v>0</v>
      </c>
      <c r="F3924" s="218">
        <f t="shared" si="1410"/>
        <v>116.66666666666667</v>
      </c>
    </row>
    <row r="3925" spans="1:6" s="168" customFormat="1" x14ac:dyDescent="0.2">
      <c r="A3925" s="113">
        <v>638100</v>
      </c>
      <c r="B3925" s="114" t="s">
        <v>467</v>
      </c>
      <c r="C3925" s="123">
        <v>120000</v>
      </c>
      <c r="D3925" s="115">
        <v>140000</v>
      </c>
      <c r="E3925" s="123">
        <v>0</v>
      </c>
      <c r="F3925" s="217">
        <f t="shared" si="1410"/>
        <v>116.66666666666667</v>
      </c>
    </row>
    <row r="3926" spans="1:6" s="168" customFormat="1" x14ac:dyDescent="0.2">
      <c r="A3926" s="154"/>
      <c r="B3926" s="148" t="s">
        <v>501</v>
      </c>
      <c r="C3926" s="152">
        <f>C3888+C3914+C3921+C3911</f>
        <v>3298900</v>
      </c>
      <c r="D3926" s="152">
        <f>D3888+D3914+D3921+D3911</f>
        <v>3661700</v>
      </c>
      <c r="E3926" s="152">
        <f>E3888+E3914+E3921+E3911</f>
        <v>0</v>
      </c>
      <c r="F3926" s="245">
        <f t="shared" si="1410"/>
        <v>110.99760526236018</v>
      </c>
    </row>
    <row r="3927" spans="1:6" s="168" customFormat="1" x14ac:dyDescent="0.2">
      <c r="A3927" s="108"/>
      <c r="B3927" s="144"/>
      <c r="C3927" s="132"/>
      <c r="D3927" s="132"/>
      <c r="E3927" s="132"/>
      <c r="F3927" s="241"/>
    </row>
    <row r="3928" spans="1:6" s="168" customFormat="1" x14ac:dyDescent="0.2">
      <c r="A3928" s="108"/>
      <c r="B3928" s="144"/>
      <c r="C3928" s="132"/>
      <c r="D3928" s="132"/>
      <c r="E3928" s="132"/>
      <c r="F3928" s="241"/>
    </row>
    <row r="3929" spans="1:6" s="168" customFormat="1" x14ac:dyDescent="0.2">
      <c r="A3929" s="113" t="s">
        <v>964</v>
      </c>
      <c r="B3929" s="114"/>
      <c r="C3929" s="132"/>
      <c r="D3929" s="132"/>
      <c r="E3929" s="132"/>
      <c r="F3929" s="241"/>
    </row>
    <row r="3930" spans="1:6" s="168" customFormat="1" x14ac:dyDescent="0.2">
      <c r="A3930" s="113" t="s">
        <v>518</v>
      </c>
      <c r="B3930" s="114"/>
      <c r="C3930" s="132"/>
      <c r="D3930" s="132"/>
      <c r="E3930" s="132"/>
      <c r="F3930" s="241"/>
    </row>
    <row r="3931" spans="1:6" s="168" customFormat="1" x14ac:dyDescent="0.2">
      <c r="A3931" s="113" t="s">
        <v>668</v>
      </c>
      <c r="B3931" s="114"/>
      <c r="C3931" s="132"/>
      <c r="D3931" s="132"/>
      <c r="E3931" s="132"/>
      <c r="F3931" s="241"/>
    </row>
    <row r="3932" spans="1:6" s="168" customFormat="1" x14ac:dyDescent="0.2">
      <c r="A3932" s="113" t="s">
        <v>801</v>
      </c>
      <c r="B3932" s="114"/>
      <c r="C3932" s="132"/>
      <c r="D3932" s="132"/>
      <c r="E3932" s="132"/>
      <c r="F3932" s="241"/>
    </row>
    <row r="3933" spans="1:6" s="168" customFormat="1" x14ac:dyDescent="0.2">
      <c r="A3933" s="108"/>
      <c r="B3933" s="114"/>
      <c r="C3933" s="132"/>
      <c r="D3933" s="132"/>
      <c r="E3933" s="132"/>
      <c r="F3933" s="241"/>
    </row>
    <row r="3934" spans="1:6" s="169" customFormat="1" x14ac:dyDescent="0.2">
      <c r="A3934" s="111">
        <v>410000</v>
      </c>
      <c r="B3934" s="112" t="s">
        <v>359</v>
      </c>
      <c r="C3934" s="110">
        <f t="shared" ref="C3934" si="1433">C3935+C3940+C3953</f>
        <v>5687500</v>
      </c>
      <c r="D3934" s="110">
        <f>D3935+D3940+D3953</f>
        <v>6290200</v>
      </c>
      <c r="E3934" s="110">
        <f>E3935+E3940+E3953</f>
        <v>0</v>
      </c>
      <c r="F3934" s="218">
        <f t="shared" si="1410"/>
        <v>110.59692307692308</v>
      </c>
    </row>
    <row r="3935" spans="1:6" s="169" customFormat="1" x14ac:dyDescent="0.2">
      <c r="A3935" s="111">
        <v>411000</v>
      </c>
      <c r="B3935" s="112" t="s">
        <v>472</v>
      </c>
      <c r="C3935" s="110">
        <f t="shared" ref="C3935" si="1434">SUM(C3936:C3939)</f>
        <v>4839100</v>
      </c>
      <c r="D3935" s="110">
        <f>SUM(D3936:D3939)</f>
        <v>5506100</v>
      </c>
      <c r="E3935" s="110">
        <f>SUM(E3936:E3939)</f>
        <v>0</v>
      </c>
      <c r="F3935" s="218">
        <f t="shared" si="1410"/>
        <v>113.78355479324669</v>
      </c>
    </row>
    <row r="3936" spans="1:6" s="168" customFormat="1" x14ac:dyDescent="0.2">
      <c r="A3936" s="113">
        <v>411100</v>
      </c>
      <c r="B3936" s="114" t="s">
        <v>360</v>
      </c>
      <c r="C3936" s="123">
        <v>4600000</v>
      </c>
      <c r="D3936" s="115">
        <v>5272000</v>
      </c>
      <c r="E3936" s="123">
        <v>0</v>
      </c>
      <c r="F3936" s="217">
        <f t="shared" si="1410"/>
        <v>114.60869565217391</v>
      </c>
    </row>
    <row r="3937" spans="1:6" s="168" customFormat="1" ht="40.5" x14ac:dyDescent="0.2">
      <c r="A3937" s="113">
        <v>411200</v>
      </c>
      <c r="B3937" s="114" t="s">
        <v>485</v>
      </c>
      <c r="C3937" s="123">
        <v>74100</v>
      </c>
      <c r="D3937" s="115">
        <v>74100</v>
      </c>
      <c r="E3937" s="123">
        <v>0</v>
      </c>
      <c r="F3937" s="217">
        <f t="shared" si="1410"/>
        <v>100</v>
      </c>
    </row>
    <row r="3938" spans="1:6" s="168" customFormat="1" ht="40.5" x14ac:dyDescent="0.2">
      <c r="A3938" s="121">
        <v>411300</v>
      </c>
      <c r="B3938" s="114" t="s">
        <v>361</v>
      </c>
      <c r="C3938" s="123">
        <v>120000</v>
      </c>
      <c r="D3938" s="115">
        <v>120000</v>
      </c>
      <c r="E3938" s="123">
        <v>0</v>
      </c>
      <c r="F3938" s="217">
        <f t="shared" si="1410"/>
        <v>100</v>
      </c>
    </row>
    <row r="3939" spans="1:6" s="168" customFormat="1" x14ac:dyDescent="0.2">
      <c r="A3939" s="113">
        <v>411400</v>
      </c>
      <c r="B3939" s="114" t="s">
        <v>362</v>
      </c>
      <c r="C3939" s="123">
        <v>45000</v>
      </c>
      <c r="D3939" s="115">
        <v>40000</v>
      </c>
      <c r="E3939" s="123">
        <v>0</v>
      </c>
      <c r="F3939" s="217">
        <f t="shared" si="1410"/>
        <v>88.888888888888886</v>
      </c>
    </row>
    <row r="3940" spans="1:6" s="169" customFormat="1" x14ac:dyDescent="0.2">
      <c r="A3940" s="111">
        <v>412000</v>
      </c>
      <c r="B3940" s="116" t="s">
        <v>477</v>
      </c>
      <c r="C3940" s="110">
        <f t="shared" ref="C3940" si="1435">SUM(C3941:C3952)</f>
        <v>846400</v>
      </c>
      <c r="D3940" s="110">
        <f>SUM(D3941:D3952)</f>
        <v>782100</v>
      </c>
      <c r="E3940" s="110">
        <f>SUM(E3941:E3952)</f>
        <v>0</v>
      </c>
      <c r="F3940" s="218">
        <f t="shared" si="1410"/>
        <v>92.403119092627591</v>
      </c>
    </row>
    <row r="3941" spans="1:6" s="168" customFormat="1" ht="40.5" x14ac:dyDescent="0.2">
      <c r="A3941" s="113">
        <v>412200</v>
      </c>
      <c r="B3941" s="114" t="s">
        <v>486</v>
      </c>
      <c r="C3941" s="123">
        <v>350000</v>
      </c>
      <c r="D3941" s="115">
        <v>301400</v>
      </c>
      <c r="E3941" s="123">
        <v>0</v>
      </c>
      <c r="F3941" s="217">
        <f t="shared" si="1410"/>
        <v>86.114285714285714</v>
      </c>
    </row>
    <row r="3942" spans="1:6" s="168" customFormat="1" x14ac:dyDescent="0.2">
      <c r="A3942" s="113">
        <v>412300</v>
      </c>
      <c r="B3942" s="114" t="s">
        <v>364</v>
      </c>
      <c r="C3942" s="123">
        <v>51500</v>
      </c>
      <c r="D3942" s="115">
        <v>51500</v>
      </c>
      <c r="E3942" s="123">
        <v>0</v>
      </c>
      <c r="F3942" s="217">
        <f t="shared" si="1410"/>
        <v>100</v>
      </c>
    </row>
    <row r="3943" spans="1:6" s="168" customFormat="1" x14ac:dyDescent="0.2">
      <c r="A3943" s="113">
        <v>412400</v>
      </c>
      <c r="B3943" s="114" t="s">
        <v>365</v>
      </c>
      <c r="C3943" s="123">
        <v>136700</v>
      </c>
      <c r="D3943" s="115">
        <v>150500</v>
      </c>
      <c r="E3943" s="123">
        <v>0</v>
      </c>
      <c r="F3943" s="217">
        <f t="shared" si="1410"/>
        <v>110.09509875640089</v>
      </c>
    </row>
    <row r="3944" spans="1:6" s="168" customFormat="1" x14ac:dyDescent="0.2">
      <c r="A3944" s="113">
        <v>412500</v>
      </c>
      <c r="B3944" s="114" t="s">
        <v>366</v>
      </c>
      <c r="C3944" s="123">
        <v>43000</v>
      </c>
      <c r="D3944" s="115">
        <v>22400</v>
      </c>
      <c r="E3944" s="123">
        <v>0</v>
      </c>
      <c r="F3944" s="217">
        <f t="shared" si="1410"/>
        <v>52.093023255813954</v>
      </c>
    </row>
    <row r="3945" spans="1:6" s="168" customFormat="1" x14ac:dyDescent="0.2">
      <c r="A3945" s="113">
        <v>412600</v>
      </c>
      <c r="B3945" s="114" t="s">
        <v>487</v>
      </c>
      <c r="C3945" s="123">
        <v>42000</v>
      </c>
      <c r="D3945" s="115">
        <v>48100</v>
      </c>
      <c r="E3945" s="123">
        <v>0</v>
      </c>
      <c r="F3945" s="217">
        <f t="shared" si="1410"/>
        <v>114.52380952380952</v>
      </c>
    </row>
    <row r="3946" spans="1:6" s="168" customFormat="1" x14ac:dyDescent="0.2">
      <c r="A3946" s="113">
        <v>412700</v>
      </c>
      <c r="B3946" s="114" t="s">
        <v>474</v>
      </c>
      <c r="C3946" s="123">
        <v>37200</v>
      </c>
      <c r="D3946" s="115">
        <v>27000</v>
      </c>
      <c r="E3946" s="123">
        <v>0</v>
      </c>
      <c r="F3946" s="217">
        <f t="shared" si="1410"/>
        <v>72.58064516129032</v>
      </c>
    </row>
    <row r="3947" spans="1:6" s="168" customFormat="1" x14ac:dyDescent="0.2">
      <c r="A3947" s="113">
        <v>412800</v>
      </c>
      <c r="B3947" s="114" t="s">
        <v>488</v>
      </c>
      <c r="C3947" s="123">
        <v>10500</v>
      </c>
      <c r="D3947" s="115">
        <v>10500</v>
      </c>
      <c r="E3947" s="123">
        <v>0</v>
      </c>
      <c r="F3947" s="217">
        <f t="shared" si="1410"/>
        <v>100</v>
      </c>
    </row>
    <row r="3948" spans="1:6" s="168" customFormat="1" x14ac:dyDescent="0.2">
      <c r="A3948" s="113">
        <v>412900</v>
      </c>
      <c r="B3948" s="118" t="s">
        <v>802</v>
      </c>
      <c r="C3948" s="123">
        <v>20000</v>
      </c>
      <c r="D3948" s="115">
        <v>16000</v>
      </c>
      <c r="E3948" s="123">
        <v>0</v>
      </c>
      <c r="F3948" s="217">
        <f t="shared" si="1410"/>
        <v>80</v>
      </c>
    </row>
    <row r="3949" spans="1:6" s="168" customFormat="1" x14ac:dyDescent="0.2">
      <c r="A3949" s="113">
        <v>412900</v>
      </c>
      <c r="B3949" s="118" t="s">
        <v>567</v>
      </c>
      <c r="C3949" s="123">
        <v>80000</v>
      </c>
      <c r="D3949" s="115">
        <v>80000</v>
      </c>
      <c r="E3949" s="123">
        <v>0</v>
      </c>
      <c r="F3949" s="217">
        <f t="shared" si="1410"/>
        <v>100</v>
      </c>
    </row>
    <row r="3950" spans="1:6" s="168" customFormat="1" x14ac:dyDescent="0.2">
      <c r="A3950" s="113">
        <v>412900</v>
      </c>
      <c r="B3950" s="118" t="s">
        <v>585</v>
      </c>
      <c r="C3950" s="123">
        <v>4000</v>
      </c>
      <c r="D3950" s="115">
        <v>2000</v>
      </c>
      <c r="E3950" s="123">
        <v>0</v>
      </c>
      <c r="F3950" s="217">
        <f t="shared" si="1410"/>
        <v>50</v>
      </c>
    </row>
    <row r="3951" spans="1:6" s="168" customFormat="1" x14ac:dyDescent="0.2">
      <c r="A3951" s="113">
        <v>412900</v>
      </c>
      <c r="B3951" s="118" t="s">
        <v>586</v>
      </c>
      <c r="C3951" s="123">
        <v>4800</v>
      </c>
      <c r="D3951" s="115">
        <v>4300</v>
      </c>
      <c r="E3951" s="123">
        <v>0</v>
      </c>
      <c r="F3951" s="217">
        <f t="shared" si="1410"/>
        <v>89.583333333333343</v>
      </c>
    </row>
    <row r="3952" spans="1:6" s="168" customFormat="1" x14ac:dyDescent="0.2">
      <c r="A3952" s="113">
        <v>412900</v>
      </c>
      <c r="B3952" s="118" t="s">
        <v>569</v>
      </c>
      <c r="C3952" s="123">
        <v>66700</v>
      </c>
      <c r="D3952" s="115">
        <v>68400</v>
      </c>
      <c r="E3952" s="123">
        <v>0</v>
      </c>
      <c r="F3952" s="217">
        <f t="shared" si="1410"/>
        <v>102.54872563718141</v>
      </c>
    </row>
    <row r="3953" spans="1:6" s="169" customFormat="1" x14ac:dyDescent="0.2">
      <c r="A3953" s="111">
        <v>419000</v>
      </c>
      <c r="B3953" s="116" t="s">
        <v>482</v>
      </c>
      <c r="C3953" s="110">
        <f t="shared" ref="C3953" si="1436">C3954</f>
        <v>2000</v>
      </c>
      <c r="D3953" s="110">
        <f>D3954</f>
        <v>2000</v>
      </c>
      <c r="E3953" s="110">
        <f>E3954</f>
        <v>0</v>
      </c>
      <c r="F3953" s="218">
        <f t="shared" si="1410"/>
        <v>100</v>
      </c>
    </row>
    <row r="3954" spans="1:6" s="168" customFormat="1" x14ac:dyDescent="0.2">
      <c r="A3954" s="121">
        <v>419100</v>
      </c>
      <c r="B3954" s="114" t="s">
        <v>482</v>
      </c>
      <c r="C3954" s="123">
        <v>2000</v>
      </c>
      <c r="D3954" s="115">
        <v>2000</v>
      </c>
      <c r="E3954" s="123">
        <v>0</v>
      </c>
      <c r="F3954" s="217">
        <f t="shared" si="1410"/>
        <v>100</v>
      </c>
    </row>
    <row r="3955" spans="1:6" s="169" customFormat="1" x14ac:dyDescent="0.2">
      <c r="A3955" s="111">
        <v>510000</v>
      </c>
      <c r="B3955" s="116" t="s">
        <v>423</v>
      </c>
      <c r="C3955" s="110">
        <f>C3956+C3959</f>
        <v>347300</v>
      </c>
      <c r="D3955" s="110">
        <f>D3956+D3959</f>
        <v>363500</v>
      </c>
      <c r="E3955" s="110">
        <f>E3956+E3959</f>
        <v>0</v>
      </c>
      <c r="F3955" s="218">
        <f t="shared" si="1410"/>
        <v>104.66455513964871</v>
      </c>
    </row>
    <row r="3956" spans="1:6" s="169" customFormat="1" x14ac:dyDescent="0.2">
      <c r="A3956" s="111">
        <v>511000</v>
      </c>
      <c r="B3956" s="116" t="s">
        <v>424</v>
      </c>
      <c r="C3956" s="110">
        <f>C3957+C3958+0</f>
        <v>33200</v>
      </c>
      <c r="D3956" s="110">
        <f>D3957+D3958+0</f>
        <v>15800</v>
      </c>
      <c r="E3956" s="110">
        <f>E3957+E3958+0</f>
        <v>0</v>
      </c>
      <c r="F3956" s="218">
        <f t="shared" si="1410"/>
        <v>47.590361445783131</v>
      </c>
    </row>
    <row r="3957" spans="1:6" s="168" customFormat="1" x14ac:dyDescent="0.2">
      <c r="A3957" s="113">
        <v>511300</v>
      </c>
      <c r="B3957" s="114" t="s">
        <v>427</v>
      </c>
      <c r="C3957" s="123">
        <v>29700</v>
      </c>
      <c r="D3957" s="115">
        <v>12300</v>
      </c>
      <c r="E3957" s="123">
        <v>0</v>
      </c>
      <c r="F3957" s="217">
        <f t="shared" si="1410"/>
        <v>41.414141414141412</v>
      </c>
    </row>
    <row r="3958" spans="1:6" s="168" customFormat="1" x14ac:dyDescent="0.2">
      <c r="A3958" s="113">
        <v>511400</v>
      </c>
      <c r="B3958" s="114" t="s">
        <v>428</v>
      </c>
      <c r="C3958" s="123">
        <v>3500</v>
      </c>
      <c r="D3958" s="115">
        <v>3500</v>
      </c>
      <c r="E3958" s="123">
        <v>0</v>
      </c>
      <c r="F3958" s="217">
        <f t="shared" si="1410"/>
        <v>100</v>
      </c>
    </row>
    <row r="3959" spans="1:6" s="169" customFormat="1" x14ac:dyDescent="0.2">
      <c r="A3959" s="111">
        <v>516000</v>
      </c>
      <c r="B3959" s="116" t="s">
        <v>434</v>
      </c>
      <c r="C3959" s="110">
        <f t="shared" ref="C3959" si="1437">C3960</f>
        <v>314100</v>
      </c>
      <c r="D3959" s="110">
        <f>D3960</f>
        <v>347700</v>
      </c>
      <c r="E3959" s="110">
        <f>E3960</f>
        <v>0</v>
      </c>
      <c r="F3959" s="218">
        <f t="shared" si="1410"/>
        <v>110.69723018147086</v>
      </c>
    </row>
    <row r="3960" spans="1:6" s="168" customFormat="1" x14ac:dyDescent="0.2">
      <c r="A3960" s="113">
        <v>516100</v>
      </c>
      <c r="B3960" s="114" t="s">
        <v>434</v>
      </c>
      <c r="C3960" s="123">
        <v>314100</v>
      </c>
      <c r="D3960" s="115">
        <v>347700</v>
      </c>
      <c r="E3960" s="123">
        <v>0</v>
      </c>
      <c r="F3960" s="217">
        <f t="shared" si="1410"/>
        <v>110.69723018147086</v>
      </c>
    </row>
    <row r="3961" spans="1:6" s="168" customFormat="1" x14ac:dyDescent="0.2">
      <c r="A3961" s="111">
        <v>630000</v>
      </c>
      <c r="B3961" s="116" t="s">
        <v>462</v>
      </c>
      <c r="C3961" s="110">
        <f t="shared" ref="C3961" si="1438">C3962+C3964</f>
        <v>567200</v>
      </c>
      <c r="D3961" s="110">
        <f>D3962+D3964</f>
        <v>167999.99</v>
      </c>
      <c r="E3961" s="110">
        <f t="shared" ref="E3961" si="1439">E3962+E3964</f>
        <v>0</v>
      </c>
      <c r="F3961" s="218">
        <f t="shared" si="1410"/>
        <v>29.619180183356843</v>
      </c>
    </row>
    <row r="3962" spans="1:6" s="168" customFormat="1" x14ac:dyDescent="0.2">
      <c r="A3962" s="111">
        <v>631000</v>
      </c>
      <c r="B3962" s="116" t="s">
        <v>397</v>
      </c>
      <c r="C3962" s="110">
        <f t="shared" ref="C3962" si="1440">C3963</f>
        <v>399200</v>
      </c>
      <c r="D3962" s="110">
        <f t="shared" ref="D3962:E3962" si="1441">D3963</f>
        <v>0</v>
      </c>
      <c r="E3962" s="110">
        <f t="shared" si="1441"/>
        <v>0</v>
      </c>
      <c r="F3962" s="218">
        <f t="shared" si="1410"/>
        <v>0</v>
      </c>
    </row>
    <row r="3963" spans="1:6" s="168" customFormat="1" x14ac:dyDescent="0.2">
      <c r="A3963" s="113">
        <v>631900</v>
      </c>
      <c r="B3963" s="114" t="s">
        <v>638</v>
      </c>
      <c r="C3963" s="123">
        <v>399200</v>
      </c>
      <c r="D3963" s="115">
        <v>0</v>
      </c>
      <c r="E3963" s="123">
        <v>0</v>
      </c>
      <c r="F3963" s="217">
        <f t="shared" si="1410"/>
        <v>0</v>
      </c>
    </row>
    <row r="3964" spans="1:6" s="169" customFormat="1" x14ac:dyDescent="0.2">
      <c r="A3964" s="111">
        <v>638000</v>
      </c>
      <c r="B3964" s="116" t="s">
        <v>398</v>
      </c>
      <c r="C3964" s="110">
        <f t="shared" ref="C3964:E3964" si="1442">+C3965</f>
        <v>168000</v>
      </c>
      <c r="D3964" s="110">
        <f>+D3965</f>
        <v>167999.99</v>
      </c>
      <c r="E3964" s="110">
        <f t="shared" si="1442"/>
        <v>0</v>
      </c>
      <c r="F3964" s="218">
        <f t="shared" si="1410"/>
        <v>99.99999404761904</v>
      </c>
    </row>
    <row r="3965" spans="1:6" s="168" customFormat="1" x14ac:dyDescent="0.2">
      <c r="A3965" s="113">
        <v>638100</v>
      </c>
      <c r="B3965" s="114" t="s">
        <v>467</v>
      </c>
      <c r="C3965" s="123">
        <v>168000</v>
      </c>
      <c r="D3965" s="115">
        <v>167999.99</v>
      </c>
      <c r="E3965" s="123">
        <v>0</v>
      </c>
      <c r="F3965" s="217">
        <f t="shared" si="1410"/>
        <v>99.99999404761904</v>
      </c>
    </row>
    <row r="3966" spans="1:6" s="171" customFormat="1" x14ac:dyDescent="0.2">
      <c r="A3966" s="128"/>
      <c r="B3966" s="129" t="s">
        <v>501</v>
      </c>
      <c r="C3966" s="130">
        <f>C3934+C3955+C3961</f>
        <v>6602000</v>
      </c>
      <c r="D3966" s="130">
        <f>D3934+D3955+D3961</f>
        <v>6821699.9900000002</v>
      </c>
      <c r="E3966" s="130">
        <f>E3934+E3955+E3961</f>
        <v>0</v>
      </c>
      <c r="F3966" s="247">
        <f t="shared" ref="F3966:F4009" si="1443">D3966/C3966*100</f>
        <v>103.32777930930021</v>
      </c>
    </row>
    <row r="3967" spans="1:6" s="168" customFormat="1" x14ac:dyDescent="0.2">
      <c r="A3967" s="108"/>
      <c r="B3967" s="144"/>
      <c r="C3967" s="132"/>
      <c r="D3967" s="132"/>
      <c r="E3967" s="132"/>
      <c r="F3967" s="241"/>
    </row>
    <row r="3968" spans="1:6" s="168" customFormat="1" x14ac:dyDescent="0.2">
      <c r="A3968" s="108"/>
      <c r="B3968" s="144"/>
      <c r="C3968" s="132"/>
      <c r="D3968" s="132"/>
      <c r="E3968" s="132"/>
      <c r="F3968" s="241"/>
    </row>
    <row r="3969" spans="1:6" s="95" customFormat="1" x14ac:dyDescent="0.2">
      <c r="A3969" s="113" t="s">
        <v>965</v>
      </c>
      <c r="B3969" s="116"/>
      <c r="C3969" s="115"/>
      <c r="D3969" s="115"/>
      <c r="E3969" s="115"/>
      <c r="F3969" s="219"/>
    </row>
    <row r="3970" spans="1:6" s="95" customFormat="1" x14ac:dyDescent="0.2">
      <c r="A3970" s="113" t="s">
        <v>519</v>
      </c>
      <c r="B3970" s="116"/>
      <c r="C3970" s="115"/>
      <c r="D3970" s="115"/>
      <c r="E3970" s="115"/>
      <c r="F3970" s="219"/>
    </row>
    <row r="3971" spans="1:6" s="95" customFormat="1" x14ac:dyDescent="0.2">
      <c r="A3971" s="113" t="s">
        <v>644</v>
      </c>
      <c r="B3971" s="116"/>
      <c r="C3971" s="115"/>
      <c r="D3971" s="115"/>
      <c r="E3971" s="115"/>
      <c r="F3971" s="219"/>
    </row>
    <row r="3972" spans="1:6" s="95" customFormat="1" x14ac:dyDescent="0.2">
      <c r="A3972" s="113" t="s">
        <v>801</v>
      </c>
      <c r="B3972" s="116"/>
      <c r="C3972" s="115"/>
      <c r="D3972" s="115"/>
      <c r="E3972" s="115"/>
      <c r="F3972" s="219"/>
    </row>
    <row r="3973" spans="1:6" s="95" customFormat="1" x14ac:dyDescent="0.2">
      <c r="A3973" s="113"/>
      <c r="B3973" s="144"/>
      <c r="C3973" s="132"/>
      <c r="D3973" s="132"/>
      <c r="E3973" s="132"/>
      <c r="F3973" s="241"/>
    </row>
    <row r="3974" spans="1:6" s="95" customFormat="1" x14ac:dyDescent="0.2">
      <c r="A3974" s="111">
        <v>410000</v>
      </c>
      <c r="B3974" s="112" t="s">
        <v>359</v>
      </c>
      <c r="C3974" s="110">
        <f>C3975+C3980+C3994+C3997+0+0+C3999+0</f>
        <v>5213200.0004197294</v>
      </c>
      <c r="D3974" s="110">
        <f>D3975+D3980+D3994+D3997+0+0+D3999+0</f>
        <v>5227700</v>
      </c>
      <c r="E3974" s="110">
        <f>E3975+E3980+E3994+E3997+0+0+E3999+0</f>
        <v>0</v>
      </c>
      <c r="F3974" s="218">
        <f t="shared" si="1443"/>
        <v>100.2781400978114</v>
      </c>
    </row>
    <row r="3975" spans="1:6" s="95" customFormat="1" x14ac:dyDescent="0.2">
      <c r="A3975" s="111">
        <v>411000</v>
      </c>
      <c r="B3975" s="112" t="s">
        <v>472</v>
      </c>
      <c r="C3975" s="110">
        <f t="shared" ref="C3975" si="1444">SUM(C3976:C3979)</f>
        <v>2219000.0033333334</v>
      </c>
      <c r="D3975" s="110">
        <f t="shared" ref="D3975" si="1445">SUM(D3976:D3979)</f>
        <v>2434000</v>
      </c>
      <c r="E3975" s="110">
        <f t="shared" ref="E3975" si="1446">SUM(E3976:E3979)</f>
        <v>0</v>
      </c>
      <c r="F3975" s="218">
        <f t="shared" si="1443"/>
        <v>109.68904895645328</v>
      </c>
    </row>
    <row r="3976" spans="1:6" s="95" customFormat="1" x14ac:dyDescent="0.2">
      <c r="A3976" s="113">
        <v>411100</v>
      </c>
      <c r="B3976" s="114" t="s">
        <v>360</v>
      </c>
      <c r="C3976" s="123">
        <v>2065000</v>
      </c>
      <c r="D3976" s="115">
        <v>2300000</v>
      </c>
      <c r="E3976" s="123">
        <v>0</v>
      </c>
      <c r="F3976" s="217">
        <f t="shared" si="1443"/>
        <v>111.38014527845037</v>
      </c>
    </row>
    <row r="3977" spans="1:6" s="95" customFormat="1" ht="40.5" x14ac:dyDescent="0.2">
      <c r="A3977" s="113">
        <v>411200</v>
      </c>
      <c r="B3977" s="114" t="s">
        <v>485</v>
      </c>
      <c r="C3977" s="123">
        <v>69000</v>
      </c>
      <c r="D3977" s="115">
        <v>69000</v>
      </c>
      <c r="E3977" s="123">
        <v>0</v>
      </c>
      <c r="F3977" s="217">
        <f t="shared" si="1443"/>
        <v>100</v>
      </c>
    </row>
    <row r="3978" spans="1:6" s="95" customFormat="1" ht="40.5" x14ac:dyDescent="0.2">
      <c r="A3978" s="113">
        <v>411300</v>
      </c>
      <c r="B3978" s="114" t="s">
        <v>361</v>
      </c>
      <c r="C3978" s="123">
        <v>55000.003333333327</v>
      </c>
      <c r="D3978" s="115">
        <v>35000</v>
      </c>
      <c r="E3978" s="123">
        <v>0</v>
      </c>
      <c r="F3978" s="217">
        <f t="shared" si="1443"/>
        <v>63.636359779614573</v>
      </c>
    </row>
    <row r="3979" spans="1:6" s="95" customFormat="1" x14ac:dyDescent="0.2">
      <c r="A3979" s="113">
        <v>411400</v>
      </c>
      <c r="B3979" s="114" t="s">
        <v>362</v>
      </c>
      <c r="C3979" s="123">
        <v>30000</v>
      </c>
      <c r="D3979" s="115">
        <v>30000</v>
      </c>
      <c r="E3979" s="123">
        <v>0</v>
      </c>
      <c r="F3979" s="217">
        <f t="shared" si="1443"/>
        <v>100</v>
      </c>
    </row>
    <row r="3980" spans="1:6" s="95" customFormat="1" x14ac:dyDescent="0.2">
      <c r="A3980" s="111">
        <v>412000</v>
      </c>
      <c r="B3980" s="116" t="s">
        <v>477</v>
      </c>
      <c r="C3980" s="110">
        <f t="shared" ref="C3980" si="1447">SUM(C3981:C3993)</f>
        <v>979199.99708639586</v>
      </c>
      <c r="D3980" s="110">
        <f t="shared" ref="D3980" si="1448">SUM(D3981:D3993)</f>
        <v>770700</v>
      </c>
      <c r="E3980" s="110">
        <f t="shared" ref="E3980" si="1449">SUM(E3981:E3993)</f>
        <v>0</v>
      </c>
      <c r="F3980" s="218">
        <f t="shared" si="1443"/>
        <v>78.707108077329806</v>
      </c>
    </row>
    <row r="3981" spans="1:6" s="95" customFormat="1" ht="40.5" x14ac:dyDescent="0.2">
      <c r="A3981" s="113">
        <v>412200</v>
      </c>
      <c r="B3981" s="114" t="s">
        <v>486</v>
      </c>
      <c r="C3981" s="123">
        <v>46000</v>
      </c>
      <c r="D3981" s="115">
        <v>47000</v>
      </c>
      <c r="E3981" s="123">
        <v>0</v>
      </c>
      <c r="F3981" s="217">
        <f t="shared" si="1443"/>
        <v>102.17391304347827</v>
      </c>
    </row>
    <row r="3982" spans="1:6" s="95" customFormat="1" x14ac:dyDescent="0.2">
      <c r="A3982" s="113">
        <v>412300</v>
      </c>
      <c r="B3982" s="114" t="s">
        <v>364</v>
      </c>
      <c r="C3982" s="123">
        <v>22000</v>
      </c>
      <c r="D3982" s="115">
        <v>22000</v>
      </c>
      <c r="E3982" s="123">
        <v>0</v>
      </c>
      <c r="F3982" s="217">
        <f t="shared" si="1443"/>
        <v>100</v>
      </c>
    </row>
    <row r="3983" spans="1:6" s="95" customFormat="1" x14ac:dyDescent="0.2">
      <c r="A3983" s="113">
        <v>412500</v>
      </c>
      <c r="B3983" s="114" t="s">
        <v>366</v>
      </c>
      <c r="C3983" s="123">
        <v>44999.999999999971</v>
      </c>
      <c r="D3983" s="115">
        <v>45000</v>
      </c>
      <c r="E3983" s="123">
        <v>0</v>
      </c>
      <c r="F3983" s="217">
        <f t="shared" si="1443"/>
        <v>100.00000000000007</v>
      </c>
    </row>
    <row r="3984" spans="1:6" s="95" customFormat="1" x14ac:dyDescent="0.2">
      <c r="A3984" s="113">
        <v>412600</v>
      </c>
      <c r="B3984" s="114" t="s">
        <v>487</v>
      </c>
      <c r="C3984" s="123">
        <v>105000</v>
      </c>
      <c r="D3984" s="115">
        <v>105000</v>
      </c>
      <c r="E3984" s="123">
        <v>0</v>
      </c>
      <c r="F3984" s="217">
        <f t="shared" si="1443"/>
        <v>100</v>
      </c>
    </row>
    <row r="3985" spans="1:6" s="95" customFormat="1" x14ac:dyDescent="0.2">
      <c r="A3985" s="113">
        <v>412700</v>
      </c>
      <c r="B3985" s="114" t="s">
        <v>474</v>
      </c>
      <c r="C3985" s="123">
        <v>72999.997119176944</v>
      </c>
      <c r="D3985" s="115">
        <v>75000</v>
      </c>
      <c r="E3985" s="123">
        <v>0</v>
      </c>
      <c r="F3985" s="217">
        <f t="shared" si="1443"/>
        <v>102.73973008184909</v>
      </c>
    </row>
    <row r="3986" spans="1:6" s="95" customFormat="1" x14ac:dyDescent="0.2">
      <c r="A3986" s="113">
        <v>412700</v>
      </c>
      <c r="B3986" s="114" t="s">
        <v>780</v>
      </c>
      <c r="C3986" s="123">
        <v>500000</v>
      </c>
      <c r="D3986" s="115">
        <v>280000</v>
      </c>
      <c r="E3986" s="123">
        <v>0</v>
      </c>
      <c r="F3986" s="217">
        <f t="shared" si="1443"/>
        <v>56.000000000000007</v>
      </c>
    </row>
    <row r="3987" spans="1:6" s="95" customFormat="1" x14ac:dyDescent="0.2">
      <c r="A3987" s="113">
        <v>412900</v>
      </c>
      <c r="B3987" s="118" t="s">
        <v>802</v>
      </c>
      <c r="C3987" s="123">
        <v>2200</v>
      </c>
      <c r="D3987" s="115">
        <v>700</v>
      </c>
      <c r="E3987" s="123">
        <v>0</v>
      </c>
      <c r="F3987" s="217">
        <f t="shared" si="1443"/>
        <v>31.818181818181817</v>
      </c>
    </row>
    <row r="3988" spans="1:6" s="95" customFormat="1" x14ac:dyDescent="0.2">
      <c r="A3988" s="113">
        <v>412900</v>
      </c>
      <c r="B3988" s="118" t="s">
        <v>567</v>
      </c>
      <c r="C3988" s="123">
        <v>110000.00000000003</v>
      </c>
      <c r="D3988" s="115">
        <v>125000</v>
      </c>
      <c r="E3988" s="123">
        <v>0</v>
      </c>
      <c r="F3988" s="217">
        <f t="shared" si="1443"/>
        <v>113.6363636363636</v>
      </c>
    </row>
    <row r="3989" spans="1:6" s="95" customFormat="1" x14ac:dyDescent="0.2">
      <c r="A3989" s="113">
        <v>412900</v>
      </c>
      <c r="B3989" s="118" t="s">
        <v>585</v>
      </c>
      <c r="C3989" s="123">
        <v>5000</v>
      </c>
      <c r="D3989" s="115">
        <v>3999.9999999999995</v>
      </c>
      <c r="E3989" s="123">
        <v>0</v>
      </c>
      <c r="F3989" s="217">
        <f t="shared" si="1443"/>
        <v>80</v>
      </c>
    </row>
    <row r="3990" spans="1:6" s="95" customFormat="1" x14ac:dyDescent="0.2">
      <c r="A3990" s="113">
        <v>412900</v>
      </c>
      <c r="B3990" s="118" t="s">
        <v>586</v>
      </c>
      <c r="C3990" s="123">
        <v>10000.000000000004</v>
      </c>
      <c r="D3990" s="115">
        <v>5000</v>
      </c>
      <c r="E3990" s="123">
        <v>0</v>
      </c>
      <c r="F3990" s="217">
        <f t="shared" si="1443"/>
        <v>49.999999999999986</v>
      </c>
    </row>
    <row r="3991" spans="1:6" s="95" customFormat="1" x14ac:dyDescent="0.2">
      <c r="A3991" s="113">
        <v>412900</v>
      </c>
      <c r="B3991" s="114" t="s">
        <v>587</v>
      </c>
      <c r="C3991" s="123">
        <v>5000</v>
      </c>
      <c r="D3991" s="115">
        <v>6000</v>
      </c>
      <c r="E3991" s="123">
        <v>0</v>
      </c>
      <c r="F3991" s="217">
        <f t="shared" si="1443"/>
        <v>120</v>
      </c>
    </row>
    <row r="3992" spans="1:6" s="95" customFormat="1" ht="40.5" x14ac:dyDescent="0.2">
      <c r="A3992" s="113">
        <v>412900</v>
      </c>
      <c r="B3992" s="114" t="s">
        <v>966</v>
      </c>
      <c r="C3992" s="123">
        <v>50000.000000000007</v>
      </c>
      <c r="D3992" s="115">
        <v>50000</v>
      </c>
      <c r="E3992" s="123">
        <v>0</v>
      </c>
      <c r="F3992" s="217">
        <f t="shared" si="1443"/>
        <v>99.999999999999986</v>
      </c>
    </row>
    <row r="3993" spans="1:6" s="95" customFormat="1" x14ac:dyDescent="0.2">
      <c r="A3993" s="113">
        <v>412900</v>
      </c>
      <c r="B3993" s="114" t="s">
        <v>569</v>
      </c>
      <c r="C3993" s="123">
        <v>5999.9999672189642</v>
      </c>
      <c r="D3993" s="115">
        <v>6000</v>
      </c>
      <c r="E3993" s="123">
        <v>0</v>
      </c>
      <c r="F3993" s="217">
        <f t="shared" si="1443"/>
        <v>100.00000054635061</v>
      </c>
    </row>
    <row r="3994" spans="1:6" s="151" customFormat="1" x14ac:dyDescent="0.2">
      <c r="A3994" s="111">
        <v>415000</v>
      </c>
      <c r="B3994" s="116" t="s">
        <v>321</v>
      </c>
      <c r="C3994" s="110">
        <f>SUM(C3995:C3996)</f>
        <v>2012000</v>
      </c>
      <c r="D3994" s="110">
        <f>SUM(D3995:D3996)</f>
        <v>2020000</v>
      </c>
      <c r="E3994" s="110">
        <f>SUM(E3995:E3996)</f>
        <v>0</v>
      </c>
      <c r="F3994" s="218">
        <f t="shared" si="1443"/>
        <v>100.39761431411532</v>
      </c>
    </row>
    <row r="3995" spans="1:6" s="95" customFormat="1" ht="40.5" x14ac:dyDescent="0.2">
      <c r="A3995" s="113">
        <v>415200</v>
      </c>
      <c r="B3995" s="160" t="s">
        <v>967</v>
      </c>
      <c r="C3995" s="123">
        <v>2000000</v>
      </c>
      <c r="D3995" s="115">
        <v>2000000</v>
      </c>
      <c r="E3995" s="123">
        <v>0</v>
      </c>
      <c r="F3995" s="217">
        <f t="shared" si="1443"/>
        <v>100</v>
      </c>
    </row>
    <row r="3996" spans="1:6" s="95" customFormat="1" x14ac:dyDescent="0.2">
      <c r="A3996" s="113">
        <v>415200</v>
      </c>
      <c r="B3996" s="114" t="s">
        <v>781</v>
      </c>
      <c r="C3996" s="123">
        <v>12000</v>
      </c>
      <c r="D3996" s="115">
        <v>20000</v>
      </c>
      <c r="E3996" s="123">
        <v>0</v>
      </c>
      <c r="F3996" s="217">
        <f t="shared" si="1443"/>
        <v>166.66666666666669</v>
      </c>
    </row>
    <row r="3997" spans="1:6" s="151" customFormat="1" x14ac:dyDescent="0.2">
      <c r="A3997" s="111">
        <v>416000</v>
      </c>
      <c r="B3997" s="116" t="s">
        <v>479</v>
      </c>
      <c r="C3997" s="110">
        <f t="shared" ref="C3997" si="1450">C3998</f>
        <v>1000</v>
      </c>
      <c r="D3997" s="110">
        <f t="shared" ref="D3997:E3997" si="1451">D3998</f>
        <v>999.99999999999989</v>
      </c>
      <c r="E3997" s="110">
        <f t="shared" si="1451"/>
        <v>0</v>
      </c>
      <c r="F3997" s="218">
        <f t="shared" si="1443"/>
        <v>99.999999999999986</v>
      </c>
    </row>
    <row r="3998" spans="1:6" s="95" customFormat="1" x14ac:dyDescent="0.2">
      <c r="A3998" s="121">
        <v>416100</v>
      </c>
      <c r="B3998" s="114" t="s">
        <v>503</v>
      </c>
      <c r="C3998" s="123">
        <v>1000</v>
      </c>
      <c r="D3998" s="115">
        <v>999.99999999999989</v>
      </c>
      <c r="E3998" s="123">
        <v>0</v>
      </c>
      <c r="F3998" s="217">
        <f t="shared" si="1443"/>
        <v>99.999999999999986</v>
      </c>
    </row>
    <row r="3999" spans="1:6" s="120" customFormat="1" ht="40.5" x14ac:dyDescent="0.2">
      <c r="A3999" s="111">
        <v>418000</v>
      </c>
      <c r="B3999" s="116" t="s">
        <v>481</v>
      </c>
      <c r="C3999" s="110">
        <f t="shared" ref="C3999" si="1452">C4000</f>
        <v>1999.9999999999998</v>
      </c>
      <c r="D3999" s="110">
        <f t="shared" ref="D3999:E3999" si="1453">D4000</f>
        <v>1999.9999999999998</v>
      </c>
      <c r="E3999" s="110">
        <f t="shared" si="1453"/>
        <v>0</v>
      </c>
      <c r="F3999" s="218">
        <f t="shared" si="1443"/>
        <v>100</v>
      </c>
    </row>
    <row r="4000" spans="1:6" s="95" customFormat="1" x14ac:dyDescent="0.2">
      <c r="A4000" s="121">
        <v>418400</v>
      </c>
      <c r="B4000" s="114" t="s">
        <v>418</v>
      </c>
      <c r="C4000" s="123">
        <v>1999.9999999999998</v>
      </c>
      <c r="D4000" s="115">
        <v>1999.9999999999998</v>
      </c>
      <c r="E4000" s="123">
        <v>0</v>
      </c>
      <c r="F4000" s="217">
        <f t="shared" si="1443"/>
        <v>100</v>
      </c>
    </row>
    <row r="4001" spans="1:6" s="95" customFormat="1" x14ac:dyDescent="0.2">
      <c r="A4001" s="111">
        <v>510000</v>
      </c>
      <c r="B4001" s="116" t="s">
        <v>423</v>
      </c>
      <c r="C4001" s="110">
        <f>C4002+C4004</f>
        <v>123000</v>
      </c>
      <c r="D4001" s="110">
        <f>D4002+D4004</f>
        <v>28000</v>
      </c>
      <c r="E4001" s="110">
        <f>E4002+E4004</f>
        <v>0</v>
      </c>
      <c r="F4001" s="218">
        <f t="shared" si="1443"/>
        <v>22.76422764227642</v>
      </c>
    </row>
    <row r="4002" spans="1:6" s="95" customFormat="1" x14ac:dyDescent="0.2">
      <c r="A4002" s="111">
        <v>511000</v>
      </c>
      <c r="B4002" s="116" t="s">
        <v>424</v>
      </c>
      <c r="C4002" s="110">
        <f>SUM(C4003:C4003)</f>
        <v>105000</v>
      </c>
      <c r="D4002" s="110">
        <f>SUM(D4003:D4003)</f>
        <v>10000</v>
      </c>
      <c r="E4002" s="110">
        <f>SUM(E4003:E4003)</f>
        <v>0</v>
      </c>
      <c r="F4002" s="218">
        <f t="shared" si="1443"/>
        <v>9.5238095238095237</v>
      </c>
    </row>
    <row r="4003" spans="1:6" s="95" customFormat="1" x14ac:dyDescent="0.2">
      <c r="A4003" s="113">
        <v>511300</v>
      </c>
      <c r="B4003" s="114" t="s">
        <v>427</v>
      </c>
      <c r="C4003" s="123">
        <v>105000</v>
      </c>
      <c r="D4003" s="115">
        <v>10000</v>
      </c>
      <c r="E4003" s="123">
        <v>0</v>
      </c>
      <c r="F4003" s="217">
        <f t="shared" si="1443"/>
        <v>9.5238095238095237</v>
      </c>
    </row>
    <row r="4004" spans="1:6" s="120" customFormat="1" x14ac:dyDescent="0.2">
      <c r="A4004" s="111">
        <v>516000</v>
      </c>
      <c r="B4004" s="116" t="s">
        <v>434</v>
      </c>
      <c r="C4004" s="110">
        <f t="shared" ref="C4004" si="1454">C4005</f>
        <v>18000</v>
      </c>
      <c r="D4004" s="110">
        <f t="shared" ref="D4004:E4004" si="1455">D4005</f>
        <v>18000</v>
      </c>
      <c r="E4004" s="110">
        <f t="shared" si="1455"/>
        <v>0</v>
      </c>
      <c r="F4004" s="218">
        <f t="shared" si="1443"/>
        <v>100</v>
      </c>
    </row>
    <row r="4005" spans="1:6" s="95" customFormat="1" x14ac:dyDescent="0.2">
      <c r="A4005" s="113">
        <v>516100</v>
      </c>
      <c r="B4005" s="114" t="s">
        <v>434</v>
      </c>
      <c r="C4005" s="123">
        <v>18000</v>
      </c>
      <c r="D4005" s="115">
        <v>18000</v>
      </c>
      <c r="E4005" s="123">
        <v>0</v>
      </c>
      <c r="F4005" s="217">
        <f t="shared" si="1443"/>
        <v>100</v>
      </c>
    </row>
    <row r="4006" spans="1:6" s="120" customFormat="1" x14ac:dyDescent="0.2">
      <c r="A4006" s="111">
        <v>630000</v>
      </c>
      <c r="B4006" s="116" t="s">
        <v>462</v>
      </c>
      <c r="C4006" s="110">
        <f>C4007+C4010</f>
        <v>3574000</v>
      </c>
      <c r="D4006" s="110">
        <f>D4007+D4010</f>
        <v>4035000</v>
      </c>
      <c r="E4006" s="110">
        <f>E4007+E4010</f>
        <v>0</v>
      </c>
      <c r="F4006" s="218">
        <f t="shared" si="1443"/>
        <v>112.89871292669278</v>
      </c>
    </row>
    <row r="4007" spans="1:6" s="120" customFormat="1" x14ac:dyDescent="0.2">
      <c r="A4007" s="111">
        <v>631000</v>
      </c>
      <c r="B4007" s="116" t="s">
        <v>397</v>
      </c>
      <c r="C4007" s="110">
        <f>0+C4008+C4009</f>
        <v>3504000</v>
      </c>
      <c r="D4007" s="110">
        <f>0+D4008+D4009</f>
        <v>4005000</v>
      </c>
      <c r="E4007" s="110">
        <f>0+E4008+E4009</f>
        <v>0</v>
      </c>
      <c r="F4007" s="218">
        <f t="shared" si="1443"/>
        <v>114.29794520547945</v>
      </c>
    </row>
    <row r="4008" spans="1:6" s="95" customFormat="1" x14ac:dyDescent="0.2">
      <c r="A4008" s="121">
        <v>631200</v>
      </c>
      <c r="B4008" s="114" t="s">
        <v>465</v>
      </c>
      <c r="C4008" s="123">
        <v>3500000</v>
      </c>
      <c r="D4008" s="115">
        <v>4000000</v>
      </c>
      <c r="E4008" s="123">
        <v>0</v>
      </c>
      <c r="F4008" s="217">
        <f t="shared" si="1443"/>
        <v>114.28571428571428</v>
      </c>
    </row>
    <row r="4009" spans="1:6" s="95" customFormat="1" x14ac:dyDescent="0.2">
      <c r="A4009" s="121">
        <v>631300</v>
      </c>
      <c r="B4009" s="114" t="s">
        <v>466</v>
      </c>
      <c r="C4009" s="123">
        <v>4000</v>
      </c>
      <c r="D4009" s="115">
        <v>5000</v>
      </c>
      <c r="E4009" s="123">
        <v>0</v>
      </c>
      <c r="F4009" s="217">
        <f t="shared" si="1443"/>
        <v>125</v>
      </c>
    </row>
    <row r="4010" spans="1:6" s="120" customFormat="1" x14ac:dyDescent="0.2">
      <c r="A4010" s="111">
        <v>638000</v>
      </c>
      <c r="B4010" s="116" t="s">
        <v>398</v>
      </c>
      <c r="C4010" s="110">
        <f t="shared" ref="C4010" si="1456">C4011</f>
        <v>70000</v>
      </c>
      <c r="D4010" s="110">
        <f t="shared" ref="D4010:E4010" si="1457">D4011</f>
        <v>30000</v>
      </c>
      <c r="E4010" s="110">
        <f t="shared" si="1457"/>
        <v>0</v>
      </c>
      <c r="F4010" s="218">
        <f t="shared" ref="F4010:F4034" si="1458">D4010/C4010*100</f>
        <v>42.857142857142854</v>
      </c>
    </row>
    <row r="4011" spans="1:6" s="95" customFormat="1" x14ac:dyDescent="0.2">
      <c r="A4011" s="113">
        <v>638100</v>
      </c>
      <c r="B4011" s="114" t="s">
        <v>467</v>
      </c>
      <c r="C4011" s="123">
        <v>70000</v>
      </c>
      <c r="D4011" s="115">
        <v>30000</v>
      </c>
      <c r="E4011" s="123">
        <v>0</v>
      </c>
      <c r="F4011" s="217">
        <f t="shared" si="1458"/>
        <v>42.857142857142854</v>
      </c>
    </row>
    <row r="4012" spans="1:6" s="95" customFormat="1" x14ac:dyDescent="0.2">
      <c r="A4012" s="154"/>
      <c r="B4012" s="148" t="s">
        <v>501</v>
      </c>
      <c r="C4012" s="152">
        <f>C3974+0+C4001+C4006+0</f>
        <v>8910200.0004197285</v>
      </c>
      <c r="D4012" s="152">
        <f>D3974+0+D4001+D4006+0</f>
        <v>9290700</v>
      </c>
      <c r="E4012" s="152">
        <f>E3974+0+E4001+E4006+0</f>
        <v>0</v>
      </c>
      <c r="F4012" s="245">
        <f t="shared" si="1458"/>
        <v>104.2703867428604</v>
      </c>
    </row>
    <row r="4013" spans="1:6" s="95" customFormat="1" x14ac:dyDescent="0.2">
      <c r="A4013" s="131"/>
      <c r="B4013" s="109"/>
      <c r="C4013" s="132"/>
      <c r="D4013" s="132"/>
      <c r="E4013" s="132"/>
      <c r="F4013" s="241"/>
    </row>
    <row r="4014" spans="1:6" s="95" customFormat="1" x14ac:dyDescent="0.2">
      <c r="A4014" s="108"/>
      <c r="B4014" s="109"/>
      <c r="C4014" s="115"/>
      <c r="D4014" s="115"/>
      <c r="E4014" s="115"/>
      <c r="F4014" s="219"/>
    </row>
    <row r="4015" spans="1:6" s="95" customFormat="1" x14ac:dyDescent="0.2">
      <c r="A4015" s="113" t="s">
        <v>968</v>
      </c>
      <c r="B4015" s="165"/>
      <c r="C4015" s="115"/>
      <c r="D4015" s="115"/>
      <c r="E4015" s="115"/>
      <c r="F4015" s="219"/>
    </row>
    <row r="4016" spans="1:6" s="95" customFormat="1" x14ac:dyDescent="0.2">
      <c r="A4016" s="113" t="s">
        <v>519</v>
      </c>
      <c r="B4016" s="116"/>
      <c r="C4016" s="115"/>
      <c r="D4016" s="115"/>
      <c r="E4016" s="115"/>
      <c r="F4016" s="219"/>
    </row>
    <row r="4017" spans="1:6" s="95" customFormat="1" x14ac:dyDescent="0.2">
      <c r="A4017" s="113" t="s">
        <v>647</v>
      </c>
      <c r="B4017" s="116"/>
      <c r="C4017" s="115"/>
      <c r="D4017" s="115"/>
      <c r="E4017" s="115"/>
      <c r="F4017" s="219"/>
    </row>
    <row r="4018" spans="1:6" s="95" customFormat="1" x14ac:dyDescent="0.2">
      <c r="A4018" s="113" t="s">
        <v>801</v>
      </c>
      <c r="B4018" s="116"/>
      <c r="C4018" s="115"/>
      <c r="D4018" s="115"/>
      <c r="E4018" s="115"/>
      <c r="F4018" s="219"/>
    </row>
    <row r="4019" spans="1:6" s="95" customFormat="1" x14ac:dyDescent="0.2">
      <c r="A4019" s="113"/>
      <c r="B4019" s="144"/>
      <c r="C4019" s="132"/>
      <c r="D4019" s="132"/>
      <c r="E4019" s="132"/>
      <c r="F4019" s="241"/>
    </row>
    <row r="4020" spans="1:6" s="95" customFormat="1" x14ac:dyDescent="0.2">
      <c r="A4020" s="111">
        <v>410000</v>
      </c>
      <c r="B4020" s="112" t="s">
        <v>359</v>
      </c>
      <c r="C4020" s="110">
        <f t="shared" ref="C4020" si="1459">C4021+C4026</f>
        <v>864200</v>
      </c>
      <c r="D4020" s="110">
        <f t="shared" ref="D4020" si="1460">D4021+D4026</f>
        <v>884800</v>
      </c>
      <c r="E4020" s="110">
        <f t="shared" ref="E4020" si="1461">E4021+E4026</f>
        <v>0</v>
      </c>
      <c r="F4020" s="218">
        <f t="shared" si="1458"/>
        <v>102.38370747512151</v>
      </c>
    </row>
    <row r="4021" spans="1:6" s="95" customFormat="1" x14ac:dyDescent="0.2">
      <c r="A4021" s="111">
        <v>411000</v>
      </c>
      <c r="B4021" s="112" t="s">
        <v>472</v>
      </c>
      <c r="C4021" s="110">
        <f t="shared" ref="C4021" si="1462">SUM(C4022:C4025)</f>
        <v>562000</v>
      </c>
      <c r="D4021" s="110">
        <f t="shared" ref="D4021" si="1463">SUM(D4022:D4025)</f>
        <v>619300</v>
      </c>
      <c r="E4021" s="110">
        <f t="shared" ref="E4021" si="1464">SUM(E4022:E4025)</f>
        <v>0</v>
      </c>
      <c r="F4021" s="218">
        <f t="shared" si="1458"/>
        <v>110.19572953736653</v>
      </c>
    </row>
    <row r="4022" spans="1:6" s="95" customFormat="1" x14ac:dyDescent="0.2">
      <c r="A4022" s="113">
        <v>411100</v>
      </c>
      <c r="B4022" s="114" t="s">
        <v>360</v>
      </c>
      <c r="C4022" s="123">
        <v>520000</v>
      </c>
      <c r="D4022" s="115">
        <v>576000</v>
      </c>
      <c r="E4022" s="123">
        <v>0</v>
      </c>
      <c r="F4022" s="217">
        <f t="shared" si="1458"/>
        <v>110.76923076923077</v>
      </c>
    </row>
    <row r="4023" spans="1:6" s="95" customFormat="1" ht="40.5" x14ac:dyDescent="0.2">
      <c r="A4023" s="113">
        <v>411200</v>
      </c>
      <c r="B4023" s="114" t="s">
        <v>485</v>
      </c>
      <c r="C4023" s="123">
        <v>31500</v>
      </c>
      <c r="D4023" s="115">
        <v>31800</v>
      </c>
      <c r="E4023" s="123">
        <v>0</v>
      </c>
      <c r="F4023" s="217">
        <f t="shared" si="1458"/>
        <v>100.95238095238095</v>
      </c>
    </row>
    <row r="4024" spans="1:6" s="95" customFormat="1" ht="40.5" x14ac:dyDescent="0.2">
      <c r="A4024" s="113">
        <v>411300</v>
      </c>
      <c r="B4024" s="114" t="s">
        <v>361</v>
      </c>
      <c r="C4024" s="123">
        <v>9000</v>
      </c>
      <c r="D4024" s="115">
        <v>9500</v>
      </c>
      <c r="E4024" s="123">
        <v>0</v>
      </c>
      <c r="F4024" s="217">
        <f t="shared" si="1458"/>
        <v>105.55555555555556</v>
      </c>
    </row>
    <row r="4025" spans="1:6" s="95" customFormat="1" x14ac:dyDescent="0.2">
      <c r="A4025" s="113">
        <v>411400</v>
      </c>
      <c r="B4025" s="114" t="s">
        <v>362</v>
      </c>
      <c r="C4025" s="123">
        <v>1500</v>
      </c>
      <c r="D4025" s="115">
        <v>2000</v>
      </c>
      <c r="E4025" s="123">
        <v>0</v>
      </c>
      <c r="F4025" s="217">
        <f t="shared" si="1458"/>
        <v>133.33333333333331</v>
      </c>
    </row>
    <row r="4026" spans="1:6" s="95" customFormat="1" x14ac:dyDescent="0.2">
      <c r="A4026" s="111">
        <v>412000</v>
      </c>
      <c r="B4026" s="116" t="s">
        <v>477</v>
      </c>
      <c r="C4026" s="110">
        <f t="shared" ref="C4026" si="1465">SUM(C4027:C4037)</f>
        <v>302200</v>
      </c>
      <c r="D4026" s="110">
        <f t="shared" ref="D4026" si="1466">SUM(D4027:D4037)</f>
        <v>265500</v>
      </c>
      <c r="E4026" s="110">
        <f t="shared" ref="E4026" si="1467">SUM(E4027:E4037)</f>
        <v>0</v>
      </c>
      <c r="F4026" s="218">
        <f t="shared" si="1458"/>
        <v>87.855724685638648</v>
      </c>
    </row>
    <row r="4027" spans="1:6" s="95" customFormat="1" ht="40.5" x14ac:dyDescent="0.2">
      <c r="A4027" s="113">
        <v>412200</v>
      </c>
      <c r="B4027" s="114" t="s">
        <v>486</v>
      </c>
      <c r="C4027" s="123">
        <v>40000</v>
      </c>
      <c r="D4027" s="115">
        <v>38500</v>
      </c>
      <c r="E4027" s="123">
        <v>0</v>
      </c>
      <c r="F4027" s="217">
        <f t="shared" si="1458"/>
        <v>96.25</v>
      </c>
    </row>
    <row r="4028" spans="1:6" s="95" customFormat="1" x14ac:dyDescent="0.2">
      <c r="A4028" s="113">
        <v>412300</v>
      </c>
      <c r="B4028" s="114" t="s">
        <v>364</v>
      </c>
      <c r="C4028" s="123">
        <v>10000.000000000004</v>
      </c>
      <c r="D4028" s="115">
        <v>10000</v>
      </c>
      <c r="E4028" s="123">
        <v>0</v>
      </c>
      <c r="F4028" s="217">
        <f t="shared" si="1458"/>
        <v>99.999999999999972</v>
      </c>
    </row>
    <row r="4029" spans="1:6" s="95" customFormat="1" x14ac:dyDescent="0.2">
      <c r="A4029" s="113">
        <v>412500</v>
      </c>
      <c r="B4029" s="114" t="s">
        <v>366</v>
      </c>
      <c r="C4029" s="123">
        <v>10000.000000000004</v>
      </c>
      <c r="D4029" s="115">
        <v>10000</v>
      </c>
      <c r="E4029" s="123">
        <v>0</v>
      </c>
      <c r="F4029" s="217">
        <f t="shared" si="1458"/>
        <v>99.999999999999972</v>
      </c>
    </row>
    <row r="4030" spans="1:6" s="95" customFormat="1" x14ac:dyDescent="0.2">
      <c r="A4030" s="113">
        <v>412600</v>
      </c>
      <c r="B4030" s="114" t="s">
        <v>487</v>
      </c>
      <c r="C4030" s="123">
        <v>23999.999999999985</v>
      </c>
      <c r="D4030" s="115">
        <v>24000</v>
      </c>
      <c r="E4030" s="123">
        <v>0</v>
      </c>
      <c r="F4030" s="217">
        <f t="shared" si="1458"/>
        <v>100.00000000000007</v>
      </c>
    </row>
    <row r="4031" spans="1:6" s="95" customFormat="1" x14ac:dyDescent="0.2">
      <c r="A4031" s="113">
        <v>412700</v>
      </c>
      <c r="B4031" s="114" t="s">
        <v>474</v>
      </c>
      <c r="C4031" s="123">
        <v>100000</v>
      </c>
      <c r="D4031" s="115">
        <v>99999.999999999971</v>
      </c>
      <c r="E4031" s="123">
        <v>0</v>
      </c>
      <c r="F4031" s="217">
        <f t="shared" si="1458"/>
        <v>99.999999999999972</v>
      </c>
    </row>
    <row r="4032" spans="1:6" s="95" customFormat="1" x14ac:dyDescent="0.2">
      <c r="A4032" s="113">
        <v>412900</v>
      </c>
      <c r="B4032" s="118" t="s">
        <v>802</v>
      </c>
      <c r="C4032" s="123">
        <v>1999.9999999999998</v>
      </c>
      <c r="D4032" s="115">
        <v>1999.9999999999998</v>
      </c>
      <c r="E4032" s="123">
        <v>0</v>
      </c>
      <c r="F4032" s="217">
        <f t="shared" si="1458"/>
        <v>100</v>
      </c>
    </row>
    <row r="4033" spans="1:6" s="95" customFormat="1" x14ac:dyDescent="0.2">
      <c r="A4033" s="113">
        <v>412900</v>
      </c>
      <c r="B4033" s="118" t="s">
        <v>567</v>
      </c>
      <c r="C4033" s="123">
        <v>90700</v>
      </c>
      <c r="D4033" s="115">
        <v>72000</v>
      </c>
      <c r="E4033" s="123">
        <v>0</v>
      </c>
      <c r="F4033" s="217">
        <f t="shared" si="1458"/>
        <v>79.38257993384785</v>
      </c>
    </row>
    <row r="4034" spans="1:6" s="95" customFormat="1" x14ac:dyDescent="0.2">
      <c r="A4034" s="113">
        <v>412900</v>
      </c>
      <c r="B4034" s="118" t="s">
        <v>585</v>
      </c>
      <c r="C4034" s="123">
        <v>1000</v>
      </c>
      <c r="D4034" s="115">
        <v>1000</v>
      </c>
      <c r="E4034" s="123">
        <v>0</v>
      </c>
      <c r="F4034" s="217">
        <f t="shared" si="1458"/>
        <v>100</v>
      </c>
    </row>
    <row r="4035" spans="1:6" s="95" customFormat="1" x14ac:dyDescent="0.2">
      <c r="A4035" s="113">
        <v>412900</v>
      </c>
      <c r="B4035" s="118" t="s">
        <v>586</v>
      </c>
      <c r="C4035" s="123">
        <v>2500</v>
      </c>
      <c r="D4035" s="115">
        <v>0</v>
      </c>
      <c r="E4035" s="123">
        <v>0</v>
      </c>
      <c r="F4035" s="217">
        <f t="shared" ref="F4035:F4089" si="1468">D4035/C4035*100</f>
        <v>0</v>
      </c>
    </row>
    <row r="4036" spans="1:6" s="95" customFormat="1" x14ac:dyDescent="0.2">
      <c r="A4036" s="113">
        <v>412900</v>
      </c>
      <c r="B4036" s="118" t="s">
        <v>587</v>
      </c>
      <c r="C4036" s="123">
        <v>1500</v>
      </c>
      <c r="D4036" s="115">
        <v>2000</v>
      </c>
      <c r="E4036" s="123">
        <v>0</v>
      </c>
      <c r="F4036" s="217">
        <f t="shared" si="1468"/>
        <v>133.33333333333331</v>
      </c>
    </row>
    <row r="4037" spans="1:6" s="95" customFormat="1" x14ac:dyDescent="0.2">
      <c r="A4037" s="113">
        <v>412900</v>
      </c>
      <c r="B4037" s="114" t="s">
        <v>569</v>
      </c>
      <c r="C4037" s="123">
        <v>20500</v>
      </c>
      <c r="D4037" s="115">
        <v>6000</v>
      </c>
      <c r="E4037" s="123">
        <v>0</v>
      </c>
      <c r="F4037" s="217">
        <f t="shared" si="1468"/>
        <v>29.268292682926827</v>
      </c>
    </row>
    <row r="4038" spans="1:6" s="95" customFormat="1" x14ac:dyDescent="0.2">
      <c r="A4038" s="111">
        <v>510000</v>
      </c>
      <c r="B4038" s="116" t="s">
        <v>423</v>
      </c>
      <c r="C4038" s="110">
        <f>C4041+0+C4039</f>
        <v>11000</v>
      </c>
      <c r="D4038" s="110">
        <f>D4041+0+D4039</f>
        <v>12000</v>
      </c>
      <c r="E4038" s="110">
        <f>E4041+0+E4039</f>
        <v>0</v>
      </c>
      <c r="F4038" s="218">
        <f t="shared" si="1468"/>
        <v>109.09090909090908</v>
      </c>
    </row>
    <row r="4039" spans="1:6" s="120" customFormat="1" x14ac:dyDescent="0.2">
      <c r="A4039" s="111">
        <v>511000</v>
      </c>
      <c r="B4039" s="116" t="s">
        <v>424</v>
      </c>
      <c r="C4039" s="110">
        <f>SUM(C4040:C4040)</f>
        <v>9000</v>
      </c>
      <c r="D4039" s="110">
        <f>SUM(D4040:D4040)</f>
        <v>10000</v>
      </c>
      <c r="E4039" s="110">
        <f>SUM(E4040:E4040)</f>
        <v>0</v>
      </c>
      <c r="F4039" s="218">
        <f t="shared" si="1468"/>
        <v>111.11111111111111</v>
      </c>
    </row>
    <row r="4040" spans="1:6" s="95" customFormat="1" x14ac:dyDescent="0.2">
      <c r="A4040" s="113">
        <v>511300</v>
      </c>
      <c r="B4040" s="114" t="s">
        <v>427</v>
      </c>
      <c r="C4040" s="123">
        <v>9000</v>
      </c>
      <c r="D4040" s="115">
        <v>10000</v>
      </c>
      <c r="E4040" s="123">
        <v>0</v>
      </c>
      <c r="F4040" s="217">
        <f t="shared" si="1468"/>
        <v>111.11111111111111</v>
      </c>
    </row>
    <row r="4041" spans="1:6" s="120" customFormat="1" x14ac:dyDescent="0.2">
      <c r="A4041" s="111">
        <v>516000</v>
      </c>
      <c r="B4041" s="116" t="s">
        <v>434</v>
      </c>
      <c r="C4041" s="110">
        <f t="shared" ref="C4041" si="1469">C4042</f>
        <v>2000</v>
      </c>
      <c r="D4041" s="110">
        <f t="shared" ref="D4041:E4041" si="1470">D4042</f>
        <v>2000</v>
      </c>
      <c r="E4041" s="110">
        <f t="shared" si="1470"/>
        <v>0</v>
      </c>
      <c r="F4041" s="218">
        <f t="shared" si="1468"/>
        <v>100</v>
      </c>
    </row>
    <row r="4042" spans="1:6" s="95" customFormat="1" x14ac:dyDescent="0.2">
      <c r="A4042" s="113">
        <v>516100</v>
      </c>
      <c r="B4042" s="114" t="s">
        <v>434</v>
      </c>
      <c r="C4042" s="123">
        <v>2000</v>
      </c>
      <c r="D4042" s="115">
        <v>2000</v>
      </c>
      <c r="E4042" s="123">
        <v>0</v>
      </c>
      <c r="F4042" s="217">
        <f t="shared" si="1468"/>
        <v>100</v>
      </c>
    </row>
    <row r="4043" spans="1:6" s="120" customFormat="1" x14ac:dyDescent="0.2">
      <c r="A4043" s="111">
        <v>630000</v>
      </c>
      <c r="B4043" s="116" t="s">
        <v>462</v>
      </c>
      <c r="C4043" s="110">
        <f>0+C4044</f>
        <v>45000</v>
      </c>
      <c r="D4043" s="110">
        <f>0+D4044</f>
        <v>23000</v>
      </c>
      <c r="E4043" s="110">
        <f>0+E4044</f>
        <v>0</v>
      </c>
      <c r="F4043" s="218">
        <f t="shared" si="1468"/>
        <v>51.111111111111107</v>
      </c>
    </row>
    <row r="4044" spans="1:6" s="120" customFormat="1" x14ac:dyDescent="0.2">
      <c r="A4044" s="111">
        <v>638000</v>
      </c>
      <c r="B4044" s="116" t="s">
        <v>398</v>
      </c>
      <c r="C4044" s="110">
        <f t="shared" ref="C4044" si="1471">C4045</f>
        <v>45000</v>
      </c>
      <c r="D4044" s="110">
        <f t="shared" ref="D4044:E4044" si="1472">D4045</f>
        <v>23000</v>
      </c>
      <c r="E4044" s="110">
        <f t="shared" si="1472"/>
        <v>0</v>
      </c>
      <c r="F4044" s="218">
        <f t="shared" si="1468"/>
        <v>51.111111111111107</v>
      </c>
    </row>
    <row r="4045" spans="1:6" s="95" customFormat="1" x14ac:dyDescent="0.2">
      <c r="A4045" s="113">
        <v>638100</v>
      </c>
      <c r="B4045" s="114" t="s">
        <v>467</v>
      </c>
      <c r="C4045" s="123">
        <v>45000</v>
      </c>
      <c r="D4045" s="115">
        <v>23000</v>
      </c>
      <c r="E4045" s="123">
        <v>0</v>
      </c>
      <c r="F4045" s="217">
        <f t="shared" si="1468"/>
        <v>51.111111111111107</v>
      </c>
    </row>
    <row r="4046" spans="1:6" s="95" customFormat="1" x14ac:dyDescent="0.2">
      <c r="A4046" s="154"/>
      <c r="B4046" s="148" t="s">
        <v>501</v>
      </c>
      <c r="C4046" s="152">
        <f>C4020+C4038+C4043</f>
        <v>920200</v>
      </c>
      <c r="D4046" s="152">
        <f>D4020+D4038+D4043</f>
        <v>919800</v>
      </c>
      <c r="E4046" s="152">
        <f>E4020+E4038+E4043</f>
        <v>0</v>
      </c>
      <c r="F4046" s="245">
        <f t="shared" si="1468"/>
        <v>99.956531188871992</v>
      </c>
    </row>
    <row r="4047" spans="1:6" s="95" customFormat="1" x14ac:dyDescent="0.2">
      <c r="A4047" s="131"/>
      <c r="B4047" s="109"/>
      <c r="C4047" s="132"/>
      <c r="D4047" s="132"/>
      <c r="E4047" s="132"/>
      <c r="F4047" s="241"/>
    </row>
    <row r="4048" spans="1:6" s="95" customFormat="1" x14ac:dyDescent="0.2">
      <c r="A4048" s="108"/>
      <c r="B4048" s="109"/>
      <c r="C4048" s="115"/>
      <c r="D4048" s="115"/>
      <c r="E4048" s="115"/>
      <c r="F4048" s="219"/>
    </row>
    <row r="4049" spans="1:6" s="95" customFormat="1" x14ac:dyDescent="0.2">
      <c r="A4049" s="113" t="s">
        <v>969</v>
      </c>
      <c r="B4049" s="116"/>
      <c r="C4049" s="115"/>
      <c r="D4049" s="115"/>
      <c r="E4049" s="115"/>
      <c r="F4049" s="219"/>
    </row>
    <row r="4050" spans="1:6" s="95" customFormat="1" x14ac:dyDescent="0.2">
      <c r="A4050" s="113" t="s">
        <v>520</v>
      </c>
      <c r="B4050" s="116"/>
      <c r="C4050" s="115"/>
      <c r="D4050" s="115"/>
      <c r="E4050" s="115"/>
      <c r="F4050" s="219"/>
    </row>
    <row r="4051" spans="1:6" s="95" customFormat="1" x14ac:dyDescent="0.2">
      <c r="A4051" s="113" t="s">
        <v>645</v>
      </c>
      <c r="B4051" s="116"/>
      <c r="C4051" s="115"/>
      <c r="D4051" s="115"/>
      <c r="E4051" s="115"/>
      <c r="F4051" s="219"/>
    </row>
    <row r="4052" spans="1:6" s="95" customFormat="1" x14ac:dyDescent="0.2">
      <c r="A4052" s="113" t="s">
        <v>952</v>
      </c>
      <c r="B4052" s="116"/>
      <c r="C4052" s="115"/>
      <c r="D4052" s="115"/>
      <c r="E4052" s="115"/>
      <c r="F4052" s="219"/>
    </row>
    <row r="4053" spans="1:6" s="95" customFormat="1" x14ac:dyDescent="0.2">
      <c r="A4053" s="113"/>
      <c r="B4053" s="144"/>
      <c r="C4053" s="132"/>
      <c r="D4053" s="132"/>
      <c r="E4053" s="132"/>
      <c r="F4053" s="241"/>
    </row>
    <row r="4054" spans="1:6" s="95" customFormat="1" x14ac:dyDescent="0.2">
      <c r="A4054" s="111">
        <v>410000</v>
      </c>
      <c r="B4054" s="112" t="s">
        <v>359</v>
      </c>
      <c r="C4054" s="110">
        <f>C4055+C4060+C4080+C4076+C4074+C4085</f>
        <v>14215600</v>
      </c>
      <c r="D4054" s="110">
        <f>D4055+D4060+D4080+D4076+D4074+D4085</f>
        <v>13090500</v>
      </c>
      <c r="E4054" s="110">
        <f>E4055+E4060+E4080+E4076+E4074+E4085</f>
        <v>0</v>
      </c>
      <c r="F4054" s="218">
        <f t="shared" si="1468"/>
        <v>92.085455415177691</v>
      </c>
    </row>
    <row r="4055" spans="1:6" s="95" customFormat="1" x14ac:dyDescent="0.2">
      <c r="A4055" s="111">
        <v>411000</v>
      </c>
      <c r="B4055" s="112" t="s">
        <v>472</v>
      </c>
      <c r="C4055" s="110">
        <f t="shared" ref="C4055" si="1473">SUM(C4056:C4059)</f>
        <v>5690000</v>
      </c>
      <c r="D4055" s="110">
        <f t="shared" ref="D4055" si="1474">SUM(D4056:D4059)</f>
        <v>6380000</v>
      </c>
      <c r="E4055" s="110">
        <f t="shared" ref="E4055" si="1475">SUM(E4056:E4059)</f>
        <v>0</v>
      </c>
      <c r="F4055" s="218">
        <f t="shared" si="1468"/>
        <v>112.12653778558874</v>
      </c>
    </row>
    <row r="4056" spans="1:6" s="95" customFormat="1" x14ac:dyDescent="0.2">
      <c r="A4056" s="113">
        <v>411100</v>
      </c>
      <c r="B4056" s="114" t="s">
        <v>360</v>
      </c>
      <c r="C4056" s="123">
        <v>5365000</v>
      </c>
      <c r="D4056" s="115">
        <v>6035000</v>
      </c>
      <c r="E4056" s="123">
        <v>0</v>
      </c>
      <c r="F4056" s="217">
        <f t="shared" si="1468"/>
        <v>112.4883504193849</v>
      </c>
    </row>
    <row r="4057" spans="1:6" s="95" customFormat="1" ht="40.5" x14ac:dyDescent="0.2">
      <c r="A4057" s="113">
        <v>411200</v>
      </c>
      <c r="B4057" s="114" t="s">
        <v>485</v>
      </c>
      <c r="C4057" s="123">
        <v>190000</v>
      </c>
      <c r="D4057" s="115">
        <v>190000</v>
      </c>
      <c r="E4057" s="123">
        <v>0</v>
      </c>
      <c r="F4057" s="217">
        <f t="shared" si="1468"/>
        <v>100</v>
      </c>
    </row>
    <row r="4058" spans="1:6" s="95" customFormat="1" ht="40.5" x14ac:dyDescent="0.2">
      <c r="A4058" s="113">
        <v>411300</v>
      </c>
      <c r="B4058" s="114" t="s">
        <v>361</v>
      </c>
      <c r="C4058" s="123">
        <v>70000</v>
      </c>
      <c r="D4058" s="115">
        <v>90000</v>
      </c>
      <c r="E4058" s="123">
        <v>0</v>
      </c>
      <c r="F4058" s="217">
        <f t="shared" si="1468"/>
        <v>128.57142857142858</v>
      </c>
    </row>
    <row r="4059" spans="1:6" s="95" customFormat="1" x14ac:dyDescent="0.2">
      <c r="A4059" s="113">
        <v>411400</v>
      </c>
      <c r="B4059" s="114" t="s">
        <v>362</v>
      </c>
      <c r="C4059" s="123">
        <v>65000</v>
      </c>
      <c r="D4059" s="115">
        <v>65000</v>
      </c>
      <c r="E4059" s="123">
        <v>0</v>
      </c>
      <c r="F4059" s="217">
        <f t="shared" si="1468"/>
        <v>100</v>
      </c>
    </row>
    <row r="4060" spans="1:6" s="95" customFormat="1" x14ac:dyDescent="0.2">
      <c r="A4060" s="111">
        <v>412000</v>
      </c>
      <c r="B4060" s="116" t="s">
        <v>477</v>
      </c>
      <c r="C4060" s="110">
        <f>SUM(C4061:C4073)</f>
        <v>811000</v>
      </c>
      <c r="D4060" s="110">
        <f>SUM(D4061:D4073)</f>
        <v>816000</v>
      </c>
      <c r="E4060" s="110">
        <f>SUM(E4061:E4073)</f>
        <v>0</v>
      </c>
      <c r="F4060" s="218">
        <f t="shared" si="1468"/>
        <v>100.61652281134401</v>
      </c>
    </row>
    <row r="4061" spans="1:6" s="95" customFormat="1" x14ac:dyDescent="0.2">
      <c r="A4061" s="113">
        <v>412100</v>
      </c>
      <c r="B4061" s="114" t="s">
        <v>363</v>
      </c>
      <c r="C4061" s="123">
        <v>40000</v>
      </c>
      <c r="D4061" s="115">
        <v>40000</v>
      </c>
      <c r="E4061" s="123">
        <v>0</v>
      </c>
      <c r="F4061" s="217">
        <f t="shared" si="1468"/>
        <v>100</v>
      </c>
    </row>
    <row r="4062" spans="1:6" s="95" customFormat="1" ht="40.5" x14ac:dyDescent="0.2">
      <c r="A4062" s="113">
        <v>412200</v>
      </c>
      <c r="B4062" s="114" t="s">
        <v>486</v>
      </c>
      <c r="C4062" s="123">
        <v>120000</v>
      </c>
      <c r="D4062" s="115">
        <v>120000</v>
      </c>
      <c r="E4062" s="123">
        <v>0</v>
      </c>
      <c r="F4062" s="217">
        <f t="shared" si="1468"/>
        <v>100</v>
      </c>
    </row>
    <row r="4063" spans="1:6" s="95" customFormat="1" x14ac:dyDescent="0.2">
      <c r="A4063" s="113">
        <v>412300</v>
      </c>
      <c r="B4063" s="114" t="s">
        <v>364</v>
      </c>
      <c r="C4063" s="123">
        <v>80000</v>
      </c>
      <c r="D4063" s="115">
        <v>80000</v>
      </c>
      <c r="E4063" s="123">
        <v>0</v>
      </c>
      <c r="F4063" s="217">
        <f t="shared" si="1468"/>
        <v>100</v>
      </c>
    </row>
    <row r="4064" spans="1:6" s="95" customFormat="1" x14ac:dyDescent="0.2">
      <c r="A4064" s="113">
        <v>412500</v>
      </c>
      <c r="B4064" s="114" t="s">
        <v>366</v>
      </c>
      <c r="C4064" s="123">
        <v>115000</v>
      </c>
      <c r="D4064" s="115">
        <v>115000</v>
      </c>
      <c r="E4064" s="123">
        <v>0</v>
      </c>
      <c r="F4064" s="217">
        <f t="shared" si="1468"/>
        <v>100</v>
      </c>
    </row>
    <row r="4065" spans="1:6" s="95" customFormat="1" x14ac:dyDescent="0.2">
      <c r="A4065" s="113">
        <v>412600</v>
      </c>
      <c r="B4065" s="114" t="s">
        <v>487</v>
      </c>
      <c r="C4065" s="123">
        <v>180000</v>
      </c>
      <c r="D4065" s="115">
        <v>180000</v>
      </c>
      <c r="E4065" s="123">
        <v>0</v>
      </c>
      <c r="F4065" s="217">
        <f t="shared" si="1468"/>
        <v>100</v>
      </c>
    </row>
    <row r="4066" spans="1:6" s="95" customFormat="1" x14ac:dyDescent="0.2">
      <c r="A4066" s="113">
        <v>412700</v>
      </c>
      <c r="B4066" s="114" t="s">
        <v>474</v>
      </c>
      <c r="C4066" s="123">
        <v>143000</v>
      </c>
      <c r="D4066" s="115">
        <v>145000</v>
      </c>
      <c r="E4066" s="123">
        <v>0</v>
      </c>
      <c r="F4066" s="217">
        <f t="shared" si="1468"/>
        <v>101.3986013986014</v>
      </c>
    </row>
    <row r="4067" spans="1:6" s="95" customFormat="1" x14ac:dyDescent="0.2">
      <c r="A4067" s="113">
        <v>412700</v>
      </c>
      <c r="B4067" s="114" t="s">
        <v>578</v>
      </c>
      <c r="C4067" s="123">
        <v>7000</v>
      </c>
      <c r="D4067" s="115">
        <v>7000</v>
      </c>
      <c r="E4067" s="123">
        <v>0</v>
      </c>
      <c r="F4067" s="217">
        <f t="shared" si="1468"/>
        <v>100</v>
      </c>
    </row>
    <row r="4068" spans="1:6" s="95" customFormat="1" x14ac:dyDescent="0.2">
      <c r="A4068" s="113">
        <v>412900</v>
      </c>
      <c r="B4068" s="118" t="s">
        <v>802</v>
      </c>
      <c r="C4068" s="123">
        <v>2000</v>
      </c>
      <c r="D4068" s="115">
        <v>1999.9999999999998</v>
      </c>
      <c r="E4068" s="123">
        <v>0</v>
      </c>
      <c r="F4068" s="217">
        <f t="shared" si="1468"/>
        <v>99.999999999999986</v>
      </c>
    </row>
    <row r="4069" spans="1:6" s="95" customFormat="1" x14ac:dyDescent="0.2">
      <c r="A4069" s="113">
        <v>412900</v>
      </c>
      <c r="B4069" s="118" t="s">
        <v>567</v>
      </c>
      <c r="C4069" s="123">
        <v>100000</v>
      </c>
      <c r="D4069" s="115">
        <v>100000</v>
      </c>
      <c r="E4069" s="123">
        <v>0</v>
      </c>
      <c r="F4069" s="217">
        <f t="shared" si="1468"/>
        <v>100</v>
      </c>
    </row>
    <row r="4070" spans="1:6" s="95" customFormat="1" x14ac:dyDescent="0.2">
      <c r="A4070" s="113">
        <v>412900</v>
      </c>
      <c r="B4070" s="118" t="s">
        <v>585</v>
      </c>
      <c r="C4070" s="123">
        <v>4000</v>
      </c>
      <c r="D4070" s="115">
        <v>3999.9999999999995</v>
      </c>
      <c r="E4070" s="123">
        <v>0</v>
      </c>
      <c r="F4070" s="217">
        <f t="shared" si="1468"/>
        <v>99.999999999999986</v>
      </c>
    </row>
    <row r="4071" spans="1:6" s="95" customFormat="1" x14ac:dyDescent="0.2">
      <c r="A4071" s="113">
        <v>412900</v>
      </c>
      <c r="B4071" s="118" t="s">
        <v>586</v>
      </c>
      <c r="C4071" s="123">
        <v>8000</v>
      </c>
      <c r="D4071" s="115">
        <v>10000</v>
      </c>
      <c r="E4071" s="123">
        <v>0</v>
      </c>
      <c r="F4071" s="217">
        <f t="shared" si="1468"/>
        <v>125</v>
      </c>
    </row>
    <row r="4072" spans="1:6" s="95" customFormat="1" x14ac:dyDescent="0.2">
      <c r="A4072" s="113">
        <v>412900</v>
      </c>
      <c r="B4072" s="114" t="s">
        <v>587</v>
      </c>
      <c r="C4072" s="123">
        <v>11000</v>
      </c>
      <c r="D4072" s="115">
        <v>12000</v>
      </c>
      <c r="E4072" s="123">
        <v>0</v>
      </c>
      <c r="F4072" s="217">
        <f t="shared" si="1468"/>
        <v>109.09090909090908</v>
      </c>
    </row>
    <row r="4073" spans="1:6" s="95" customFormat="1" x14ac:dyDescent="0.2">
      <c r="A4073" s="113">
        <v>412900</v>
      </c>
      <c r="B4073" s="114" t="s">
        <v>569</v>
      </c>
      <c r="C4073" s="123">
        <v>1000</v>
      </c>
      <c r="D4073" s="115">
        <v>999.99999999999989</v>
      </c>
      <c r="E4073" s="123">
        <v>0</v>
      </c>
      <c r="F4073" s="217">
        <f t="shared" si="1468"/>
        <v>99.999999999999986</v>
      </c>
    </row>
    <row r="4074" spans="1:6" s="120" customFormat="1" x14ac:dyDescent="0.2">
      <c r="A4074" s="111">
        <v>413000</v>
      </c>
      <c r="B4074" s="116" t="s">
        <v>478</v>
      </c>
      <c r="C4074" s="110">
        <f t="shared" ref="C4074" si="1476">C4075</f>
        <v>600</v>
      </c>
      <c r="D4074" s="110">
        <f t="shared" ref="D4074:E4074" si="1477">D4075</f>
        <v>500</v>
      </c>
      <c r="E4074" s="110">
        <f t="shared" si="1477"/>
        <v>0</v>
      </c>
      <c r="F4074" s="218">
        <f t="shared" si="1468"/>
        <v>83.333333333333343</v>
      </c>
    </row>
    <row r="4075" spans="1:6" s="95" customFormat="1" x14ac:dyDescent="0.2">
      <c r="A4075" s="113">
        <v>413900</v>
      </c>
      <c r="B4075" s="114" t="s">
        <v>371</v>
      </c>
      <c r="C4075" s="123">
        <v>600</v>
      </c>
      <c r="D4075" s="115">
        <v>500</v>
      </c>
      <c r="E4075" s="123">
        <v>0</v>
      </c>
      <c r="F4075" s="217">
        <f t="shared" si="1468"/>
        <v>83.333333333333343</v>
      </c>
    </row>
    <row r="4076" spans="1:6" s="120" customFormat="1" x14ac:dyDescent="0.2">
      <c r="A4076" s="111">
        <v>414000</v>
      </c>
      <c r="B4076" s="116" t="s">
        <v>376</v>
      </c>
      <c r="C4076" s="110">
        <f t="shared" ref="C4076" si="1478">SUM(C4077:C4079)</f>
        <v>4340000</v>
      </c>
      <c r="D4076" s="110">
        <f t="shared" ref="D4076" si="1479">SUM(D4077:D4079)</f>
        <v>4350000</v>
      </c>
      <c r="E4076" s="110">
        <f t="shared" ref="E4076" si="1480">SUM(E4077:E4079)</f>
        <v>0</v>
      </c>
      <c r="F4076" s="218">
        <f t="shared" si="1468"/>
        <v>100.23041474654377</v>
      </c>
    </row>
    <row r="4077" spans="1:6" s="95" customFormat="1" x14ac:dyDescent="0.2">
      <c r="A4077" s="113">
        <v>414100</v>
      </c>
      <c r="B4077" s="114" t="s">
        <v>970</v>
      </c>
      <c r="C4077" s="123">
        <v>3990000</v>
      </c>
      <c r="D4077" s="115">
        <v>4000000</v>
      </c>
      <c r="E4077" s="123">
        <v>0</v>
      </c>
      <c r="F4077" s="217">
        <f t="shared" si="1468"/>
        <v>100.25062656641603</v>
      </c>
    </row>
    <row r="4078" spans="1:6" s="95" customFormat="1" x14ac:dyDescent="0.2">
      <c r="A4078" s="113">
        <v>414100</v>
      </c>
      <c r="B4078" s="114" t="s">
        <v>705</v>
      </c>
      <c r="C4078" s="123">
        <v>300000</v>
      </c>
      <c r="D4078" s="115">
        <v>300000</v>
      </c>
      <c r="E4078" s="123">
        <v>0</v>
      </c>
      <c r="F4078" s="217">
        <f t="shared" si="1468"/>
        <v>100</v>
      </c>
    </row>
    <row r="4079" spans="1:6" s="95" customFormat="1" x14ac:dyDescent="0.2">
      <c r="A4079" s="113">
        <v>414100</v>
      </c>
      <c r="B4079" s="114" t="s">
        <v>706</v>
      </c>
      <c r="C4079" s="123">
        <v>50000</v>
      </c>
      <c r="D4079" s="115">
        <v>50000</v>
      </c>
      <c r="E4079" s="123">
        <v>0</v>
      </c>
      <c r="F4079" s="217">
        <f t="shared" si="1468"/>
        <v>100</v>
      </c>
    </row>
    <row r="4080" spans="1:6" s="151" customFormat="1" x14ac:dyDescent="0.2">
      <c r="A4080" s="111">
        <v>415000</v>
      </c>
      <c r="B4080" s="116" t="s">
        <v>321</v>
      </c>
      <c r="C4080" s="110">
        <f>SUM(C4081:C4084)</f>
        <v>3360000</v>
      </c>
      <c r="D4080" s="110">
        <f>SUM(D4081:D4084)</f>
        <v>1530000</v>
      </c>
      <c r="E4080" s="110">
        <f>SUM(E4081:E4084)</f>
        <v>0</v>
      </c>
      <c r="F4080" s="218">
        <f t="shared" si="1468"/>
        <v>45.535714285714285</v>
      </c>
    </row>
    <row r="4081" spans="1:6" s="95" customFormat="1" x14ac:dyDescent="0.2">
      <c r="A4081" s="121">
        <v>415100</v>
      </c>
      <c r="B4081" s="114" t="s">
        <v>531</v>
      </c>
      <c r="C4081" s="123">
        <v>30000</v>
      </c>
      <c r="D4081" s="115">
        <v>30000</v>
      </c>
      <c r="E4081" s="123">
        <v>0</v>
      </c>
      <c r="F4081" s="217">
        <f t="shared" si="1468"/>
        <v>100</v>
      </c>
    </row>
    <row r="4082" spans="1:6" s="95" customFormat="1" x14ac:dyDescent="0.2">
      <c r="A4082" s="113">
        <v>415200</v>
      </c>
      <c r="B4082" s="114" t="s">
        <v>545</v>
      </c>
      <c r="C4082" s="123">
        <v>430000</v>
      </c>
      <c r="D4082" s="115">
        <v>450000</v>
      </c>
      <c r="E4082" s="123">
        <v>0</v>
      </c>
      <c r="F4082" s="217">
        <f t="shared" si="1468"/>
        <v>104.65116279069768</v>
      </c>
    </row>
    <row r="4083" spans="1:6" s="95" customFormat="1" x14ac:dyDescent="0.2">
      <c r="A4083" s="113">
        <v>415200</v>
      </c>
      <c r="B4083" s="114" t="s">
        <v>782</v>
      </c>
      <c r="C4083" s="123">
        <v>470000</v>
      </c>
      <c r="D4083" s="115">
        <v>470000</v>
      </c>
      <c r="E4083" s="123">
        <v>0</v>
      </c>
      <c r="F4083" s="217">
        <f t="shared" si="1468"/>
        <v>100</v>
      </c>
    </row>
    <row r="4084" spans="1:6" s="95" customFormat="1" x14ac:dyDescent="0.2">
      <c r="A4084" s="113">
        <v>415200</v>
      </c>
      <c r="B4084" s="114" t="s">
        <v>546</v>
      </c>
      <c r="C4084" s="123">
        <v>2430000</v>
      </c>
      <c r="D4084" s="115">
        <v>580000</v>
      </c>
      <c r="E4084" s="123">
        <v>0</v>
      </c>
      <c r="F4084" s="217">
        <f t="shared" si="1468"/>
        <v>23.868312757201647</v>
      </c>
    </row>
    <row r="4085" spans="1:6" s="120" customFormat="1" ht="40.5" x14ac:dyDescent="0.2">
      <c r="A4085" s="111">
        <v>418000</v>
      </c>
      <c r="B4085" s="116" t="s">
        <v>481</v>
      </c>
      <c r="C4085" s="110">
        <f t="shared" ref="C4085" si="1481">C4086+C4087</f>
        <v>14000</v>
      </c>
      <c r="D4085" s="110">
        <f t="shared" ref="D4085" si="1482">D4086+D4087</f>
        <v>14000</v>
      </c>
      <c r="E4085" s="110">
        <f t="shared" ref="E4085" si="1483">E4086+E4087</f>
        <v>0</v>
      </c>
      <c r="F4085" s="218">
        <f t="shared" si="1468"/>
        <v>100</v>
      </c>
    </row>
    <row r="4086" spans="1:6" s="95" customFormat="1" x14ac:dyDescent="0.2">
      <c r="A4086" s="113">
        <v>418200</v>
      </c>
      <c r="B4086" s="114" t="s">
        <v>417</v>
      </c>
      <c r="C4086" s="123">
        <v>10000</v>
      </c>
      <c r="D4086" s="115">
        <v>10000</v>
      </c>
      <c r="E4086" s="123">
        <v>0</v>
      </c>
      <c r="F4086" s="217">
        <f t="shared" si="1468"/>
        <v>100</v>
      </c>
    </row>
    <row r="4087" spans="1:6" s="95" customFormat="1" x14ac:dyDescent="0.2">
      <c r="A4087" s="113">
        <v>418400</v>
      </c>
      <c r="B4087" s="114" t="s">
        <v>418</v>
      </c>
      <c r="C4087" s="123">
        <v>4000</v>
      </c>
      <c r="D4087" s="115">
        <v>4000</v>
      </c>
      <c r="E4087" s="123">
        <v>0</v>
      </c>
      <c r="F4087" s="217">
        <f t="shared" si="1468"/>
        <v>100</v>
      </c>
    </row>
    <row r="4088" spans="1:6" s="151" customFormat="1" x14ac:dyDescent="0.2">
      <c r="A4088" s="111">
        <v>480000</v>
      </c>
      <c r="B4088" s="116" t="s">
        <v>419</v>
      </c>
      <c r="C4088" s="110">
        <f t="shared" ref="C4088" si="1484">C4089</f>
        <v>31756000</v>
      </c>
      <c r="D4088" s="110">
        <f t="shared" ref="D4088:E4088" si="1485">D4089</f>
        <v>20801000</v>
      </c>
      <c r="E4088" s="110">
        <f t="shared" si="1485"/>
        <v>0</v>
      </c>
      <c r="F4088" s="218">
        <f t="shared" si="1468"/>
        <v>65.502582189192594</v>
      </c>
    </row>
    <row r="4089" spans="1:6" s="151" customFormat="1" x14ac:dyDescent="0.2">
      <c r="A4089" s="111">
        <v>488000</v>
      </c>
      <c r="B4089" s="116" t="s">
        <v>375</v>
      </c>
      <c r="C4089" s="110">
        <f t="shared" ref="C4089" si="1486">SUM(C4090:C4094)</f>
        <v>31756000</v>
      </c>
      <c r="D4089" s="110">
        <f t="shared" ref="D4089" si="1487">SUM(D4090:D4094)</f>
        <v>20801000</v>
      </c>
      <c r="E4089" s="110">
        <f t="shared" ref="E4089" si="1488">SUM(E4090:E4094)</f>
        <v>0</v>
      </c>
      <c r="F4089" s="218">
        <f t="shared" si="1468"/>
        <v>65.502582189192594</v>
      </c>
    </row>
    <row r="4090" spans="1:6" s="95" customFormat="1" ht="40.5" x14ac:dyDescent="0.2">
      <c r="A4090" s="113">
        <v>488100</v>
      </c>
      <c r="B4090" s="114" t="s">
        <v>707</v>
      </c>
      <c r="C4090" s="123">
        <v>300000</v>
      </c>
      <c r="D4090" s="115">
        <v>400000</v>
      </c>
      <c r="E4090" s="123">
        <v>0</v>
      </c>
      <c r="F4090" s="217">
        <f t="shared" ref="F4090:F4142" si="1489">D4090/C4090*100</f>
        <v>133.33333333333331</v>
      </c>
    </row>
    <row r="4091" spans="1:6" s="95" customFormat="1" ht="40.5" x14ac:dyDescent="0.2">
      <c r="A4091" s="113">
        <v>488100</v>
      </c>
      <c r="B4091" s="114" t="s">
        <v>708</v>
      </c>
      <c r="C4091" s="123">
        <v>15915000</v>
      </c>
      <c r="D4091" s="115">
        <v>7700000</v>
      </c>
      <c r="E4091" s="123">
        <v>0</v>
      </c>
      <c r="F4091" s="217">
        <f t="shared" si="1489"/>
        <v>48.382029531888158</v>
      </c>
    </row>
    <row r="4092" spans="1:6" s="95" customFormat="1" x14ac:dyDescent="0.2">
      <c r="A4092" s="113">
        <v>488100</v>
      </c>
      <c r="B4092" s="114" t="s">
        <v>561</v>
      </c>
      <c r="C4092" s="123">
        <v>14110000</v>
      </c>
      <c r="D4092" s="115">
        <v>12250000</v>
      </c>
      <c r="E4092" s="123">
        <v>0</v>
      </c>
      <c r="F4092" s="217">
        <f t="shared" si="1489"/>
        <v>86.817859673990085</v>
      </c>
    </row>
    <row r="4093" spans="1:6" s="95" customFormat="1" x14ac:dyDescent="0.2">
      <c r="A4093" s="113">
        <v>488100</v>
      </c>
      <c r="B4093" s="114" t="s">
        <v>783</v>
      </c>
      <c r="C4093" s="123">
        <v>400000</v>
      </c>
      <c r="D4093" s="115">
        <v>450000</v>
      </c>
      <c r="E4093" s="123">
        <v>0</v>
      </c>
      <c r="F4093" s="217">
        <f t="shared" si="1489"/>
        <v>112.5</v>
      </c>
    </row>
    <row r="4094" spans="1:6" s="95" customFormat="1" x14ac:dyDescent="0.2">
      <c r="A4094" s="113">
        <v>488100</v>
      </c>
      <c r="B4094" s="114" t="s">
        <v>375</v>
      </c>
      <c r="C4094" s="123">
        <v>1031000</v>
      </c>
      <c r="D4094" s="115">
        <v>1000</v>
      </c>
      <c r="E4094" s="123">
        <v>0</v>
      </c>
      <c r="F4094" s="217">
        <f t="shared" si="1489"/>
        <v>9.6993210475266739E-2</v>
      </c>
    </row>
    <row r="4095" spans="1:6" s="95" customFormat="1" x14ac:dyDescent="0.2">
      <c r="A4095" s="111">
        <v>510000</v>
      </c>
      <c r="B4095" s="116" t="s">
        <v>423</v>
      </c>
      <c r="C4095" s="110">
        <f>C4096+C4099+0</f>
        <v>928000</v>
      </c>
      <c r="D4095" s="110">
        <f>D4096+D4099+0</f>
        <v>1038000</v>
      </c>
      <c r="E4095" s="110">
        <f>E4096+E4099+0</f>
        <v>0</v>
      </c>
      <c r="F4095" s="218">
        <f t="shared" si="1489"/>
        <v>111.85344827586208</v>
      </c>
    </row>
    <row r="4096" spans="1:6" s="95" customFormat="1" x14ac:dyDescent="0.2">
      <c r="A4096" s="111">
        <v>511000</v>
      </c>
      <c r="B4096" s="116" t="s">
        <v>424</v>
      </c>
      <c r="C4096" s="110">
        <f t="shared" ref="C4096" si="1490">SUM(C4097:C4098)</f>
        <v>900000</v>
      </c>
      <c r="D4096" s="110">
        <f t="shared" ref="D4096" si="1491">SUM(D4097:D4098)</f>
        <v>1010000</v>
      </c>
      <c r="E4096" s="110">
        <f t="shared" ref="E4096" si="1492">SUM(E4097:E4098)</f>
        <v>0</v>
      </c>
      <c r="F4096" s="218">
        <f t="shared" si="1489"/>
        <v>112.22222222222223</v>
      </c>
    </row>
    <row r="4097" spans="1:6" s="95" customFormat="1" x14ac:dyDescent="0.2">
      <c r="A4097" s="113">
        <v>511300</v>
      </c>
      <c r="B4097" s="114" t="s">
        <v>427</v>
      </c>
      <c r="C4097" s="123">
        <v>890000</v>
      </c>
      <c r="D4097" s="115">
        <v>1000000</v>
      </c>
      <c r="E4097" s="123">
        <v>0</v>
      </c>
      <c r="F4097" s="217">
        <f t="shared" si="1489"/>
        <v>112.35955056179776</v>
      </c>
    </row>
    <row r="4098" spans="1:6" s="95" customFormat="1" x14ac:dyDescent="0.2">
      <c r="A4098" s="113">
        <v>511700</v>
      </c>
      <c r="B4098" s="114" t="s">
        <v>430</v>
      </c>
      <c r="C4098" s="123">
        <v>10000</v>
      </c>
      <c r="D4098" s="115">
        <v>10000</v>
      </c>
      <c r="E4098" s="123">
        <v>0</v>
      </c>
      <c r="F4098" s="217">
        <f t="shared" si="1489"/>
        <v>100</v>
      </c>
    </row>
    <row r="4099" spans="1:6" s="120" customFormat="1" x14ac:dyDescent="0.2">
      <c r="A4099" s="111">
        <v>516000</v>
      </c>
      <c r="B4099" s="116" t="s">
        <v>434</v>
      </c>
      <c r="C4099" s="110">
        <f t="shared" ref="C4099" si="1493">C4100</f>
        <v>28000</v>
      </c>
      <c r="D4099" s="110">
        <f t="shared" ref="D4099:E4099" si="1494">D4100</f>
        <v>28000</v>
      </c>
      <c r="E4099" s="110">
        <f t="shared" si="1494"/>
        <v>0</v>
      </c>
      <c r="F4099" s="218">
        <f t="shared" si="1489"/>
        <v>100</v>
      </c>
    </row>
    <row r="4100" spans="1:6" s="95" customFormat="1" x14ac:dyDescent="0.2">
      <c r="A4100" s="113">
        <v>516100</v>
      </c>
      <c r="B4100" s="114" t="s">
        <v>434</v>
      </c>
      <c r="C4100" s="123">
        <v>28000</v>
      </c>
      <c r="D4100" s="115">
        <v>28000</v>
      </c>
      <c r="E4100" s="123">
        <v>0</v>
      </c>
      <c r="F4100" s="217">
        <f t="shared" si="1489"/>
        <v>100</v>
      </c>
    </row>
    <row r="4101" spans="1:6" s="120" customFormat="1" x14ac:dyDescent="0.2">
      <c r="A4101" s="111">
        <v>610000</v>
      </c>
      <c r="B4101" s="116" t="s">
        <v>442</v>
      </c>
      <c r="C4101" s="110">
        <f>0+C4102</f>
        <v>300000</v>
      </c>
      <c r="D4101" s="110">
        <f>0+D4102</f>
        <v>300000</v>
      </c>
      <c r="E4101" s="110">
        <f>0+E4102</f>
        <v>0</v>
      </c>
      <c r="F4101" s="218">
        <f t="shared" si="1489"/>
        <v>100</v>
      </c>
    </row>
    <row r="4102" spans="1:6" s="120" customFormat="1" ht="40.5" x14ac:dyDescent="0.2">
      <c r="A4102" s="111">
        <v>618000</v>
      </c>
      <c r="B4102" s="116" t="s">
        <v>387</v>
      </c>
      <c r="C4102" s="110">
        <f t="shared" ref="C4102" si="1495">C4103</f>
        <v>300000</v>
      </c>
      <c r="D4102" s="110">
        <f t="shared" ref="D4102:E4102" si="1496">D4103</f>
        <v>300000</v>
      </c>
      <c r="E4102" s="110">
        <f t="shared" si="1496"/>
        <v>0</v>
      </c>
      <c r="F4102" s="218">
        <f t="shared" si="1489"/>
        <v>100</v>
      </c>
    </row>
    <row r="4103" spans="1:6" s="95" customFormat="1" x14ac:dyDescent="0.2">
      <c r="A4103" s="113">
        <v>618100</v>
      </c>
      <c r="B4103" s="114" t="s">
        <v>709</v>
      </c>
      <c r="C4103" s="123">
        <v>300000</v>
      </c>
      <c r="D4103" s="115">
        <v>300000</v>
      </c>
      <c r="E4103" s="123">
        <v>0</v>
      </c>
      <c r="F4103" s="217">
        <f t="shared" si="1489"/>
        <v>100</v>
      </c>
    </row>
    <row r="4104" spans="1:6" s="120" customFormat="1" x14ac:dyDescent="0.2">
      <c r="A4104" s="111">
        <v>630000</v>
      </c>
      <c r="B4104" s="116" t="s">
        <v>462</v>
      </c>
      <c r="C4104" s="110">
        <f>C4107+C4105</f>
        <v>130000</v>
      </c>
      <c r="D4104" s="110">
        <f>D4107+D4105</f>
        <v>160000</v>
      </c>
      <c r="E4104" s="110">
        <f>E4107+E4105</f>
        <v>0</v>
      </c>
      <c r="F4104" s="218">
        <f t="shared" si="1489"/>
        <v>123.07692307692308</v>
      </c>
    </row>
    <row r="4105" spans="1:6" s="120" customFormat="1" x14ac:dyDescent="0.2">
      <c r="A4105" s="111">
        <v>631000</v>
      </c>
      <c r="B4105" s="116" t="s">
        <v>397</v>
      </c>
      <c r="C4105" s="110">
        <f>0+C4106</f>
        <v>30000</v>
      </c>
      <c r="D4105" s="110">
        <f>0+D4106</f>
        <v>30000</v>
      </c>
      <c r="E4105" s="110">
        <f>0+E4106</f>
        <v>0</v>
      </c>
      <c r="F4105" s="218">
        <f t="shared" si="1489"/>
        <v>100</v>
      </c>
    </row>
    <row r="4106" spans="1:6" s="95" customFormat="1" x14ac:dyDescent="0.2">
      <c r="A4106" s="121">
        <v>631200</v>
      </c>
      <c r="B4106" s="114" t="s">
        <v>465</v>
      </c>
      <c r="C4106" s="123">
        <v>30000</v>
      </c>
      <c r="D4106" s="115">
        <v>30000</v>
      </c>
      <c r="E4106" s="123">
        <v>0</v>
      </c>
      <c r="F4106" s="217">
        <f t="shared" si="1489"/>
        <v>100</v>
      </c>
    </row>
    <row r="4107" spans="1:6" s="120" customFormat="1" x14ac:dyDescent="0.2">
      <c r="A4107" s="111">
        <v>638000</v>
      </c>
      <c r="B4107" s="116" t="s">
        <v>398</v>
      </c>
      <c r="C4107" s="110">
        <f t="shared" ref="C4107" si="1497">C4108</f>
        <v>100000</v>
      </c>
      <c r="D4107" s="110">
        <f t="shared" ref="D4107:E4107" si="1498">D4108</f>
        <v>130000</v>
      </c>
      <c r="E4107" s="110">
        <f t="shared" si="1498"/>
        <v>0</v>
      </c>
      <c r="F4107" s="218">
        <f t="shared" si="1489"/>
        <v>130</v>
      </c>
    </row>
    <row r="4108" spans="1:6" s="95" customFormat="1" x14ac:dyDescent="0.2">
      <c r="A4108" s="113">
        <v>638100</v>
      </c>
      <c r="B4108" s="114" t="s">
        <v>467</v>
      </c>
      <c r="C4108" s="123">
        <v>100000</v>
      </c>
      <c r="D4108" s="115">
        <v>130000</v>
      </c>
      <c r="E4108" s="123">
        <v>0</v>
      </c>
      <c r="F4108" s="217">
        <f t="shared" si="1489"/>
        <v>130</v>
      </c>
    </row>
    <row r="4109" spans="1:6" s="95" customFormat="1" x14ac:dyDescent="0.2">
      <c r="A4109" s="154"/>
      <c r="B4109" s="148" t="s">
        <v>501</v>
      </c>
      <c r="C4109" s="152">
        <f>C4054+C4088+C4095+C4101+C4104</f>
        <v>47329600</v>
      </c>
      <c r="D4109" s="152">
        <f>D4054+D4088+D4095+D4101+D4104</f>
        <v>35389500</v>
      </c>
      <c r="E4109" s="152">
        <f>E4054+E4088+E4095+E4101+E4104</f>
        <v>0</v>
      </c>
      <c r="F4109" s="245">
        <f t="shared" si="1489"/>
        <v>74.772446840877592</v>
      </c>
    </row>
    <row r="4110" spans="1:6" s="95" customFormat="1" x14ac:dyDescent="0.2">
      <c r="A4110" s="105"/>
      <c r="B4110" s="114"/>
      <c r="C4110" s="115"/>
      <c r="D4110" s="115"/>
      <c r="E4110" s="115"/>
      <c r="F4110" s="219"/>
    </row>
    <row r="4111" spans="1:6" s="95" customFormat="1" x14ac:dyDescent="0.2">
      <c r="A4111" s="108"/>
      <c r="B4111" s="109"/>
      <c r="C4111" s="115"/>
      <c r="D4111" s="115"/>
      <c r="E4111" s="115"/>
      <c r="F4111" s="219"/>
    </row>
    <row r="4112" spans="1:6" s="95" customFormat="1" x14ac:dyDescent="0.2">
      <c r="A4112" s="113" t="s">
        <v>971</v>
      </c>
      <c r="B4112" s="116"/>
      <c r="C4112" s="115"/>
      <c r="D4112" s="115"/>
      <c r="E4112" s="115"/>
      <c r="F4112" s="219"/>
    </row>
    <row r="4113" spans="1:6" s="95" customFormat="1" x14ac:dyDescent="0.2">
      <c r="A4113" s="113" t="s">
        <v>520</v>
      </c>
      <c r="B4113" s="116"/>
      <c r="C4113" s="115"/>
      <c r="D4113" s="115"/>
      <c r="E4113" s="115"/>
      <c r="F4113" s="219"/>
    </row>
    <row r="4114" spans="1:6" s="95" customFormat="1" x14ac:dyDescent="0.2">
      <c r="A4114" s="113" t="s">
        <v>647</v>
      </c>
      <c r="B4114" s="116"/>
      <c r="C4114" s="115"/>
      <c r="D4114" s="115"/>
      <c r="E4114" s="115"/>
      <c r="F4114" s="219"/>
    </row>
    <row r="4115" spans="1:6" s="95" customFormat="1" x14ac:dyDescent="0.2">
      <c r="A4115" s="113" t="s">
        <v>801</v>
      </c>
      <c r="B4115" s="116"/>
      <c r="C4115" s="115"/>
      <c r="D4115" s="115"/>
      <c r="E4115" s="115"/>
      <c r="F4115" s="219"/>
    </row>
    <row r="4116" spans="1:6" s="95" customFormat="1" x14ac:dyDescent="0.2">
      <c r="A4116" s="113"/>
      <c r="B4116" s="144"/>
      <c r="C4116" s="132"/>
      <c r="D4116" s="132"/>
      <c r="E4116" s="132"/>
      <c r="F4116" s="241"/>
    </row>
    <row r="4117" spans="1:6" s="95" customFormat="1" x14ac:dyDescent="0.2">
      <c r="A4117" s="111">
        <v>410000</v>
      </c>
      <c r="B4117" s="112" t="s">
        <v>359</v>
      </c>
      <c r="C4117" s="110">
        <f>C4118+C4123+C4136+0+0</f>
        <v>2634700</v>
      </c>
      <c r="D4117" s="110">
        <f>D4118+D4123+D4136+0+0</f>
        <v>2793700</v>
      </c>
      <c r="E4117" s="110">
        <f>E4118+E4123+E4136+0+0</f>
        <v>0</v>
      </c>
      <c r="F4117" s="218">
        <f t="shared" si="1489"/>
        <v>106.03484267658555</v>
      </c>
    </row>
    <row r="4118" spans="1:6" s="95" customFormat="1" x14ac:dyDescent="0.2">
      <c r="A4118" s="111">
        <v>411000</v>
      </c>
      <c r="B4118" s="112" t="s">
        <v>472</v>
      </c>
      <c r="C4118" s="110">
        <f t="shared" ref="C4118" si="1499">SUM(C4119:C4122)</f>
        <v>2275000</v>
      </c>
      <c r="D4118" s="110">
        <f t="shared" ref="D4118" si="1500">SUM(D4119:D4122)</f>
        <v>2563000</v>
      </c>
      <c r="E4118" s="110">
        <f t="shared" ref="E4118" si="1501">SUM(E4119:E4122)</f>
        <v>0</v>
      </c>
      <c r="F4118" s="218">
        <f t="shared" si="1489"/>
        <v>112.65934065934067</v>
      </c>
    </row>
    <row r="4119" spans="1:6" s="95" customFormat="1" x14ac:dyDescent="0.2">
      <c r="A4119" s="113">
        <v>411100</v>
      </c>
      <c r="B4119" s="114" t="s">
        <v>360</v>
      </c>
      <c r="C4119" s="123">
        <v>2100000</v>
      </c>
      <c r="D4119" s="115">
        <v>2402000</v>
      </c>
      <c r="E4119" s="123">
        <v>0</v>
      </c>
      <c r="F4119" s="217">
        <f t="shared" si="1489"/>
        <v>114.38095238095238</v>
      </c>
    </row>
    <row r="4120" spans="1:6" s="95" customFormat="1" ht="40.5" x14ac:dyDescent="0.2">
      <c r="A4120" s="113">
        <v>411200</v>
      </c>
      <c r="B4120" s="114" t="s">
        <v>485</v>
      </c>
      <c r="C4120" s="123">
        <v>90000</v>
      </c>
      <c r="D4120" s="115">
        <v>90000</v>
      </c>
      <c r="E4120" s="123">
        <v>0</v>
      </c>
      <c r="F4120" s="217">
        <f t="shared" si="1489"/>
        <v>100</v>
      </c>
    </row>
    <row r="4121" spans="1:6" s="95" customFormat="1" ht="40.5" x14ac:dyDescent="0.2">
      <c r="A4121" s="113">
        <v>411300</v>
      </c>
      <c r="B4121" s="114" t="s">
        <v>361</v>
      </c>
      <c r="C4121" s="123">
        <v>50000</v>
      </c>
      <c r="D4121" s="115">
        <v>35000</v>
      </c>
      <c r="E4121" s="123">
        <v>0</v>
      </c>
      <c r="F4121" s="217">
        <f t="shared" si="1489"/>
        <v>70</v>
      </c>
    </row>
    <row r="4122" spans="1:6" s="95" customFormat="1" x14ac:dyDescent="0.2">
      <c r="A4122" s="113">
        <v>411400</v>
      </c>
      <c r="B4122" s="114" t="s">
        <v>362</v>
      </c>
      <c r="C4122" s="123">
        <v>35000</v>
      </c>
      <c r="D4122" s="115">
        <v>36000</v>
      </c>
      <c r="E4122" s="123">
        <v>0</v>
      </c>
      <c r="F4122" s="217">
        <f t="shared" si="1489"/>
        <v>102.85714285714285</v>
      </c>
    </row>
    <row r="4123" spans="1:6" s="95" customFormat="1" x14ac:dyDescent="0.2">
      <c r="A4123" s="111">
        <v>412000</v>
      </c>
      <c r="B4123" s="116" t="s">
        <v>477</v>
      </c>
      <c r="C4123" s="110">
        <f>SUM(C4124:C4135)</f>
        <v>359400</v>
      </c>
      <c r="D4123" s="110">
        <f>SUM(D4124:D4135)</f>
        <v>229700</v>
      </c>
      <c r="E4123" s="110">
        <f>SUM(E4124:E4135)</f>
        <v>0</v>
      </c>
      <c r="F4123" s="218">
        <f t="shared" si="1489"/>
        <v>63.912075681691704</v>
      </c>
    </row>
    <row r="4124" spans="1:6" s="95" customFormat="1" x14ac:dyDescent="0.2">
      <c r="A4124" s="113">
        <v>412100</v>
      </c>
      <c r="B4124" s="114" t="s">
        <v>363</v>
      </c>
      <c r="C4124" s="123">
        <v>6000</v>
      </c>
      <c r="D4124" s="115">
        <v>5000</v>
      </c>
      <c r="E4124" s="123">
        <v>0</v>
      </c>
      <c r="F4124" s="217">
        <f t="shared" si="1489"/>
        <v>83.333333333333343</v>
      </c>
    </row>
    <row r="4125" spans="1:6" s="95" customFormat="1" ht="40.5" x14ac:dyDescent="0.2">
      <c r="A4125" s="113">
        <v>412200</v>
      </c>
      <c r="B4125" s="114" t="s">
        <v>486</v>
      </c>
      <c r="C4125" s="123">
        <v>100000</v>
      </c>
      <c r="D4125" s="115">
        <v>102000</v>
      </c>
      <c r="E4125" s="123">
        <v>0</v>
      </c>
      <c r="F4125" s="217">
        <f t="shared" si="1489"/>
        <v>102</v>
      </c>
    </row>
    <row r="4126" spans="1:6" s="95" customFormat="1" x14ac:dyDescent="0.2">
      <c r="A4126" s="113">
        <v>412300</v>
      </c>
      <c r="B4126" s="114" t="s">
        <v>364</v>
      </c>
      <c r="C4126" s="123">
        <v>7999.9999999999982</v>
      </c>
      <c r="D4126" s="115">
        <v>7999.9999999999991</v>
      </c>
      <c r="E4126" s="123">
        <v>0</v>
      </c>
      <c r="F4126" s="217">
        <f t="shared" si="1489"/>
        <v>100.00000000000003</v>
      </c>
    </row>
    <row r="4127" spans="1:6" s="95" customFormat="1" x14ac:dyDescent="0.2">
      <c r="A4127" s="113">
        <v>412400</v>
      </c>
      <c r="B4127" s="114" t="s">
        <v>365</v>
      </c>
      <c r="C4127" s="123">
        <v>700</v>
      </c>
      <c r="D4127" s="115">
        <v>900</v>
      </c>
      <c r="E4127" s="123">
        <v>0</v>
      </c>
      <c r="F4127" s="217">
        <f t="shared" si="1489"/>
        <v>128.57142857142858</v>
      </c>
    </row>
    <row r="4128" spans="1:6" s="95" customFormat="1" x14ac:dyDescent="0.2">
      <c r="A4128" s="113">
        <v>412500</v>
      </c>
      <c r="B4128" s="114" t="s">
        <v>366</v>
      </c>
      <c r="C4128" s="123">
        <v>45000</v>
      </c>
      <c r="D4128" s="115">
        <v>45000</v>
      </c>
      <c r="E4128" s="123">
        <v>0</v>
      </c>
      <c r="F4128" s="217">
        <f t="shared" si="1489"/>
        <v>100</v>
      </c>
    </row>
    <row r="4129" spans="1:6" s="95" customFormat="1" x14ac:dyDescent="0.2">
      <c r="A4129" s="113">
        <v>412600</v>
      </c>
      <c r="B4129" s="114" t="s">
        <v>487</v>
      </c>
      <c r="C4129" s="123">
        <v>20000</v>
      </c>
      <c r="D4129" s="115">
        <v>20000</v>
      </c>
      <c r="E4129" s="123">
        <v>0</v>
      </c>
      <c r="F4129" s="217">
        <f t="shared" si="1489"/>
        <v>100</v>
      </c>
    </row>
    <row r="4130" spans="1:6" s="95" customFormat="1" x14ac:dyDescent="0.2">
      <c r="A4130" s="113">
        <v>412700</v>
      </c>
      <c r="B4130" s="114" t="s">
        <v>474</v>
      </c>
      <c r="C4130" s="123">
        <v>160000</v>
      </c>
      <c r="D4130" s="115">
        <v>30000</v>
      </c>
      <c r="E4130" s="123">
        <v>0</v>
      </c>
      <c r="F4130" s="217">
        <f t="shared" si="1489"/>
        <v>18.75</v>
      </c>
    </row>
    <row r="4131" spans="1:6" s="95" customFormat="1" x14ac:dyDescent="0.2">
      <c r="A4131" s="113">
        <v>412900</v>
      </c>
      <c r="B4131" s="118" t="s">
        <v>802</v>
      </c>
      <c r="C4131" s="123">
        <v>599.99999999999977</v>
      </c>
      <c r="D4131" s="115">
        <v>600</v>
      </c>
      <c r="E4131" s="123">
        <v>0</v>
      </c>
      <c r="F4131" s="217">
        <f t="shared" si="1489"/>
        <v>100.00000000000004</v>
      </c>
    </row>
    <row r="4132" spans="1:6" s="95" customFormat="1" x14ac:dyDescent="0.2">
      <c r="A4132" s="113">
        <v>412900</v>
      </c>
      <c r="B4132" s="118" t="s">
        <v>567</v>
      </c>
      <c r="C4132" s="123">
        <v>10200.000000000004</v>
      </c>
      <c r="D4132" s="115">
        <v>10200</v>
      </c>
      <c r="E4132" s="123">
        <v>0</v>
      </c>
      <c r="F4132" s="217">
        <f t="shared" si="1489"/>
        <v>99.999999999999972</v>
      </c>
    </row>
    <row r="4133" spans="1:6" s="95" customFormat="1" x14ac:dyDescent="0.2">
      <c r="A4133" s="113">
        <v>412900</v>
      </c>
      <c r="B4133" s="118" t="s">
        <v>586</v>
      </c>
      <c r="C4133" s="123">
        <v>6100</v>
      </c>
      <c r="D4133" s="115">
        <v>2700</v>
      </c>
      <c r="E4133" s="123">
        <v>0</v>
      </c>
      <c r="F4133" s="217">
        <f t="shared" si="1489"/>
        <v>44.26229508196721</v>
      </c>
    </row>
    <row r="4134" spans="1:6" s="95" customFormat="1" x14ac:dyDescent="0.2">
      <c r="A4134" s="121">
        <v>412900</v>
      </c>
      <c r="B4134" s="118" t="s">
        <v>587</v>
      </c>
      <c r="C4134" s="123">
        <v>2500</v>
      </c>
      <c r="D4134" s="115">
        <v>5000</v>
      </c>
      <c r="E4134" s="123">
        <v>0</v>
      </c>
      <c r="F4134" s="217">
        <f t="shared" si="1489"/>
        <v>200</v>
      </c>
    </row>
    <row r="4135" spans="1:6" s="95" customFormat="1" x14ac:dyDescent="0.2">
      <c r="A4135" s="113">
        <v>412900</v>
      </c>
      <c r="B4135" s="118" t="s">
        <v>569</v>
      </c>
      <c r="C4135" s="123">
        <v>300</v>
      </c>
      <c r="D4135" s="115">
        <v>300</v>
      </c>
      <c r="E4135" s="123">
        <v>0</v>
      </c>
      <c r="F4135" s="217">
        <f t="shared" si="1489"/>
        <v>100</v>
      </c>
    </row>
    <row r="4136" spans="1:6" s="120" customFormat="1" x14ac:dyDescent="0.2">
      <c r="A4136" s="111">
        <v>413000</v>
      </c>
      <c r="B4136" s="116" t="s">
        <v>478</v>
      </c>
      <c r="C4136" s="110">
        <f t="shared" ref="C4136" si="1502">C4137</f>
        <v>300</v>
      </c>
      <c r="D4136" s="110">
        <f t="shared" ref="D4136:E4136" si="1503">D4137</f>
        <v>1000</v>
      </c>
      <c r="E4136" s="110">
        <f t="shared" si="1503"/>
        <v>0</v>
      </c>
      <c r="F4136" s="218"/>
    </row>
    <row r="4137" spans="1:6" s="95" customFormat="1" x14ac:dyDescent="0.2">
      <c r="A4137" s="113">
        <v>413900</v>
      </c>
      <c r="B4137" s="114" t="s">
        <v>371</v>
      </c>
      <c r="C4137" s="123">
        <v>300</v>
      </c>
      <c r="D4137" s="115">
        <v>1000</v>
      </c>
      <c r="E4137" s="123">
        <v>0</v>
      </c>
      <c r="F4137" s="217"/>
    </row>
    <row r="4138" spans="1:6" s="120" customFormat="1" x14ac:dyDescent="0.2">
      <c r="A4138" s="111">
        <v>480000</v>
      </c>
      <c r="B4138" s="116" t="s">
        <v>419</v>
      </c>
      <c r="C4138" s="110">
        <f t="shared" ref="C4138:C4139" si="1504">C4139</f>
        <v>1000</v>
      </c>
      <c r="D4138" s="110">
        <f t="shared" ref="D4138:E4139" si="1505">D4139</f>
        <v>999.99999999999989</v>
      </c>
      <c r="E4138" s="110">
        <f t="shared" si="1505"/>
        <v>0</v>
      </c>
      <c r="F4138" s="218">
        <f t="shared" si="1489"/>
        <v>99.999999999999986</v>
      </c>
    </row>
    <row r="4139" spans="1:6" s="120" customFormat="1" x14ac:dyDescent="0.2">
      <c r="A4139" s="111">
        <v>488000</v>
      </c>
      <c r="B4139" s="116" t="s">
        <v>375</v>
      </c>
      <c r="C4139" s="110">
        <f t="shared" si="1504"/>
        <v>1000</v>
      </c>
      <c r="D4139" s="110">
        <f t="shared" si="1505"/>
        <v>999.99999999999989</v>
      </c>
      <c r="E4139" s="110">
        <f t="shared" si="1505"/>
        <v>0</v>
      </c>
      <c r="F4139" s="218">
        <f t="shared" si="1489"/>
        <v>99.999999999999986</v>
      </c>
    </row>
    <row r="4140" spans="1:6" s="95" customFormat="1" x14ac:dyDescent="0.2">
      <c r="A4140" s="121">
        <v>488100</v>
      </c>
      <c r="B4140" s="114" t="s">
        <v>375</v>
      </c>
      <c r="C4140" s="123">
        <v>1000</v>
      </c>
      <c r="D4140" s="115">
        <v>999.99999999999989</v>
      </c>
      <c r="E4140" s="123">
        <v>0</v>
      </c>
      <c r="F4140" s="217">
        <f t="shared" si="1489"/>
        <v>99.999999999999986</v>
      </c>
    </row>
    <row r="4141" spans="1:6" s="95" customFormat="1" x14ac:dyDescent="0.2">
      <c r="A4141" s="111">
        <v>510000</v>
      </c>
      <c r="B4141" s="116" t="s">
        <v>423</v>
      </c>
      <c r="C4141" s="110">
        <f>C4148+C4142+C4146+0</f>
        <v>100800</v>
      </c>
      <c r="D4141" s="110">
        <f>D4148+D4142+D4146+0</f>
        <v>81000</v>
      </c>
      <c r="E4141" s="110">
        <f>E4148+E4142+E4146+0</f>
        <v>0</v>
      </c>
      <c r="F4141" s="218">
        <f t="shared" si="1489"/>
        <v>80.357142857142861</v>
      </c>
    </row>
    <row r="4142" spans="1:6" s="120" customFormat="1" x14ac:dyDescent="0.2">
      <c r="A4142" s="111">
        <v>511000</v>
      </c>
      <c r="B4142" s="116" t="s">
        <v>424</v>
      </c>
      <c r="C4142" s="110">
        <f>SUM(C4143:C4145)</f>
        <v>86800</v>
      </c>
      <c r="D4142" s="110">
        <f>SUM(D4143:D4145)</f>
        <v>70000</v>
      </c>
      <c r="E4142" s="110">
        <f>SUM(E4143:E4145)</f>
        <v>0</v>
      </c>
      <c r="F4142" s="218">
        <f t="shared" si="1489"/>
        <v>80.645161290322577</v>
      </c>
    </row>
    <row r="4143" spans="1:6" s="95" customFormat="1" ht="40.5" x14ac:dyDescent="0.2">
      <c r="A4143" s="121">
        <v>511200</v>
      </c>
      <c r="B4143" s="114" t="s">
        <v>426</v>
      </c>
      <c r="C4143" s="123">
        <v>5000</v>
      </c>
      <c r="D4143" s="115">
        <v>0</v>
      </c>
      <c r="E4143" s="123">
        <v>0</v>
      </c>
      <c r="F4143" s="217">
        <f t="shared" ref="F4143:F4199" si="1506">D4143/C4143*100</f>
        <v>0</v>
      </c>
    </row>
    <row r="4144" spans="1:6" s="95" customFormat="1" x14ac:dyDescent="0.2">
      <c r="A4144" s="113">
        <v>511300</v>
      </c>
      <c r="B4144" s="114" t="s">
        <v>427</v>
      </c>
      <c r="C4144" s="123">
        <v>61800</v>
      </c>
      <c r="D4144" s="115">
        <v>50000</v>
      </c>
      <c r="E4144" s="123">
        <v>0</v>
      </c>
      <c r="F4144" s="217">
        <f t="shared" si="1506"/>
        <v>80.906148867313917</v>
      </c>
    </row>
    <row r="4145" spans="1:6" s="95" customFormat="1" x14ac:dyDescent="0.2">
      <c r="A4145" s="121">
        <v>511400</v>
      </c>
      <c r="B4145" s="114" t="s">
        <v>428</v>
      </c>
      <c r="C4145" s="123">
        <v>20000</v>
      </c>
      <c r="D4145" s="115">
        <v>20000</v>
      </c>
      <c r="E4145" s="123">
        <v>0</v>
      </c>
      <c r="F4145" s="217">
        <f t="shared" si="1506"/>
        <v>100</v>
      </c>
    </row>
    <row r="4146" spans="1:6" s="120" customFormat="1" x14ac:dyDescent="0.2">
      <c r="A4146" s="111">
        <v>513000</v>
      </c>
      <c r="B4146" s="116" t="s">
        <v>432</v>
      </c>
      <c r="C4146" s="110">
        <f t="shared" ref="C4146" si="1507">C4147</f>
        <v>9000.0000000000018</v>
      </c>
      <c r="D4146" s="110">
        <f t="shared" ref="D4146:E4146" si="1508">D4147</f>
        <v>6000</v>
      </c>
      <c r="E4146" s="110">
        <f t="shared" si="1508"/>
        <v>0</v>
      </c>
      <c r="F4146" s="218">
        <f t="shared" si="1506"/>
        <v>66.666666666666657</v>
      </c>
    </row>
    <row r="4147" spans="1:6" s="95" customFormat="1" x14ac:dyDescent="0.2">
      <c r="A4147" s="113">
        <v>513700</v>
      </c>
      <c r="B4147" s="114" t="s">
        <v>433</v>
      </c>
      <c r="C4147" s="123">
        <v>9000.0000000000018</v>
      </c>
      <c r="D4147" s="115">
        <v>6000</v>
      </c>
      <c r="E4147" s="123">
        <v>0</v>
      </c>
      <c r="F4147" s="217">
        <f t="shared" si="1506"/>
        <v>66.666666666666657</v>
      </c>
    </row>
    <row r="4148" spans="1:6" s="95" customFormat="1" x14ac:dyDescent="0.2">
      <c r="A4148" s="111">
        <v>516000</v>
      </c>
      <c r="B4148" s="116" t="s">
        <v>434</v>
      </c>
      <c r="C4148" s="110">
        <f t="shared" ref="C4148" si="1509">C4149</f>
        <v>5000</v>
      </c>
      <c r="D4148" s="110">
        <f t="shared" ref="D4148:E4148" si="1510">D4149</f>
        <v>5000</v>
      </c>
      <c r="E4148" s="110">
        <f t="shared" si="1510"/>
        <v>0</v>
      </c>
      <c r="F4148" s="218">
        <f t="shared" si="1506"/>
        <v>100</v>
      </c>
    </row>
    <row r="4149" spans="1:6" s="95" customFormat="1" x14ac:dyDescent="0.2">
      <c r="A4149" s="113">
        <v>516100</v>
      </c>
      <c r="B4149" s="114" t="s">
        <v>434</v>
      </c>
      <c r="C4149" s="123">
        <v>5000</v>
      </c>
      <c r="D4149" s="115">
        <v>5000</v>
      </c>
      <c r="E4149" s="123">
        <v>0</v>
      </c>
      <c r="F4149" s="217">
        <f t="shared" si="1506"/>
        <v>100</v>
      </c>
    </row>
    <row r="4150" spans="1:6" s="120" customFormat="1" x14ac:dyDescent="0.2">
      <c r="A4150" s="111">
        <v>630000</v>
      </c>
      <c r="B4150" s="116" t="s">
        <v>462</v>
      </c>
      <c r="C4150" s="110">
        <f>C4151+0</f>
        <v>57000</v>
      </c>
      <c r="D4150" s="110">
        <f>D4151+0</f>
        <v>55000</v>
      </c>
      <c r="E4150" s="110">
        <f>E4151+0</f>
        <v>0</v>
      </c>
      <c r="F4150" s="218">
        <f t="shared" si="1506"/>
        <v>96.491228070175438</v>
      </c>
    </row>
    <row r="4151" spans="1:6" s="120" customFormat="1" x14ac:dyDescent="0.2">
      <c r="A4151" s="111">
        <v>638000</v>
      </c>
      <c r="B4151" s="116" t="s">
        <v>398</v>
      </c>
      <c r="C4151" s="110">
        <f t="shared" ref="C4151" si="1511">C4152</f>
        <v>57000</v>
      </c>
      <c r="D4151" s="110">
        <f t="shared" ref="D4151:E4151" si="1512">D4152</f>
        <v>55000</v>
      </c>
      <c r="E4151" s="110">
        <f t="shared" si="1512"/>
        <v>0</v>
      </c>
      <c r="F4151" s="218">
        <f t="shared" si="1506"/>
        <v>96.491228070175438</v>
      </c>
    </row>
    <row r="4152" spans="1:6" s="95" customFormat="1" x14ac:dyDescent="0.2">
      <c r="A4152" s="113">
        <v>638100</v>
      </c>
      <c r="B4152" s="114" t="s">
        <v>467</v>
      </c>
      <c r="C4152" s="123">
        <v>57000</v>
      </c>
      <c r="D4152" s="115">
        <v>55000</v>
      </c>
      <c r="E4152" s="123">
        <v>0</v>
      </c>
      <c r="F4152" s="217">
        <f t="shared" si="1506"/>
        <v>96.491228070175438</v>
      </c>
    </row>
    <row r="4153" spans="1:6" s="95" customFormat="1" x14ac:dyDescent="0.2">
      <c r="A4153" s="154"/>
      <c r="B4153" s="148" t="s">
        <v>501</v>
      </c>
      <c r="C4153" s="152">
        <f>C4117+C4141+C4150+C4138</f>
        <v>2793500</v>
      </c>
      <c r="D4153" s="152">
        <f>D4117+D4141+D4150+D4138</f>
        <v>2930700</v>
      </c>
      <c r="E4153" s="152">
        <f>E4117+E4141+E4150+E4138</f>
        <v>0</v>
      </c>
      <c r="F4153" s="245">
        <f t="shared" si="1506"/>
        <v>104.91140146769287</v>
      </c>
    </row>
    <row r="4154" spans="1:6" s="95" customFormat="1" x14ac:dyDescent="0.2">
      <c r="A4154" s="113"/>
      <c r="B4154" s="114"/>
      <c r="C4154" s="115"/>
      <c r="D4154" s="115"/>
      <c r="E4154" s="115"/>
      <c r="F4154" s="219"/>
    </row>
    <row r="4155" spans="1:6" s="95" customFormat="1" x14ac:dyDescent="0.2">
      <c r="A4155" s="108"/>
      <c r="B4155" s="109"/>
      <c r="C4155" s="115"/>
      <c r="D4155" s="115"/>
      <c r="E4155" s="115"/>
      <c r="F4155" s="219"/>
    </row>
    <row r="4156" spans="1:6" s="95" customFormat="1" x14ac:dyDescent="0.2">
      <c r="A4156" s="113" t="s">
        <v>972</v>
      </c>
      <c r="B4156" s="116"/>
      <c r="C4156" s="115"/>
      <c r="D4156" s="115"/>
      <c r="E4156" s="115"/>
      <c r="F4156" s="219"/>
    </row>
    <row r="4157" spans="1:6" s="95" customFormat="1" x14ac:dyDescent="0.2">
      <c r="A4157" s="113" t="s">
        <v>520</v>
      </c>
      <c r="B4157" s="116"/>
      <c r="C4157" s="115"/>
      <c r="D4157" s="115"/>
      <c r="E4157" s="115"/>
      <c r="F4157" s="219"/>
    </row>
    <row r="4158" spans="1:6" s="95" customFormat="1" x14ac:dyDescent="0.2">
      <c r="A4158" s="113" t="s">
        <v>651</v>
      </c>
      <c r="B4158" s="116"/>
      <c r="C4158" s="115"/>
      <c r="D4158" s="115"/>
      <c r="E4158" s="115"/>
      <c r="F4158" s="219"/>
    </row>
    <row r="4159" spans="1:6" s="95" customFormat="1" x14ac:dyDescent="0.2">
      <c r="A4159" s="113" t="s">
        <v>801</v>
      </c>
      <c r="B4159" s="116"/>
      <c r="C4159" s="115"/>
      <c r="D4159" s="115"/>
      <c r="E4159" s="115"/>
      <c r="F4159" s="219"/>
    </row>
    <row r="4160" spans="1:6" s="95" customFormat="1" x14ac:dyDescent="0.2">
      <c r="A4160" s="113"/>
      <c r="B4160" s="144"/>
      <c r="C4160" s="132"/>
      <c r="D4160" s="132"/>
      <c r="E4160" s="132"/>
      <c r="F4160" s="241"/>
    </row>
    <row r="4161" spans="1:6" s="95" customFormat="1" x14ac:dyDescent="0.2">
      <c r="A4161" s="111">
        <v>410000</v>
      </c>
      <c r="B4161" s="112" t="s">
        <v>359</v>
      </c>
      <c r="C4161" s="110">
        <f>C4162+C4167+C4181+C4179</f>
        <v>76363000</v>
      </c>
      <c r="D4161" s="110">
        <f>D4162+D4167+D4181+D4179</f>
        <v>181576900</v>
      </c>
      <c r="E4161" s="110">
        <f>E4162+E4167+E4181+E4179</f>
        <v>0</v>
      </c>
      <c r="F4161" s="218">
        <f t="shared" si="1506"/>
        <v>237.78125531998481</v>
      </c>
    </row>
    <row r="4162" spans="1:6" s="95" customFormat="1" x14ac:dyDescent="0.2">
      <c r="A4162" s="111">
        <v>411000</v>
      </c>
      <c r="B4162" s="112" t="s">
        <v>472</v>
      </c>
      <c r="C4162" s="110">
        <f t="shared" ref="C4162" si="1513">SUM(C4163:C4166)</f>
        <v>1222500</v>
      </c>
      <c r="D4162" s="110">
        <f t="shared" ref="D4162" si="1514">SUM(D4163:D4166)</f>
        <v>1436000</v>
      </c>
      <c r="E4162" s="110">
        <f t="shared" ref="E4162" si="1515">SUM(E4163:E4166)</f>
        <v>0</v>
      </c>
      <c r="F4162" s="218">
        <f t="shared" si="1506"/>
        <v>117.4642126789366</v>
      </c>
    </row>
    <row r="4163" spans="1:6" s="95" customFormat="1" x14ac:dyDescent="0.2">
      <c r="A4163" s="113">
        <v>411100</v>
      </c>
      <c r="B4163" s="114" t="s">
        <v>360</v>
      </c>
      <c r="C4163" s="123">
        <v>1150000</v>
      </c>
      <c r="D4163" s="115">
        <v>1371000</v>
      </c>
      <c r="E4163" s="123">
        <v>0</v>
      </c>
      <c r="F4163" s="217">
        <f t="shared" si="1506"/>
        <v>119.21739130434783</v>
      </c>
    </row>
    <row r="4164" spans="1:6" s="95" customFormat="1" ht="40.5" x14ac:dyDescent="0.2">
      <c r="A4164" s="113">
        <v>411200</v>
      </c>
      <c r="B4164" s="114" t="s">
        <v>485</v>
      </c>
      <c r="C4164" s="123">
        <v>35000</v>
      </c>
      <c r="D4164" s="115">
        <v>35000</v>
      </c>
      <c r="E4164" s="123">
        <v>0</v>
      </c>
      <c r="F4164" s="217">
        <f t="shared" si="1506"/>
        <v>100</v>
      </c>
    </row>
    <row r="4165" spans="1:6" s="95" customFormat="1" ht="40.5" x14ac:dyDescent="0.2">
      <c r="A4165" s="113">
        <v>411300</v>
      </c>
      <c r="B4165" s="114" t="s">
        <v>361</v>
      </c>
      <c r="C4165" s="123">
        <v>30000</v>
      </c>
      <c r="D4165" s="115">
        <v>22000</v>
      </c>
      <c r="E4165" s="123">
        <v>0</v>
      </c>
      <c r="F4165" s="217">
        <f t="shared" si="1506"/>
        <v>73.333333333333329</v>
      </c>
    </row>
    <row r="4166" spans="1:6" s="95" customFormat="1" x14ac:dyDescent="0.2">
      <c r="A4166" s="113">
        <v>411400</v>
      </c>
      <c r="B4166" s="114" t="s">
        <v>362</v>
      </c>
      <c r="C4166" s="123">
        <v>7500</v>
      </c>
      <c r="D4166" s="115">
        <v>8000</v>
      </c>
      <c r="E4166" s="123">
        <v>0</v>
      </c>
      <c r="F4166" s="217">
        <f t="shared" si="1506"/>
        <v>106.66666666666667</v>
      </c>
    </row>
    <row r="4167" spans="1:6" s="95" customFormat="1" x14ac:dyDescent="0.2">
      <c r="A4167" s="111">
        <v>412000</v>
      </c>
      <c r="B4167" s="116" t="s">
        <v>477</v>
      </c>
      <c r="C4167" s="110">
        <f>SUM(C4168:C4178)</f>
        <v>140000</v>
      </c>
      <c r="D4167" s="110">
        <f>SUM(D4168:D4178)</f>
        <v>140400</v>
      </c>
      <c r="E4167" s="110">
        <f>SUM(E4168:E4178)</f>
        <v>0</v>
      </c>
      <c r="F4167" s="218">
        <f t="shared" si="1506"/>
        <v>100.28571428571429</v>
      </c>
    </row>
    <row r="4168" spans="1:6" s="95" customFormat="1" x14ac:dyDescent="0.2">
      <c r="A4168" s="113">
        <v>412100</v>
      </c>
      <c r="B4168" s="114" t="s">
        <v>363</v>
      </c>
      <c r="C4168" s="123">
        <v>6500</v>
      </c>
      <c r="D4168" s="115">
        <v>16500</v>
      </c>
      <c r="E4168" s="123">
        <v>0</v>
      </c>
      <c r="F4168" s="217">
        <f t="shared" si="1506"/>
        <v>253.84615384615384</v>
      </c>
    </row>
    <row r="4169" spans="1:6" s="95" customFormat="1" ht="40.5" x14ac:dyDescent="0.2">
      <c r="A4169" s="113">
        <v>412200</v>
      </c>
      <c r="B4169" s="114" t="s">
        <v>486</v>
      </c>
      <c r="C4169" s="123">
        <v>64999.999999999993</v>
      </c>
      <c r="D4169" s="115">
        <v>65000</v>
      </c>
      <c r="E4169" s="123">
        <v>0</v>
      </c>
      <c r="F4169" s="217">
        <f t="shared" si="1506"/>
        <v>100.00000000000003</v>
      </c>
    </row>
    <row r="4170" spans="1:6" s="95" customFormat="1" x14ac:dyDescent="0.2">
      <c r="A4170" s="113">
        <v>412300</v>
      </c>
      <c r="B4170" s="114" t="s">
        <v>364</v>
      </c>
      <c r="C4170" s="123">
        <v>14000</v>
      </c>
      <c r="D4170" s="115">
        <v>16000</v>
      </c>
      <c r="E4170" s="123">
        <v>0</v>
      </c>
      <c r="F4170" s="217">
        <f t="shared" si="1506"/>
        <v>114.28571428571428</v>
      </c>
    </row>
    <row r="4171" spans="1:6" s="95" customFormat="1" x14ac:dyDescent="0.2">
      <c r="A4171" s="113">
        <v>412500</v>
      </c>
      <c r="B4171" s="114" t="s">
        <v>366</v>
      </c>
      <c r="C4171" s="123">
        <v>3000</v>
      </c>
      <c r="D4171" s="115">
        <v>3000</v>
      </c>
      <c r="E4171" s="123">
        <v>0</v>
      </c>
      <c r="F4171" s="217">
        <f t="shared" si="1506"/>
        <v>100</v>
      </c>
    </row>
    <row r="4172" spans="1:6" s="95" customFormat="1" x14ac:dyDescent="0.2">
      <c r="A4172" s="113">
        <v>412600</v>
      </c>
      <c r="B4172" s="114" t="s">
        <v>487</v>
      </c>
      <c r="C4172" s="123">
        <v>38000</v>
      </c>
      <c r="D4172" s="115">
        <v>26000</v>
      </c>
      <c r="E4172" s="123">
        <v>0</v>
      </c>
      <c r="F4172" s="217">
        <f t="shared" si="1506"/>
        <v>68.421052631578945</v>
      </c>
    </row>
    <row r="4173" spans="1:6" s="95" customFormat="1" x14ac:dyDescent="0.2">
      <c r="A4173" s="113">
        <v>412700</v>
      </c>
      <c r="B4173" s="114" t="s">
        <v>474</v>
      </c>
      <c r="C4173" s="123">
        <v>8400</v>
      </c>
      <c r="D4173" s="115">
        <v>8400</v>
      </c>
      <c r="E4173" s="123">
        <v>0</v>
      </c>
      <c r="F4173" s="217">
        <f t="shared" si="1506"/>
        <v>100</v>
      </c>
    </row>
    <row r="4174" spans="1:6" s="95" customFormat="1" x14ac:dyDescent="0.2">
      <c r="A4174" s="113">
        <v>412900</v>
      </c>
      <c r="B4174" s="118" t="s">
        <v>802</v>
      </c>
      <c r="C4174" s="123">
        <v>499.99999999999994</v>
      </c>
      <c r="D4174" s="115">
        <v>499.99999999999994</v>
      </c>
      <c r="E4174" s="123">
        <v>0</v>
      </c>
      <c r="F4174" s="217">
        <f t="shared" si="1506"/>
        <v>100</v>
      </c>
    </row>
    <row r="4175" spans="1:6" s="95" customFormat="1" x14ac:dyDescent="0.2">
      <c r="A4175" s="113">
        <v>412900</v>
      </c>
      <c r="B4175" s="118" t="s">
        <v>567</v>
      </c>
      <c r="C4175" s="123">
        <v>700</v>
      </c>
      <c r="D4175" s="115">
        <v>1000</v>
      </c>
      <c r="E4175" s="123">
        <v>0</v>
      </c>
      <c r="F4175" s="217">
        <f t="shared" si="1506"/>
        <v>142.85714285714286</v>
      </c>
    </row>
    <row r="4176" spans="1:6" s="95" customFormat="1" x14ac:dyDescent="0.2">
      <c r="A4176" s="113">
        <v>412900</v>
      </c>
      <c r="B4176" s="118" t="s">
        <v>585</v>
      </c>
      <c r="C4176" s="123">
        <v>1200</v>
      </c>
      <c r="D4176" s="115">
        <v>1200</v>
      </c>
      <c r="E4176" s="123">
        <v>0</v>
      </c>
      <c r="F4176" s="217">
        <f t="shared" si="1506"/>
        <v>100</v>
      </c>
    </row>
    <row r="4177" spans="1:6" s="95" customFormat="1" x14ac:dyDescent="0.2">
      <c r="A4177" s="113">
        <v>412900</v>
      </c>
      <c r="B4177" s="118" t="s">
        <v>586</v>
      </c>
      <c r="C4177" s="123">
        <v>700</v>
      </c>
      <c r="D4177" s="115">
        <v>800</v>
      </c>
      <c r="E4177" s="123">
        <v>0</v>
      </c>
      <c r="F4177" s="217">
        <f t="shared" si="1506"/>
        <v>114.28571428571428</v>
      </c>
    </row>
    <row r="4178" spans="1:6" s="95" customFormat="1" x14ac:dyDescent="0.2">
      <c r="A4178" s="113">
        <v>412900</v>
      </c>
      <c r="B4178" s="118" t="s">
        <v>587</v>
      </c>
      <c r="C4178" s="123">
        <v>2000.0000000000002</v>
      </c>
      <c r="D4178" s="115">
        <v>2000.0000000000002</v>
      </c>
      <c r="E4178" s="123">
        <v>0</v>
      </c>
      <c r="F4178" s="217">
        <f t="shared" si="1506"/>
        <v>100</v>
      </c>
    </row>
    <row r="4179" spans="1:6" s="120" customFormat="1" x14ac:dyDescent="0.2">
      <c r="A4179" s="111">
        <v>413000</v>
      </c>
      <c r="B4179" s="116" t="s">
        <v>478</v>
      </c>
      <c r="C4179" s="110">
        <f t="shared" ref="C4179" si="1516">C4180</f>
        <v>499.99999999999994</v>
      </c>
      <c r="D4179" s="110">
        <f t="shared" ref="D4179:E4179" si="1517">D4180</f>
        <v>500</v>
      </c>
      <c r="E4179" s="110">
        <f t="shared" si="1517"/>
        <v>0</v>
      </c>
      <c r="F4179" s="218">
        <f t="shared" si="1506"/>
        <v>100.00000000000003</v>
      </c>
    </row>
    <row r="4180" spans="1:6" s="95" customFormat="1" x14ac:dyDescent="0.2">
      <c r="A4180" s="113">
        <v>413900</v>
      </c>
      <c r="B4180" s="114" t="s">
        <v>371</v>
      </c>
      <c r="C4180" s="123">
        <v>499.99999999999994</v>
      </c>
      <c r="D4180" s="115">
        <v>500</v>
      </c>
      <c r="E4180" s="123">
        <v>0</v>
      </c>
      <c r="F4180" s="217">
        <f t="shared" si="1506"/>
        <v>100.00000000000003</v>
      </c>
    </row>
    <row r="4181" spans="1:6" s="120" customFormat="1" x14ac:dyDescent="0.2">
      <c r="A4181" s="111">
        <v>414000</v>
      </c>
      <c r="B4181" s="116" t="s">
        <v>376</v>
      </c>
      <c r="C4181" s="110">
        <f t="shared" ref="C4181" si="1518">SUM(C4182:C4182)</f>
        <v>75000000</v>
      </c>
      <c r="D4181" s="110">
        <f t="shared" ref="D4181" si="1519">SUM(D4182:D4182)</f>
        <v>180000000</v>
      </c>
      <c r="E4181" s="110">
        <f t="shared" ref="E4181" si="1520">SUM(E4182:E4182)</f>
        <v>0</v>
      </c>
      <c r="F4181" s="218">
        <f t="shared" si="1506"/>
        <v>240</v>
      </c>
    </row>
    <row r="4182" spans="1:6" s="95" customFormat="1" x14ac:dyDescent="0.2">
      <c r="A4182" s="113">
        <v>414100</v>
      </c>
      <c r="B4182" s="114" t="s">
        <v>710</v>
      </c>
      <c r="C4182" s="123">
        <v>75000000</v>
      </c>
      <c r="D4182" s="115">
        <v>180000000</v>
      </c>
      <c r="E4182" s="123">
        <v>0</v>
      </c>
      <c r="F4182" s="217">
        <f t="shared" si="1506"/>
        <v>240</v>
      </c>
    </row>
    <row r="4183" spans="1:6" s="95" customFormat="1" x14ac:dyDescent="0.2">
      <c r="A4183" s="111">
        <v>510000</v>
      </c>
      <c r="B4183" s="116" t="s">
        <v>423</v>
      </c>
      <c r="C4183" s="110">
        <f t="shared" ref="C4183" si="1521">C4184+C4186</f>
        <v>5000</v>
      </c>
      <c r="D4183" s="110">
        <f t="shared" ref="D4183" si="1522">D4184+D4186</f>
        <v>5000</v>
      </c>
      <c r="E4183" s="110">
        <f t="shared" ref="E4183" si="1523">E4184+E4186</f>
        <v>0</v>
      </c>
      <c r="F4183" s="218">
        <f t="shared" si="1506"/>
        <v>100</v>
      </c>
    </row>
    <row r="4184" spans="1:6" s="95" customFormat="1" x14ac:dyDescent="0.2">
      <c r="A4184" s="111">
        <v>511000</v>
      </c>
      <c r="B4184" s="116" t="s">
        <v>424</v>
      </c>
      <c r="C4184" s="110">
        <f t="shared" ref="C4184" si="1524">SUM(C4185:C4185)</f>
        <v>3000</v>
      </c>
      <c r="D4184" s="110">
        <f t="shared" ref="D4184" si="1525">SUM(D4185:D4185)</f>
        <v>3000</v>
      </c>
      <c r="E4184" s="110">
        <f t="shared" ref="E4184" si="1526">SUM(E4185:E4185)</f>
        <v>0</v>
      </c>
      <c r="F4184" s="218">
        <f t="shared" si="1506"/>
        <v>100</v>
      </c>
    </row>
    <row r="4185" spans="1:6" s="95" customFormat="1" x14ac:dyDescent="0.2">
      <c r="A4185" s="113">
        <v>511300</v>
      </c>
      <c r="B4185" s="114" t="s">
        <v>427</v>
      </c>
      <c r="C4185" s="123">
        <v>3000</v>
      </c>
      <c r="D4185" s="115">
        <v>3000</v>
      </c>
      <c r="E4185" s="123">
        <v>0</v>
      </c>
      <c r="F4185" s="217">
        <f t="shared" si="1506"/>
        <v>100</v>
      </c>
    </row>
    <row r="4186" spans="1:6" s="120" customFormat="1" x14ac:dyDescent="0.2">
      <c r="A4186" s="111">
        <v>516000</v>
      </c>
      <c r="B4186" s="116" t="s">
        <v>434</v>
      </c>
      <c r="C4186" s="110">
        <f t="shared" ref="C4186" si="1527">C4187</f>
        <v>2000</v>
      </c>
      <c r="D4186" s="110">
        <f t="shared" ref="D4186:E4186" si="1528">D4187</f>
        <v>2000</v>
      </c>
      <c r="E4186" s="110">
        <f t="shared" si="1528"/>
        <v>0</v>
      </c>
      <c r="F4186" s="218">
        <f t="shared" si="1506"/>
        <v>100</v>
      </c>
    </row>
    <row r="4187" spans="1:6" s="95" customFormat="1" x14ac:dyDescent="0.2">
      <c r="A4187" s="113">
        <v>516100</v>
      </c>
      <c r="B4187" s="114" t="s">
        <v>434</v>
      </c>
      <c r="C4187" s="123">
        <v>2000</v>
      </c>
      <c r="D4187" s="115">
        <v>2000</v>
      </c>
      <c r="E4187" s="123">
        <v>0</v>
      </c>
      <c r="F4187" s="217">
        <f t="shared" si="1506"/>
        <v>100</v>
      </c>
    </row>
    <row r="4188" spans="1:6" s="120" customFormat="1" x14ac:dyDescent="0.2">
      <c r="A4188" s="111">
        <v>630000</v>
      </c>
      <c r="B4188" s="116" t="s">
        <v>462</v>
      </c>
      <c r="C4188" s="110">
        <f t="shared" ref="C4188:D4189" si="1529">C4189</f>
        <v>70000</v>
      </c>
      <c r="D4188" s="110">
        <f t="shared" si="1529"/>
        <v>10000</v>
      </c>
      <c r="E4188" s="110">
        <f t="shared" ref="E4188:E4189" si="1530">E4189</f>
        <v>0</v>
      </c>
      <c r="F4188" s="218">
        <f t="shared" si="1506"/>
        <v>14.285714285714285</v>
      </c>
    </row>
    <row r="4189" spans="1:6" s="120" customFormat="1" x14ac:dyDescent="0.2">
      <c r="A4189" s="111">
        <v>638000</v>
      </c>
      <c r="B4189" s="116" t="s">
        <v>398</v>
      </c>
      <c r="C4189" s="110">
        <f t="shared" si="1529"/>
        <v>70000</v>
      </c>
      <c r="D4189" s="110">
        <f t="shared" si="1529"/>
        <v>10000</v>
      </c>
      <c r="E4189" s="110">
        <f t="shared" si="1530"/>
        <v>0</v>
      </c>
      <c r="F4189" s="218">
        <f t="shared" si="1506"/>
        <v>14.285714285714285</v>
      </c>
    </row>
    <row r="4190" spans="1:6" s="95" customFormat="1" x14ac:dyDescent="0.2">
      <c r="A4190" s="113">
        <v>638100</v>
      </c>
      <c r="B4190" s="114" t="s">
        <v>467</v>
      </c>
      <c r="C4190" s="123">
        <v>70000</v>
      </c>
      <c r="D4190" s="115">
        <v>10000</v>
      </c>
      <c r="E4190" s="123">
        <v>0</v>
      </c>
      <c r="F4190" s="217">
        <f t="shared" si="1506"/>
        <v>14.285714285714285</v>
      </c>
    </row>
    <row r="4191" spans="1:6" s="95" customFormat="1" x14ac:dyDescent="0.2">
      <c r="A4191" s="154"/>
      <c r="B4191" s="148" t="s">
        <v>501</v>
      </c>
      <c r="C4191" s="152">
        <f>C4161+C4183+C4188</f>
        <v>76438000</v>
      </c>
      <c r="D4191" s="152">
        <f>D4161+D4183+D4188</f>
        <v>181591900</v>
      </c>
      <c r="E4191" s="152">
        <f>E4161+E4183+E4188</f>
        <v>0</v>
      </c>
      <c r="F4191" s="245">
        <f t="shared" si="1506"/>
        <v>237.56757110337793</v>
      </c>
    </row>
    <row r="4192" spans="1:6" s="95" customFormat="1" x14ac:dyDescent="0.2">
      <c r="A4192" s="131"/>
      <c r="B4192" s="109"/>
      <c r="C4192" s="115"/>
      <c r="D4192" s="115"/>
      <c r="E4192" s="115"/>
      <c r="F4192" s="219"/>
    </row>
    <row r="4193" spans="1:6" s="95" customFormat="1" x14ac:dyDescent="0.2">
      <c r="A4193" s="108"/>
      <c r="B4193" s="109"/>
      <c r="C4193" s="115"/>
      <c r="D4193" s="115"/>
      <c r="E4193" s="115"/>
      <c r="F4193" s="219"/>
    </row>
    <row r="4194" spans="1:6" s="95" customFormat="1" x14ac:dyDescent="0.2">
      <c r="A4194" s="113" t="s">
        <v>973</v>
      </c>
      <c r="B4194" s="116"/>
      <c r="C4194" s="115"/>
      <c r="D4194" s="115"/>
      <c r="E4194" s="115"/>
      <c r="F4194" s="219"/>
    </row>
    <row r="4195" spans="1:6" s="95" customFormat="1" x14ac:dyDescent="0.2">
      <c r="A4195" s="113" t="s">
        <v>521</v>
      </c>
      <c r="B4195" s="116"/>
      <c r="C4195" s="115"/>
      <c r="D4195" s="115"/>
      <c r="E4195" s="115"/>
      <c r="F4195" s="219"/>
    </row>
    <row r="4196" spans="1:6" s="95" customFormat="1" x14ac:dyDescent="0.2">
      <c r="A4196" s="113" t="s">
        <v>647</v>
      </c>
      <c r="B4196" s="116"/>
      <c r="C4196" s="115"/>
      <c r="D4196" s="115"/>
      <c r="E4196" s="115"/>
      <c r="F4196" s="219"/>
    </row>
    <row r="4197" spans="1:6" s="95" customFormat="1" x14ac:dyDescent="0.2">
      <c r="A4197" s="113" t="s">
        <v>801</v>
      </c>
      <c r="B4197" s="116"/>
      <c r="C4197" s="115"/>
      <c r="D4197" s="115"/>
      <c r="E4197" s="115"/>
      <c r="F4197" s="219"/>
    </row>
    <row r="4198" spans="1:6" s="95" customFormat="1" x14ac:dyDescent="0.2">
      <c r="A4198" s="113"/>
      <c r="B4198" s="144"/>
      <c r="C4198" s="132"/>
      <c r="D4198" s="132"/>
      <c r="E4198" s="132"/>
      <c r="F4198" s="241"/>
    </row>
    <row r="4199" spans="1:6" s="95" customFormat="1" x14ac:dyDescent="0.2">
      <c r="A4199" s="111">
        <v>410000</v>
      </c>
      <c r="B4199" s="112" t="s">
        <v>359</v>
      </c>
      <c r="C4199" s="110">
        <f>C4200+C4205+C4217+C4221+0</f>
        <v>25188000</v>
      </c>
      <c r="D4199" s="110">
        <f>D4200+D4205+D4217+D4221+0</f>
        <v>25338100</v>
      </c>
      <c r="E4199" s="110">
        <f>E4200+E4205+E4217+E4221+0</f>
        <v>0</v>
      </c>
      <c r="F4199" s="218">
        <f t="shared" si="1506"/>
        <v>100.59591869144037</v>
      </c>
    </row>
    <row r="4200" spans="1:6" s="95" customFormat="1" x14ac:dyDescent="0.2">
      <c r="A4200" s="111">
        <v>411000</v>
      </c>
      <c r="B4200" s="112" t="s">
        <v>472</v>
      </c>
      <c r="C4200" s="110">
        <f t="shared" ref="C4200" si="1531">SUM(C4201:C4204)</f>
        <v>1533000</v>
      </c>
      <c r="D4200" s="110">
        <f t="shared" ref="D4200" si="1532">SUM(D4201:D4204)</f>
        <v>1688000</v>
      </c>
      <c r="E4200" s="110">
        <f t="shared" ref="E4200" si="1533">SUM(E4201:E4204)</f>
        <v>0</v>
      </c>
      <c r="F4200" s="218">
        <f t="shared" ref="F4200:F4235" si="1534">D4200/C4200*100</f>
        <v>110.1108936725375</v>
      </c>
    </row>
    <row r="4201" spans="1:6" s="95" customFormat="1" x14ac:dyDescent="0.2">
      <c r="A4201" s="113">
        <v>411100</v>
      </c>
      <c r="B4201" s="114" t="s">
        <v>360</v>
      </c>
      <c r="C4201" s="123">
        <v>1440000</v>
      </c>
      <c r="D4201" s="115">
        <v>1625000</v>
      </c>
      <c r="E4201" s="123">
        <v>0</v>
      </c>
      <c r="F4201" s="217">
        <f t="shared" si="1534"/>
        <v>112.84722222222223</v>
      </c>
    </row>
    <row r="4202" spans="1:6" s="95" customFormat="1" ht="40.5" x14ac:dyDescent="0.2">
      <c r="A4202" s="113">
        <v>411200</v>
      </c>
      <c r="B4202" s="114" t="s">
        <v>485</v>
      </c>
      <c r="C4202" s="123">
        <v>50000</v>
      </c>
      <c r="D4202" s="115">
        <v>50000</v>
      </c>
      <c r="E4202" s="123">
        <v>0</v>
      </c>
      <c r="F4202" s="217">
        <f t="shared" si="1534"/>
        <v>100</v>
      </c>
    </row>
    <row r="4203" spans="1:6" s="95" customFormat="1" ht="40.5" x14ac:dyDescent="0.2">
      <c r="A4203" s="113">
        <v>411300</v>
      </c>
      <c r="B4203" s="114" t="s">
        <v>361</v>
      </c>
      <c r="C4203" s="123">
        <v>30000</v>
      </c>
      <c r="D4203" s="115">
        <v>10000</v>
      </c>
      <c r="E4203" s="123">
        <v>0</v>
      </c>
      <c r="F4203" s="217">
        <f t="shared" si="1534"/>
        <v>33.333333333333329</v>
      </c>
    </row>
    <row r="4204" spans="1:6" s="95" customFormat="1" x14ac:dyDescent="0.2">
      <c r="A4204" s="113">
        <v>411400</v>
      </c>
      <c r="B4204" s="114" t="s">
        <v>362</v>
      </c>
      <c r="C4204" s="123">
        <v>13000</v>
      </c>
      <c r="D4204" s="115">
        <v>3000</v>
      </c>
      <c r="E4204" s="123">
        <v>0</v>
      </c>
      <c r="F4204" s="217">
        <f t="shared" si="1534"/>
        <v>23.076923076923077</v>
      </c>
    </row>
    <row r="4205" spans="1:6" s="95" customFormat="1" x14ac:dyDescent="0.2">
      <c r="A4205" s="111">
        <v>412000</v>
      </c>
      <c r="B4205" s="116" t="s">
        <v>477</v>
      </c>
      <c r="C4205" s="110">
        <f>SUM(C4206:C4216)</f>
        <v>185000</v>
      </c>
      <c r="D4205" s="110">
        <f>SUM(D4206:D4216)</f>
        <v>180100</v>
      </c>
      <c r="E4205" s="110">
        <f>SUM(E4206:E4216)</f>
        <v>0</v>
      </c>
      <c r="F4205" s="218">
        <f t="shared" si="1534"/>
        <v>97.351351351351354</v>
      </c>
    </row>
    <row r="4206" spans="1:6" s="95" customFormat="1" x14ac:dyDescent="0.2">
      <c r="A4206" s="113">
        <v>412100</v>
      </c>
      <c r="B4206" s="114" t="s">
        <v>363</v>
      </c>
      <c r="C4206" s="123">
        <v>5400</v>
      </c>
      <c r="D4206" s="115">
        <v>5100</v>
      </c>
      <c r="E4206" s="123">
        <v>0</v>
      </c>
      <c r="F4206" s="217">
        <f t="shared" si="1534"/>
        <v>94.444444444444443</v>
      </c>
    </row>
    <row r="4207" spans="1:6" s="95" customFormat="1" ht="40.5" x14ac:dyDescent="0.2">
      <c r="A4207" s="113">
        <v>412200</v>
      </c>
      <c r="B4207" s="114" t="s">
        <v>486</v>
      </c>
      <c r="C4207" s="123">
        <v>18800</v>
      </c>
      <c r="D4207" s="115">
        <v>19000</v>
      </c>
      <c r="E4207" s="123">
        <v>0</v>
      </c>
      <c r="F4207" s="217">
        <f t="shared" si="1534"/>
        <v>101.06382978723406</v>
      </c>
    </row>
    <row r="4208" spans="1:6" s="95" customFormat="1" x14ac:dyDescent="0.2">
      <c r="A4208" s="113">
        <v>412300</v>
      </c>
      <c r="B4208" s="114" t="s">
        <v>364</v>
      </c>
      <c r="C4208" s="123">
        <v>11000</v>
      </c>
      <c r="D4208" s="115">
        <v>11000</v>
      </c>
      <c r="E4208" s="123">
        <v>0</v>
      </c>
      <c r="F4208" s="217">
        <f t="shared" si="1534"/>
        <v>100</v>
      </c>
    </row>
    <row r="4209" spans="1:6" s="95" customFormat="1" x14ac:dyDescent="0.2">
      <c r="A4209" s="113">
        <v>412500</v>
      </c>
      <c r="B4209" s="114" t="s">
        <v>366</v>
      </c>
      <c r="C4209" s="123">
        <v>25000</v>
      </c>
      <c r="D4209" s="115">
        <v>25000</v>
      </c>
      <c r="E4209" s="123">
        <v>0</v>
      </c>
      <c r="F4209" s="217">
        <f t="shared" si="1534"/>
        <v>100</v>
      </c>
    </row>
    <row r="4210" spans="1:6" s="95" customFormat="1" x14ac:dyDescent="0.2">
      <c r="A4210" s="113">
        <v>412600</v>
      </c>
      <c r="B4210" s="114" t="s">
        <v>487</v>
      </c>
      <c r="C4210" s="123">
        <v>54000</v>
      </c>
      <c r="D4210" s="115">
        <v>49000</v>
      </c>
      <c r="E4210" s="123">
        <v>0</v>
      </c>
      <c r="F4210" s="217">
        <f t="shared" si="1534"/>
        <v>90.740740740740748</v>
      </c>
    </row>
    <row r="4211" spans="1:6" s="95" customFormat="1" x14ac:dyDescent="0.2">
      <c r="A4211" s="113">
        <v>412700</v>
      </c>
      <c r="B4211" s="114" t="s">
        <v>474</v>
      </c>
      <c r="C4211" s="123">
        <v>49800.000000000015</v>
      </c>
      <c r="D4211" s="115">
        <v>50000</v>
      </c>
      <c r="E4211" s="123">
        <v>0</v>
      </c>
      <c r="F4211" s="217">
        <f t="shared" si="1534"/>
        <v>100.40160642570277</v>
      </c>
    </row>
    <row r="4212" spans="1:6" s="95" customFormat="1" x14ac:dyDescent="0.2">
      <c r="A4212" s="113">
        <v>412900</v>
      </c>
      <c r="B4212" s="118" t="s">
        <v>802</v>
      </c>
      <c r="C4212" s="123">
        <v>1000</v>
      </c>
      <c r="D4212" s="115">
        <v>999.99999999999989</v>
      </c>
      <c r="E4212" s="123">
        <v>0</v>
      </c>
      <c r="F4212" s="217">
        <f t="shared" si="1534"/>
        <v>99.999999999999986</v>
      </c>
    </row>
    <row r="4213" spans="1:6" s="95" customFormat="1" x14ac:dyDescent="0.2">
      <c r="A4213" s="113">
        <v>412900</v>
      </c>
      <c r="B4213" s="118" t="s">
        <v>567</v>
      </c>
      <c r="C4213" s="123">
        <v>10000</v>
      </c>
      <c r="D4213" s="115">
        <v>10000</v>
      </c>
      <c r="E4213" s="123">
        <v>0</v>
      </c>
      <c r="F4213" s="217">
        <f t="shared" si="1534"/>
        <v>100</v>
      </c>
    </row>
    <row r="4214" spans="1:6" s="95" customFormat="1" x14ac:dyDescent="0.2">
      <c r="A4214" s="113">
        <v>412900</v>
      </c>
      <c r="B4214" s="118" t="s">
        <v>585</v>
      </c>
      <c r="C4214" s="123">
        <v>3999.9999999999995</v>
      </c>
      <c r="D4214" s="115">
        <v>3999.9999999999995</v>
      </c>
      <c r="E4214" s="123">
        <v>0</v>
      </c>
      <c r="F4214" s="217">
        <f t="shared" si="1534"/>
        <v>100</v>
      </c>
    </row>
    <row r="4215" spans="1:6" s="95" customFormat="1" x14ac:dyDescent="0.2">
      <c r="A4215" s="113">
        <v>412900</v>
      </c>
      <c r="B4215" s="118" t="s">
        <v>586</v>
      </c>
      <c r="C4215" s="123">
        <v>3000</v>
      </c>
      <c r="D4215" s="115">
        <v>3000</v>
      </c>
      <c r="E4215" s="123">
        <v>0</v>
      </c>
      <c r="F4215" s="217">
        <f t="shared" si="1534"/>
        <v>100</v>
      </c>
    </row>
    <row r="4216" spans="1:6" s="95" customFormat="1" x14ac:dyDescent="0.2">
      <c r="A4216" s="113">
        <v>412900</v>
      </c>
      <c r="B4216" s="114" t="s">
        <v>587</v>
      </c>
      <c r="C4216" s="123">
        <v>3000</v>
      </c>
      <c r="D4216" s="115">
        <v>3000</v>
      </c>
      <c r="E4216" s="123">
        <v>0</v>
      </c>
      <c r="F4216" s="217">
        <f t="shared" si="1534"/>
        <v>100</v>
      </c>
    </row>
    <row r="4217" spans="1:6" s="95" customFormat="1" x14ac:dyDescent="0.2">
      <c r="A4217" s="111">
        <v>414000</v>
      </c>
      <c r="B4217" s="116" t="s">
        <v>376</v>
      </c>
      <c r="C4217" s="110">
        <f>SUM(C4218:C4220)</f>
        <v>23200000</v>
      </c>
      <c r="D4217" s="110">
        <f>SUM(D4218:D4220)</f>
        <v>23200000</v>
      </c>
      <c r="E4217" s="110">
        <f>SUM(E4218:E4220)</f>
        <v>0</v>
      </c>
      <c r="F4217" s="218">
        <f t="shared" si="1534"/>
        <v>100</v>
      </c>
    </row>
    <row r="4218" spans="1:6" s="95" customFormat="1" x14ac:dyDescent="0.2">
      <c r="A4218" s="121">
        <v>414100</v>
      </c>
      <c r="B4218" s="114" t="s">
        <v>711</v>
      </c>
      <c r="C4218" s="123">
        <v>20000000</v>
      </c>
      <c r="D4218" s="115">
        <v>20000000</v>
      </c>
      <c r="E4218" s="123">
        <v>0</v>
      </c>
      <c r="F4218" s="217">
        <f t="shared" si="1534"/>
        <v>100</v>
      </c>
    </row>
    <row r="4219" spans="1:6" s="95" customFormat="1" x14ac:dyDescent="0.2">
      <c r="A4219" s="121">
        <v>414100</v>
      </c>
      <c r="B4219" s="114" t="s">
        <v>712</v>
      </c>
      <c r="C4219" s="123">
        <v>2200000</v>
      </c>
      <c r="D4219" s="115">
        <v>2200000</v>
      </c>
      <c r="E4219" s="123">
        <v>0</v>
      </c>
      <c r="F4219" s="217">
        <f t="shared" si="1534"/>
        <v>100</v>
      </c>
    </row>
    <row r="4220" spans="1:6" s="95" customFormat="1" x14ac:dyDescent="0.2">
      <c r="A4220" s="121">
        <v>414100</v>
      </c>
      <c r="B4220" s="114" t="s">
        <v>974</v>
      </c>
      <c r="C4220" s="123">
        <v>1000000</v>
      </c>
      <c r="D4220" s="115">
        <v>1000000</v>
      </c>
      <c r="E4220" s="123">
        <v>0</v>
      </c>
      <c r="F4220" s="217">
        <f t="shared" si="1534"/>
        <v>100</v>
      </c>
    </row>
    <row r="4221" spans="1:6" s="151" customFormat="1" x14ac:dyDescent="0.2">
      <c r="A4221" s="111">
        <v>415000</v>
      </c>
      <c r="B4221" s="116" t="s">
        <v>321</v>
      </c>
      <c r="C4221" s="110">
        <f>SUM(C4222:C4223)</f>
        <v>270000</v>
      </c>
      <c r="D4221" s="110">
        <f>SUM(D4222:D4223)</f>
        <v>270000</v>
      </c>
      <c r="E4221" s="110">
        <f>SUM(E4222:E4223)</f>
        <v>0</v>
      </c>
      <c r="F4221" s="218">
        <f t="shared" si="1534"/>
        <v>100</v>
      </c>
    </row>
    <row r="4222" spans="1:6" s="95" customFormat="1" x14ac:dyDescent="0.2">
      <c r="A4222" s="121">
        <v>415200</v>
      </c>
      <c r="B4222" s="114" t="s">
        <v>537</v>
      </c>
      <c r="C4222" s="123">
        <v>19999.999999999996</v>
      </c>
      <c r="D4222" s="115">
        <v>20000</v>
      </c>
      <c r="E4222" s="123">
        <v>0</v>
      </c>
      <c r="F4222" s="217">
        <f t="shared" si="1534"/>
        <v>100.00000000000003</v>
      </c>
    </row>
    <row r="4223" spans="1:6" s="95" customFormat="1" x14ac:dyDescent="0.2">
      <c r="A4223" s="121">
        <v>415200</v>
      </c>
      <c r="B4223" s="114" t="s">
        <v>784</v>
      </c>
      <c r="C4223" s="123">
        <v>250000</v>
      </c>
      <c r="D4223" s="115">
        <v>250000</v>
      </c>
      <c r="E4223" s="123">
        <v>0</v>
      </c>
      <c r="F4223" s="217">
        <f t="shared" si="1534"/>
        <v>100</v>
      </c>
    </row>
    <row r="4224" spans="1:6" s="120" customFormat="1" x14ac:dyDescent="0.2">
      <c r="A4224" s="111">
        <v>480000</v>
      </c>
      <c r="B4224" s="116" t="s">
        <v>419</v>
      </c>
      <c r="C4224" s="110">
        <f>C4225+0</f>
        <v>47500</v>
      </c>
      <c r="D4224" s="110">
        <f>D4225+0</f>
        <v>0</v>
      </c>
      <c r="E4224" s="110">
        <f>E4225+0</f>
        <v>0</v>
      </c>
      <c r="F4224" s="218">
        <f t="shared" si="1534"/>
        <v>0</v>
      </c>
    </row>
    <row r="4225" spans="1:6" s="120" customFormat="1" x14ac:dyDescent="0.2">
      <c r="A4225" s="111">
        <v>488000</v>
      </c>
      <c r="B4225" s="116" t="s">
        <v>375</v>
      </c>
      <c r="C4225" s="110">
        <f t="shared" ref="C4225" si="1535">C4226</f>
        <v>47500</v>
      </c>
      <c r="D4225" s="110">
        <f>+D4226</f>
        <v>0</v>
      </c>
      <c r="E4225" s="110">
        <f>E4226</f>
        <v>0</v>
      </c>
      <c r="F4225" s="218">
        <f t="shared" si="1534"/>
        <v>0</v>
      </c>
    </row>
    <row r="4226" spans="1:6" s="95" customFormat="1" x14ac:dyDescent="0.2">
      <c r="A4226" s="113">
        <v>488100</v>
      </c>
      <c r="B4226" s="114" t="s">
        <v>375</v>
      </c>
      <c r="C4226" s="123">
        <v>47500</v>
      </c>
      <c r="D4226" s="115">
        <v>0</v>
      </c>
      <c r="E4226" s="123">
        <v>0</v>
      </c>
      <c r="F4226" s="217">
        <f t="shared" si="1534"/>
        <v>0</v>
      </c>
    </row>
    <row r="4227" spans="1:6" s="95" customFormat="1" x14ac:dyDescent="0.2">
      <c r="A4227" s="111">
        <v>510000</v>
      </c>
      <c r="B4227" s="116" t="s">
        <v>423</v>
      </c>
      <c r="C4227" s="110">
        <f>C4228+C4230</f>
        <v>15000</v>
      </c>
      <c r="D4227" s="110">
        <f>D4228+D4230</f>
        <v>15000</v>
      </c>
      <c r="E4227" s="110">
        <f>E4228+E4230</f>
        <v>0</v>
      </c>
      <c r="F4227" s="218">
        <f t="shared" si="1534"/>
        <v>100</v>
      </c>
    </row>
    <row r="4228" spans="1:6" s="95" customFormat="1" x14ac:dyDescent="0.2">
      <c r="A4228" s="111">
        <v>511000</v>
      </c>
      <c r="B4228" s="116" t="s">
        <v>424</v>
      </c>
      <c r="C4228" s="110">
        <f>SUM(C4229:C4229)</f>
        <v>10000</v>
      </c>
      <c r="D4228" s="110">
        <f>SUM(D4229:D4229)</f>
        <v>10000</v>
      </c>
      <c r="E4228" s="110">
        <f>SUM(E4229:E4229)</f>
        <v>0</v>
      </c>
      <c r="F4228" s="218">
        <f t="shared" si="1534"/>
        <v>100</v>
      </c>
    </row>
    <row r="4229" spans="1:6" s="95" customFormat="1" x14ac:dyDescent="0.2">
      <c r="A4229" s="113">
        <v>511300</v>
      </c>
      <c r="B4229" s="114" t="s">
        <v>427</v>
      </c>
      <c r="C4229" s="123">
        <v>10000</v>
      </c>
      <c r="D4229" s="115">
        <v>10000</v>
      </c>
      <c r="E4229" s="123">
        <v>0</v>
      </c>
      <c r="F4229" s="217">
        <f t="shared" si="1534"/>
        <v>100</v>
      </c>
    </row>
    <row r="4230" spans="1:6" s="120" customFormat="1" x14ac:dyDescent="0.2">
      <c r="A4230" s="111">
        <v>516000</v>
      </c>
      <c r="B4230" s="116" t="s">
        <v>434</v>
      </c>
      <c r="C4230" s="110">
        <f t="shared" ref="C4230" si="1536">SUM(C4231)</f>
        <v>5000</v>
      </c>
      <c r="D4230" s="110">
        <f t="shared" ref="D4230:E4230" si="1537">SUM(D4231)</f>
        <v>5000</v>
      </c>
      <c r="E4230" s="110">
        <f t="shared" si="1537"/>
        <v>0</v>
      </c>
      <c r="F4230" s="218">
        <f t="shared" si="1534"/>
        <v>100</v>
      </c>
    </row>
    <row r="4231" spans="1:6" s="95" customFormat="1" x14ac:dyDescent="0.2">
      <c r="A4231" s="113">
        <v>516100</v>
      </c>
      <c r="B4231" s="114" t="s">
        <v>434</v>
      </c>
      <c r="C4231" s="123">
        <v>5000</v>
      </c>
      <c r="D4231" s="115">
        <v>5000</v>
      </c>
      <c r="E4231" s="123">
        <v>0</v>
      </c>
      <c r="F4231" s="217">
        <f t="shared" si="1534"/>
        <v>100</v>
      </c>
    </row>
    <row r="4232" spans="1:6" s="120" customFormat="1" x14ac:dyDescent="0.2">
      <c r="A4232" s="111">
        <v>630000</v>
      </c>
      <c r="B4232" s="116" t="s">
        <v>462</v>
      </c>
      <c r="C4232" s="110">
        <f>0+C4233</f>
        <v>32000</v>
      </c>
      <c r="D4232" s="110">
        <f>0+D4233</f>
        <v>25200</v>
      </c>
      <c r="E4232" s="110">
        <f>0+E4233</f>
        <v>0</v>
      </c>
      <c r="F4232" s="218">
        <f t="shared" si="1534"/>
        <v>78.75</v>
      </c>
    </row>
    <row r="4233" spans="1:6" s="120" customFormat="1" x14ac:dyDescent="0.2">
      <c r="A4233" s="111">
        <v>638000</v>
      </c>
      <c r="B4233" s="116" t="s">
        <v>398</v>
      </c>
      <c r="C4233" s="110">
        <f t="shared" ref="C4233" si="1538">C4234</f>
        <v>32000</v>
      </c>
      <c r="D4233" s="110">
        <f t="shared" ref="D4233:E4233" si="1539">D4234</f>
        <v>25200</v>
      </c>
      <c r="E4233" s="110">
        <f t="shared" si="1539"/>
        <v>0</v>
      </c>
      <c r="F4233" s="218">
        <f t="shared" si="1534"/>
        <v>78.75</v>
      </c>
    </row>
    <row r="4234" spans="1:6" s="95" customFormat="1" x14ac:dyDescent="0.2">
      <c r="A4234" s="113">
        <v>638100</v>
      </c>
      <c r="B4234" s="114" t="s">
        <v>467</v>
      </c>
      <c r="C4234" s="123">
        <v>32000</v>
      </c>
      <c r="D4234" s="115">
        <v>25200</v>
      </c>
      <c r="E4234" s="123">
        <v>0</v>
      </c>
      <c r="F4234" s="217">
        <f t="shared" si="1534"/>
        <v>78.75</v>
      </c>
    </row>
    <row r="4235" spans="1:6" s="95" customFormat="1" x14ac:dyDescent="0.2">
      <c r="A4235" s="154"/>
      <c r="B4235" s="148" t="s">
        <v>501</v>
      </c>
      <c r="C4235" s="152">
        <f>C4199+C4227+C4232+C4224</f>
        <v>25282500</v>
      </c>
      <c r="D4235" s="152">
        <f>D4199+D4227+D4232+D4224</f>
        <v>25378300</v>
      </c>
      <c r="E4235" s="152">
        <f>E4199+E4227+E4232+E4224</f>
        <v>0</v>
      </c>
      <c r="F4235" s="245">
        <f t="shared" si="1534"/>
        <v>100.37891822406803</v>
      </c>
    </row>
    <row r="4236" spans="1:6" s="95" customFormat="1" x14ac:dyDescent="0.2">
      <c r="A4236" s="105"/>
      <c r="B4236" s="114"/>
      <c r="C4236" s="115"/>
      <c r="D4236" s="115"/>
      <c r="E4236" s="115"/>
      <c r="F4236" s="219"/>
    </row>
    <row r="4237" spans="1:6" s="95" customFormat="1" x14ac:dyDescent="0.2">
      <c r="A4237" s="108"/>
      <c r="B4237" s="109"/>
      <c r="C4237" s="132"/>
      <c r="D4237" s="132"/>
      <c r="E4237" s="132"/>
      <c r="F4237" s="241"/>
    </row>
    <row r="4238" spans="1:6" s="95" customFormat="1" x14ac:dyDescent="0.2">
      <c r="A4238" s="113" t="s">
        <v>975</v>
      </c>
      <c r="B4238" s="116"/>
      <c r="C4238" s="115"/>
      <c r="D4238" s="115"/>
      <c r="E4238" s="115"/>
      <c r="F4238" s="219"/>
    </row>
    <row r="4239" spans="1:6" s="95" customFormat="1" x14ac:dyDescent="0.2">
      <c r="A4239" s="113" t="s">
        <v>521</v>
      </c>
      <c r="B4239" s="116"/>
      <c r="C4239" s="115"/>
      <c r="D4239" s="115"/>
      <c r="E4239" s="115"/>
      <c r="F4239" s="219"/>
    </row>
    <row r="4240" spans="1:6" s="95" customFormat="1" x14ac:dyDescent="0.2">
      <c r="A4240" s="113" t="s">
        <v>651</v>
      </c>
      <c r="B4240" s="116"/>
      <c r="C4240" s="115"/>
      <c r="D4240" s="115"/>
      <c r="E4240" s="115"/>
      <c r="F4240" s="219"/>
    </row>
    <row r="4241" spans="1:6" s="95" customFormat="1" x14ac:dyDescent="0.2">
      <c r="A4241" s="113" t="s">
        <v>801</v>
      </c>
      <c r="B4241" s="116"/>
      <c r="C4241" s="115"/>
      <c r="D4241" s="115"/>
      <c r="E4241" s="115"/>
      <c r="F4241" s="219"/>
    </row>
    <row r="4242" spans="1:6" s="95" customFormat="1" x14ac:dyDescent="0.2">
      <c r="A4242" s="113"/>
      <c r="B4242" s="144"/>
      <c r="C4242" s="132"/>
      <c r="D4242" s="132"/>
      <c r="E4242" s="132"/>
      <c r="F4242" s="241"/>
    </row>
    <row r="4243" spans="1:6" s="95" customFormat="1" x14ac:dyDescent="0.2">
      <c r="A4243" s="111">
        <v>410000</v>
      </c>
      <c r="B4243" s="112" t="s">
        <v>359</v>
      </c>
      <c r="C4243" s="110">
        <f>C4244+C4249+C4261</f>
        <v>523200</v>
      </c>
      <c r="D4243" s="110">
        <f>D4244+D4249+D4261</f>
        <v>569000</v>
      </c>
      <c r="E4243" s="110">
        <f>E4244+E4249+E4261</f>
        <v>58900</v>
      </c>
      <c r="F4243" s="218">
        <f t="shared" ref="F4243:F4296" si="1540">D4243/C4243*100</f>
        <v>108.75382262996942</v>
      </c>
    </row>
    <row r="4244" spans="1:6" s="95" customFormat="1" x14ac:dyDescent="0.2">
      <c r="A4244" s="111">
        <v>411000</v>
      </c>
      <c r="B4244" s="112" t="s">
        <v>472</v>
      </c>
      <c r="C4244" s="110">
        <f t="shared" ref="C4244" si="1541">SUM(C4245:C4248)</f>
        <v>391200</v>
      </c>
      <c r="D4244" s="110">
        <f t="shared" ref="D4244" si="1542">SUM(D4245:D4248)</f>
        <v>433800</v>
      </c>
      <c r="E4244" s="110">
        <f t="shared" ref="E4244" si="1543">SUM(E4245:E4248)</f>
        <v>0</v>
      </c>
      <c r="F4244" s="218">
        <f t="shared" si="1540"/>
        <v>110.88957055214723</v>
      </c>
    </row>
    <row r="4245" spans="1:6" s="95" customFormat="1" x14ac:dyDescent="0.2">
      <c r="A4245" s="113">
        <v>411100</v>
      </c>
      <c r="B4245" s="114" t="s">
        <v>360</v>
      </c>
      <c r="C4245" s="123">
        <v>350800</v>
      </c>
      <c r="D4245" s="115">
        <v>395000</v>
      </c>
      <c r="E4245" s="123">
        <v>0</v>
      </c>
      <c r="F4245" s="217">
        <f t="shared" si="1540"/>
        <v>112.59977194982895</v>
      </c>
    </row>
    <row r="4246" spans="1:6" s="95" customFormat="1" ht="40.5" x14ac:dyDescent="0.2">
      <c r="A4246" s="113">
        <v>411200</v>
      </c>
      <c r="B4246" s="114" t="s">
        <v>485</v>
      </c>
      <c r="C4246" s="123">
        <v>31300</v>
      </c>
      <c r="D4246" s="115">
        <v>31300</v>
      </c>
      <c r="E4246" s="123">
        <v>0</v>
      </c>
      <c r="F4246" s="217">
        <f t="shared" si="1540"/>
        <v>100</v>
      </c>
    </row>
    <row r="4247" spans="1:6" s="95" customFormat="1" ht="40.5" x14ac:dyDescent="0.2">
      <c r="A4247" s="113">
        <v>411300</v>
      </c>
      <c r="B4247" s="114" t="s">
        <v>361</v>
      </c>
      <c r="C4247" s="123">
        <v>3600</v>
      </c>
      <c r="D4247" s="115">
        <v>2500</v>
      </c>
      <c r="E4247" s="123">
        <v>0</v>
      </c>
      <c r="F4247" s="217">
        <f t="shared" si="1540"/>
        <v>69.444444444444443</v>
      </c>
    </row>
    <row r="4248" spans="1:6" s="95" customFormat="1" x14ac:dyDescent="0.2">
      <c r="A4248" s="113">
        <v>411400</v>
      </c>
      <c r="B4248" s="114" t="s">
        <v>362</v>
      </c>
      <c r="C4248" s="123">
        <v>5500</v>
      </c>
      <c r="D4248" s="115">
        <v>5000</v>
      </c>
      <c r="E4248" s="123">
        <v>0</v>
      </c>
      <c r="F4248" s="217">
        <f t="shared" si="1540"/>
        <v>90.909090909090907</v>
      </c>
    </row>
    <row r="4249" spans="1:6" s="95" customFormat="1" x14ac:dyDescent="0.2">
      <c r="A4249" s="111">
        <v>412000</v>
      </c>
      <c r="B4249" s="116" t="s">
        <v>477</v>
      </c>
      <c r="C4249" s="110">
        <f>SUM(C4250:C4260)</f>
        <v>132000</v>
      </c>
      <c r="D4249" s="110">
        <f>SUM(D4250:D4260)</f>
        <v>135200</v>
      </c>
      <c r="E4249" s="110">
        <f>SUM(E4250:E4260)</f>
        <v>39000</v>
      </c>
      <c r="F4249" s="218">
        <f t="shared" si="1540"/>
        <v>102.42424242424242</v>
      </c>
    </row>
    <row r="4250" spans="1:6" s="95" customFormat="1" x14ac:dyDescent="0.2">
      <c r="A4250" s="113">
        <v>412100</v>
      </c>
      <c r="B4250" s="114" t="s">
        <v>363</v>
      </c>
      <c r="C4250" s="123">
        <v>1200</v>
      </c>
      <c r="D4250" s="115">
        <v>1200</v>
      </c>
      <c r="E4250" s="123">
        <v>0</v>
      </c>
      <c r="F4250" s="217">
        <f t="shared" si="1540"/>
        <v>100</v>
      </c>
    </row>
    <row r="4251" spans="1:6" s="95" customFormat="1" ht="40.5" x14ac:dyDescent="0.2">
      <c r="A4251" s="113">
        <v>412200</v>
      </c>
      <c r="B4251" s="114" t="s">
        <v>486</v>
      </c>
      <c r="C4251" s="123">
        <v>22000</v>
      </c>
      <c r="D4251" s="115">
        <v>23000</v>
      </c>
      <c r="E4251" s="123">
        <v>0</v>
      </c>
      <c r="F4251" s="217">
        <f t="shared" si="1540"/>
        <v>104.54545454545455</v>
      </c>
    </row>
    <row r="4252" spans="1:6" s="95" customFormat="1" x14ac:dyDescent="0.2">
      <c r="A4252" s="113">
        <v>412300</v>
      </c>
      <c r="B4252" s="114" t="s">
        <v>364</v>
      </c>
      <c r="C4252" s="123">
        <v>4400</v>
      </c>
      <c r="D4252" s="115">
        <v>4500</v>
      </c>
      <c r="E4252" s="123">
        <v>0</v>
      </c>
      <c r="F4252" s="217">
        <f t="shared" si="1540"/>
        <v>102.27272727272727</v>
      </c>
    </row>
    <row r="4253" spans="1:6" s="95" customFormat="1" x14ac:dyDescent="0.2">
      <c r="A4253" s="113">
        <v>412500</v>
      </c>
      <c r="B4253" s="114" t="s">
        <v>366</v>
      </c>
      <c r="C4253" s="123">
        <v>2000</v>
      </c>
      <c r="D4253" s="115">
        <v>2000</v>
      </c>
      <c r="E4253" s="123">
        <v>0</v>
      </c>
      <c r="F4253" s="217">
        <f t="shared" si="1540"/>
        <v>100</v>
      </c>
    </row>
    <row r="4254" spans="1:6" s="95" customFormat="1" x14ac:dyDescent="0.2">
      <c r="A4254" s="113">
        <v>412600</v>
      </c>
      <c r="B4254" s="114" t="s">
        <v>487</v>
      </c>
      <c r="C4254" s="123">
        <v>9499.9999999999964</v>
      </c>
      <c r="D4254" s="115">
        <v>9500</v>
      </c>
      <c r="E4254" s="123">
        <v>0</v>
      </c>
      <c r="F4254" s="217">
        <f t="shared" si="1540"/>
        <v>100.00000000000004</v>
      </c>
    </row>
    <row r="4255" spans="1:6" s="95" customFormat="1" x14ac:dyDescent="0.2">
      <c r="A4255" s="113">
        <v>412700</v>
      </c>
      <c r="B4255" s="114" t="s">
        <v>474</v>
      </c>
      <c r="C4255" s="123">
        <v>72400</v>
      </c>
      <c r="D4255" s="115">
        <v>75000</v>
      </c>
      <c r="E4255" s="115">
        <v>39000</v>
      </c>
      <c r="F4255" s="219">
        <f t="shared" si="1540"/>
        <v>103.59116022099448</v>
      </c>
    </row>
    <row r="4256" spans="1:6" s="95" customFormat="1" x14ac:dyDescent="0.2">
      <c r="A4256" s="113">
        <v>412900</v>
      </c>
      <c r="B4256" s="118" t="s">
        <v>802</v>
      </c>
      <c r="C4256" s="123">
        <v>1700</v>
      </c>
      <c r="D4256" s="115">
        <v>1500</v>
      </c>
      <c r="E4256" s="123">
        <v>0</v>
      </c>
      <c r="F4256" s="217">
        <f t="shared" si="1540"/>
        <v>88.235294117647058</v>
      </c>
    </row>
    <row r="4257" spans="1:6" s="95" customFormat="1" x14ac:dyDescent="0.2">
      <c r="A4257" s="113">
        <v>412900</v>
      </c>
      <c r="B4257" s="118" t="s">
        <v>567</v>
      </c>
      <c r="C4257" s="123">
        <v>15000</v>
      </c>
      <c r="D4257" s="115">
        <v>15000</v>
      </c>
      <c r="E4257" s="123">
        <v>0</v>
      </c>
      <c r="F4257" s="217">
        <f t="shared" si="1540"/>
        <v>100</v>
      </c>
    </row>
    <row r="4258" spans="1:6" s="95" customFormat="1" x14ac:dyDescent="0.2">
      <c r="A4258" s="113">
        <v>412900</v>
      </c>
      <c r="B4258" s="118" t="s">
        <v>585</v>
      </c>
      <c r="C4258" s="123">
        <v>1700</v>
      </c>
      <c r="D4258" s="115">
        <v>1700</v>
      </c>
      <c r="E4258" s="123">
        <v>0</v>
      </c>
      <c r="F4258" s="217">
        <f t="shared" si="1540"/>
        <v>100</v>
      </c>
    </row>
    <row r="4259" spans="1:6" s="95" customFormat="1" x14ac:dyDescent="0.2">
      <c r="A4259" s="113">
        <v>412900</v>
      </c>
      <c r="B4259" s="118" t="s">
        <v>586</v>
      </c>
      <c r="C4259" s="123">
        <v>1500</v>
      </c>
      <c r="D4259" s="115">
        <v>1000</v>
      </c>
      <c r="E4259" s="123">
        <v>0</v>
      </c>
      <c r="F4259" s="217">
        <f t="shared" si="1540"/>
        <v>66.666666666666657</v>
      </c>
    </row>
    <row r="4260" spans="1:6" s="95" customFormat="1" x14ac:dyDescent="0.2">
      <c r="A4260" s="113">
        <v>412900</v>
      </c>
      <c r="B4260" s="118" t="s">
        <v>587</v>
      </c>
      <c r="C4260" s="123">
        <v>600</v>
      </c>
      <c r="D4260" s="115">
        <v>800</v>
      </c>
      <c r="E4260" s="123">
        <v>0</v>
      </c>
      <c r="F4260" s="217">
        <f t="shared" si="1540"/>
        <v>133.33333333333331</v>
      </c>
    </row>
    <row r="4261" spans="1:6" s="120" customFormat="1" x14ac:dyDescent="0.2">
      <c r="A4261" s="111">
        <v>415000</v>
      </c>
      <c r="B4261" s="116" t="s">
        <v>321</v>
      </c>
      <c r="C4261" s="110">
        <f t="shared" ref="C4261:D4261" si="1544">C4262</f>
        <v>0</v>
      </c>
      <c r="D4261" s="110">
        <f t="shared" si="1544"/>
        <v>0</v>
      </c>
      <c r="E4261" s="110">
        <f t="shared" ref="E4261" si="1545">E4262</f>
        <v>19900</v>
      </c>
      <c r="F4261" s="218">
        <v>0</v>
      </c>
    </row>
    <row r="4262" spans="1:6" s="95" customFormat="1" x14ac:dyDescent="0.2">
      <c r="A4262" s="121">
        <v>415200</v>
      </c>
      <c r="B4262" s="114" t="s">
        <v>338</v>
      </c>
      <c r="C4262" s="123">
        <v>0</v>
      </c>
      <c r="D4262" s="115">
        <v>0</v>
      </c>
      <c r="E4262" s="115">
        <v>19900</v>
      </c>
      <c r="F4262" s="219">
        <v>0</v>
      </c>
    </row>
    <row r="4263" spans="1:6" s="95" customFormat="1" x14ac:dyDescent="0.2">
      <c r="A4263" s="111">
        <v>480000</v>
      </c>
      <c r="B4263" s="116" t="s">
        <v>419</v>
      </c>
      <c r="C4263" s="110">
        <f>C4264+0</f>
        <v>0</v>
      </c>
      <c r="D4263" s="110">
        <f>D4264+0</f>
        <v>0</v>
      </c>
      <c r="E4263" s="110">
        <f>E4264+0</f>
        <v>80000</v>
      </c>
      <c r="F4263" s="218">
        <v>0</v>
      </c>
    </row>
    <row r="4264" spans="1:6" s="95" customFormat="1" x14ac:dyDescent="0.2">
      <c r="A4264" s="111">
        <v>487000</v>
      </c>
      <c r="B4264" s="116" t="s">
        <v>471</v>
      </c>
      <c r="C4264" s="110">
        <f t="shared" ref="C4264" si="1546">C4265</f>
        <v>0</v>
      </c>
      <c r="D4264" s="110">
        <f t="shared" ref="D4264:E4264" si="1547">D4265</f>
        <v>0</v>
      </c>
      <c r="E4264" s="110">
        <f t="shared" si="1547"/>
        <v>80000</v>
      </c>
      <c r="F4264" s="218">
        <v>0</v>
      </c>
    </row>
    <row r="4265" spans="1:6" s="95" customFormat="1" x14ac:dyDescent="0.2">
      <c r="A4265" s="121">
        <v>487300</v>
      </c>
      <c r="B4265" s="114" t="s">
        <v>420</v>
      </c>
      <c r="C4265" s="123">
        <v>0</v>
      </c>
      <c r="D4265" s="115">
        <v>0</v>
      </c>
      <c r="E4265" s="115">
        <v>80000</v>
      </c>
      <c r="F4265" s="219">
        <v>0</v>
      </c>
    </row>
    <row r="4266" spans="1:6" s="95" customFormat="1" x14ac:dyDescent="0.2">
      <c r="A4266" s="111">
        <v>510000</v>
      </c>
      <c r="B4266" s="116" t="s">
        <v>423</v>
      </c>
      <c r="C4266" s="110">
        <f t="shared" ref="C4266" si="1548">C4267+C4270+C4272</f>
        <v>7500</v>
      </c>
      <c r="D4266" s="110">
        <f>D4267+D4270+D4272</f>
        <v>21100</v>
      </c>
      <c r="E4266" s="110">
        <f t="shared" ref="E4266" si="1549">E4267+E4270+E4272</f>
        <v>830000</v>
      </c>
      <c r="F4266" s="218">
        <f t="shared" si="1540"/>
        <v>281.33333333333337</v>
      </c>
    </row>
    <row r="4267" spans="1:6" s="95" customFormat="1" x14ac:dyDescent="0.2">
      <c r="A4267" s="111">
        <v>511000</v>
      </c>
      <c r="B4267" s="116" t="s">
        <v>424</v>
      </c>
      <c r="C4267" s="110">
        <f t="shared" ref="C4267" si="1550">SUM(C4268:C4269)</f>
        <v>7200</v>
      </c>
      <c r="D4267" s="110">
        <f t="shared" ref="D4267" si="1551">SUM(D4268:D4269)</f>
        <v>21100</v>
      </c>
      <c r="E4267" s="110">
        <f t="shared" ref="E4267" si="1552">SUM(E4268:E4269)</f>
        <v>130000</v>
      </c>
      <c r="F4267" s="218">
        <f t="shared" si="1540"/>
        <v>293.05555555555554</v>
      </c>
    </row>
    <row r="4268" spans="1:6" s="95" customFormat="1" x14ac:dyDescent="0.2">
      <c r="A4268" s="113">
        <v>511300</v>
      </c>
      <c r="B4268" s="114" t="s">
        <v>427</v>
      </c>
      <c r="C4268" s="123">
        <v>5400</v>
      </c>
      <c r="D4268" s="115">
        <v>1100</v>
      </c>
      <c r="E4268" s="123">
        <v>0</v>
      </c>
      <c r="F4268" s="217">
        <f t="shared" si="1540"/>
        <v>20.37037037037037</v>
      </c>
    </row>
    <row r="4269" spans="1:6" s="95" customFormat="1" x14ac:dyDescent="0.2">
      <c r="A4269" s="113">
        <v>511700</v>
      </c>
      <c r="B4269" s="114" t="s">
        <v>430</v>
      </c>
      <c r="C4269" s="123">
        <v>1800</v>
      </c>
      <c r="D4269" s="115">
        <v>20000</v>
      </c>
      <c r="E4269" s="115">
        <v>130000</v>
      </c>
      <c r="F4269" s="219"/>
    </row>
    <row r="4270" spans="1:6" s="120" customFormat="1" x14ac:dyDescent="0.2">
      <c r="A4270" s="111">
        <v>516000</v>
      </c>
      <c r="B4270" s="116" t="s">
        <v>434</v>
      </c>
      <c r="C4270" s="110">
        <f t="shared" ref="C4270" si="1553">C4271</f>
        <v>300</v>
      </c>
      <c r="D4270" s="110">
        <f t="shared" ref="D4270" si="1554">D4271</f>
        <v>0</v>
      </c>
      <c r="E4270" s="110">
        <f>E4271</f>
        <v>0</v>
      </c>
      <c r="F4270" s="218">
        <f t="shared" si="1540"/>
        <v>0</v>
      </c>
    </row>
    <row r="4271" spans="1:6" s="95" customFormat="1" x14ac:dyDescent="0.2">
      <c r="A4271" s="113">
        <v>516100</v>
      </c>
      <c r="B4271" s="114" t="s">
        <v>434</v>
      </c>
      <c r="C4271" s="123">
        <v>300</v>
      </c>
      <c r="D4271" s="115">
        <v>0</v>
      </c>
      <c r="E4271" s="123">
        <v>0</v>
      </c>
      <c r="F4271" s="217">
        <f t="shared" si="1540"/>
        <v>0</v>
      </c>
    </row>
    <row r="4272" spans="1:6" s="120" customFormat="1" x14ac:dyDescent="0.2">
      <c r="A4272" s="126">
        <v>518000</v>
      </c>
      <c r="B4272" s="116" t="s">
        <v>435</v>
      </c>
      <c r="C4272" s="110">
        <f t="shared" ref="C4272" si="1555">C4273</f>
        <v>0</v>
      </c>
      <c r="D4272" s="110">
        <f>D4273</f>
        <v>0</v>
      </c>
      <c r="E4272" s="110">
        <f>E4273</f>
        <v>700000</v>
      </c>
      <c r="F4272" s="218">
        <v>0</v>
      </c>
    </row>
    <row r="4273" spans="1:6" s="95" customFormat="1" x14ac:dyDescent="0.2">
      <c r="A4273" s="117">
        <v>518100</v>
      </c>
      <c r="B4273" s="114" t="s">
        <v>435</v>
      </c>
      <c r="C4273" s="123">
        <v>0</v>
      </c>
      <c r="D4273" s="115">
        <v>0</v>
      </c>
      <c r="E4273" s="115">
        <v>700000</v>
      </c>
      <c r="F4273" s="219">
        <v>0</v>
      </c>
    </row>
    <row r="4274" spans="1:6" s="120" customFormat="1" x14ac:dyDescent="0.2">
      <c r="A4274" s="111">
        <v>630000</v>
      </c>
      <c r="B4274" s="116" t="s">
        <v>462</v>
      </c>
      <c r="C4274" s="110">
        <f t="shared" ref="C4274:D4274" si="1556">C4275</f>
        <v>0</v>
      </c>
      <c r="D4274" s="110">
        <f t="shared" si="1556"/>
        <v>0</v>
      </c>
      <c r="E4274" s="110">
        <f t="shared" ref="E4274" si="1557">E4275</f>
        <v>57100</v>
      </c>
      <c r="F4274" s="218">
        <v>0</v>
      </c>
    </row>
    <row r="4275" spans="1:6" s="120" customFormat="1" x14ac:dyDescent="0.2">
      <c r="A4275" s="111">
        <v>631000</v>
      </c>
      <c r="B4275" s="116" t="s">
        <v>397</v>
      </c>
      <c r="C4275" s="110">
        <f>0+C4276</f>
        <v>0</v>
      </c>
      <c r="D4275" s="110">
        <f>0+D4276</f>
        <v>0</v>
      </c>
      <c r="E4275" s="110">
        <f>0+E4276</f>
        <v>57100</v>
      </c>
      <c r="F4275" s="218">
        <v>0</v>
      </c>
    </row>
    <row r="4276" spans="1:6" s="95" customFormat="1" x14ac:dyDescent="0.2">
      <c r="A4276" s="113">
        <v>631900</v>
      </c>
      <c r="B4276" s="114" t="s">
        <v>638</v>
      </c>
      <c r="C4276" s="123">
        <v>0</v>
      </c>
      <c r="D4276" s="115">
        <v>0</v>
      </c>
      <c r="E4276" s="115">
        <v>57100</v>
      </c>
      <c r="F4276" s="219">
        <v>0</v>
      </c>
    </row>
    <row r="4277" spans="1:6" s="95" customFormat="1" x14ac:dyDescent="0.2">
      <c r="A4277" s="154"/>
      <c r="B4277" s="148" t="s">
        <v>501</v>
      </c>
      <c r="C4277" s="152">
        <f>C4243+C4266+C4274+C4263</f>
        <v>530700</v>
      </c>
      <c r="D4277" s="152">
        <f>D4243+D4266+D4274+D4263</f>
        <v>590100</v>
      </c>
      <c r="E4277" s="152">
        <f>E4243+E4266+E4274+E4263</f>
        <v>1026000</v>
      </c>
      <c r="F4277" s="245">
        <f t="shared" si="1540"/>
        <v>111.1927642736009</v>
      </c>
    </row>
    <row r="4278" spans="1:6" s="95" customFormat="1" x14ac:dyDescent="0.2">
      <c r="A4278" s="113"/>
      <c r="B4278" s="114"/>
      <c r="C4278" s="115"/>
      <c r="D4278" s="115"/>
      <c r="E4278" s="115"/>
      <c r="F4278" s="219"/>
    </row>
    <row r="4279" spans="1:6" s="95" customFormat="1" x14ac:dyDescent="0.2">
      <c r="A4279" s="113"/>
      <c r="B4279" s="114"/>
      <c r="C4279" s="115"/>
      <c r="D4279" s="115"/>
      <c r="E4279" s="115"/>
      <c r="F4279" s="219"/>
    </row>
    <row r="4280" spans="1:6" s="95" customFormat="1" x14ac:dyDescent="0.2">
      <c r="A4280" s="113" t="s">
        <v>976</v>
      </c>
      <c r="B4280" s="116"/>
      <c r="C4280" s="115"/>
      <c r="D4280" s="115"/>
      <c r="E4280" s="115"/>
      <c r="F4280" s="219"/>
    </row>
    <row r="4281" spans="1:6" s="95" customFormat="1" x14ac:dyDescent="0.2">
      <c r="A4281" s="113" t="s">
        <v>522</v>
      </c>
      <c r="B4281" s="116"/>
      <c r="C4281" s="115"/>
      <c r="D4281" s="115"/>
      <c r="E4281" s="115"/>
      <c r="F4281" s="219"/>
    </row>
    <row r="4282" spans="1:6" s="95" customFormat="1" x14ac:dyDescent="0.2">
      <c r="A4282" s="113" t="s">
        <v>644</v>
      </c>
      <c r="B4282" s="116"/>
      <c r="C4282" s="115"/>
      <c r="D4282" s="115"/>
      <c r="E4282" s="115"/>
      <c r="F4282" s="219"/>
    </row>
    <row r="4283" spans="1:6" s="95" customFormat="1" x14ac:dyDescent="0.2">
      <c r="A4283" s="113" t="s">
        <v>801</v>
      </c>
      <c r="B4283" s="116"/>
      <c r="C4283" s="115"/>
      <c r="D4283" s="115"/>
      <c r="E4283" s="115"/>
      <c r="F4283" s="219"/>
    </row>
    <row r="4284" spans="1:6" s="95" customFormat="1" x14ac:dyDescent="0.2">
      <c r="A4284" s="113"/>
      <c r="B4284" s="144"/>
      <c r="C4284" s="115"/>
      <c r="D4284" s="115"/>
      <c r="E4284" s="115"/>
      <c r="F4284" s="219"/>
    </row>
    <row r="4285" spans="1:6" s="120" customFormat="1" x14ac:dyDescent="0.2">
      <c r="A4285" s="111">
        <v>410000</v>
      </c>
      <c r="B4285" s="112" t="s">
        <v>359</v>
      </c>
      <c r="C4285" s="110">
        <f>C4286+C4291+C4304+C4302+0</f>
        <v>43732500</v>
      </c>
      <c r="D4285" s="110">
        <f>D4286+D4291+D4304+D4302+0</f>
        <v>33463500</v>
      </c>
      <c r="E4285" s="110">
        <f>E4286+E4291+E4304+E4302+0</f>
        <v>0</v>
      </c>
      <c r="F4285" s="218">
        <f t="shared" si="1540"/>
        <v>76.518607442977199</v>
      </c>
    </row>
    <row r="4286" spans="1:6" s="120" customFormat="1" x14ac:dyDescent="0.2">
      <c r="A4286" s="111">
        <v>411000</v>
      </c>
      <c r="B4286" s="112" t="s">
        <v>472</v>
      </c>
      <c r="C4286" s="110">
        <f t="shared" ref="C4286" si="1558">SUM(C4287:C4290)</f>
        <v>2384000</v>
      </c>
      <c r="D4286" s="110">
        <f t="shared" ref="D4286" si="1559">SUM(D4287:D4290)</f>
        <v>2589000</v>
      </c>
      <c r="E4286" s="110">
        <f t="shared" ref="E4286" si="1560">SUM(E4287:E4290)</f>
        <v>0</v>
      </c>
      <c r="F4286" s="218">
        <f t="shared" si="1540"/>
        <v>108.59899328859059</v>
      </c>
    </row>
    <row r="4287" spans="1:6" s="95" customFormat="1" x14ac:dyDescent="0.2">
      <c r="A4287" s="113">
        <v>411100</v>
      </c>
      <c r="B4287" s="114" t="s">
        <v>360</v>
      </c>
      <c r="C4287" s="123">
        <v>2264000</v>
      </c>
      <c r="D4287" s="115">
        <v>2474000</v>
      </c>
      <c r="E4287" s="123">
        <v>0</v>
      </c>
      <c r="F4287" s="217">
        <f t="shared" si="1540"/>
        <v>109.27561837455831</v>
      </c>
    </row>
    <row r="4288" spans="1:6" s="95" customFormat="1" ht="40.5" x14ac:dyDescent="0.2">
      <c r="A4288" s="113">
        <v>411200</v>
      </c>
      <c r="B4288" s="114" t="s">
        <v>485</v>
      </c>
      <c r="C4288" s="123">
        <v>65000</v>
      </c>
      <c r="D4288" s="115">
        <v>65000</v>
      </c>
      <c r="E4288" s="123">
        <v>0</v>
      </c>
      <c r="F4288" s="217">
        <f t="shared" si="1540"/>
        <v>100</v>
      </c>
    </row>
    <row r="4289" spans="1:6" s="95" customFormat="1" ht="40.5" x14ac:dyDescent="0.2">
      <c r="A4289" s="113">
        <v>411300</v>
      </c>
      <c r="B4289" s="114" t="s">
        <v>361</v>
      </c>
      <c r="C4289" s="123">
        <v>30000</v>
      </c>
      <c r="D4289" s="115">
        <v>25000</v>
      </c>
      <c r="E4289" s="123">
        <v>0</v>
      </c>
      <c r="F4289" s="217">
        <f t="shared" si="1540"/>
        <v>83.333333333333343</v>
      </c>
    </row>
    <row r="4290" spans="1:6" s="95" customFormat="1" x14ac:dyDescent="0.2">
      <c r="A4290" s="113">
        <v>411400</v>
      </c>
      <c r="B4290" s="114" t="s">
        <v>362</v>
      </c>
      <c r="C4290" s="123">
        <v>25000</v>
      </c>
      <c r="D4290" s="115">
        <v>25000</v>
      </c>
      <c r="E4290" s="123">
        <v>0</v>
      </c>
      <c r="F4290" s="217">
        <f t="shared" si="1540"/>
        <v>100</v>
      </c>
    </row>
    <row r="4291" spans="1:6" s="120" customFormat="1" x14ac:dyDescent="0.2">
      <c r="A4291" s="111">
        <v>412000</v>
      </c>
      <c r="B4291" s="116" t="s">
        <v>477</v>
      </c>
      <c r="C4291" s="110">
        <f>SUM(C4292:C4301)</f>
        <v>298500</v>
      </c>
      <c r="D4291" s="110">
        <f>SUM(D4292:D4301)</f>
        <v>284500</v>
      </c>
      <c r="E4291" s="110">
        <f>SUM(E4292:E4301)</f>
        <v>0</v>
      </c>
      <c r="F4291" s="218">
        <f t="shared" si="1540"/>
        <v>95.30988274706867</v>
      </c>
    </row>
    <row r="4292" spans="1:6" s="95" customFormat="1" ht="40.5" x14ac:dyDescent="0.2">
      <c r="A4292" s="113">
        <v>412200</v>
      </c>
      <c r="B4292" s="114" t="s">
        <v>486</v>
      </c>
      <c r="C4292" s="123">
        <v>30000</v>
      </c>
      <c r="D4292" s="115">
        <v>32000</v>
      </c>
      <c r="E4292" s="123">
        <v>0</v>
      </c>
      <c r="F4292" s="217">
        <f t="shared" si="1540"/>
        <v>106.66666666666667</v>
      </c>
    </row>
    <row r="4293" spans="1:6" s="95" customFormat="1" x14ac:dyDescent="0.2">
      <c r="A4293" s="113">
        <v>412300</v>
      </c>
      <c r="B4293" s="114" t="s">
        <v>364</v>
      </c>
      <c r="C4293" s="123">
        <v>23000</v>
      </c>
      <c r="D4293" s="115">
        <v>23000</v>
      </c>
      <c r="E4293" s="123">
        <v>0</v>
      </c>
      <c r="F4293" s="217">
        <f t="shared" si="1540"/>
        <v>100</v>
      </c>
    </row>
    <row r="4294" spans="1:6" s="95" customFormat="1" x14ac:dyDescent="0.2">
      <c r="A4294" s="113">
        <v>412500</v>
      </c>
      <c r="B4294" s="114" t="s">
        <v>366</v>
      </c>
      <c r="C4294" s="123">
        <v>25000</v>
      </c>
      <c r="D4294" s="115">
        <v>25000</v>
      </c>
      <c r="E4294" s="123">
        <v>0</v>
      </c>
      <c r="F4294" s="217">
        <f t="shared" si="1540"/>
        <v>100</v>
      </c>
    </row>
    <row r="4295" spans="1:6" s="95" customFormat="1" x14ac:dyDescent="0.2">
      <c r="A4295" s="113">
        <v>412600</v>
      </c>
      <c r="B4295" s="114" t="s">
        <v>487</v>
      </c>
      <c r="C4295" s="123">
        <v>60000</v>
      </c>
      <c r="D4295" s="115">
        <v>60000</v>
      </c>
      <c r="E4295" s="123">
        <v>0</v>
      </c>
      <c r="F4295" s="217">
        <f t="shared" si="1540"/>
        <v>100</v>
      </c>
    </row>
    <row r="4296" spans="1:6" s="95" customFormat="1" x14ac:dyDescent="0.2">
      <c r="A4296" s="113">
        <v>412700</v>
      </c>
      <c r="B4296" s="114" t="s">
        <v>474</v>
      </c>
      <c r="C4296" s="123">
        <v>45999.999999999993</v>
      </c>
      <c r="D4296" s="115">
        <v>50000</v>
      </c>
      <c r="E4296" s="123">
        <v>0</v>
      </c>
      <c r="F4296" s="217">
        <f t="shared" si="1540"/>
        <v>108.69565217391306</v>
      </c>
    </row>
    <row r="4297" spans="1:6" s="95" customFormat="1" x14ac:dyDescent="0.2">
      <c r="A4297" s="113">
        <v>412900</v>
      </c>
      <c r="B4297" s="118" t="s">
        <v>802</v>
      </c>
      <c r="C4297" s="123">
        <v>500</v>
      </c>
      <c r="D4297" s="115">
        <v>499.99999999999994</v>
      </c>
      <c r="E4297" s="123">
        <v>0</v>
      </c>
      <c r="F4297" s="217">
        <f t="shared" ref="F4297:F4349" si="1561">D4297/C4297*100</f>
        <v>99.999999999999986</v>
      </c>
    </row>
    <row r="4298" spans="1:6" s="95" customFormat="1" x14ac:dyDescent="0.2">
      <c r="A4298" s="113">
        <v>412900</v>
      </c>
      <c r="B4298" s="118" t="s">
        <v>567</v>
      </c>
      <c r="C4298" s="123">
        <v>100000</v>
      </c>
      <c r="D4298" s="115">
        <v>80000</v>
      </c>
      <c r="E4298" s="123">
        <v>0</v>
      </c>
      <c r="F4298" s="217">
        <f t="shared" si="1561"/>
        <v>80</v>
      </c>
    </row>
    <row r="4299" spans="1:6" s="95" customFormat="1" x14ac:dyDescent="0.2">
      <c r="A4299" s="113">
        <v>412900</v>
      </c>
      <c r="B4299" s="118" t="s">
        <v>585</v>
      </c>
      <c r="C4299" s="123">
        <v>4000</v>
      </c>
      <c r="D4299" s="115">
        <v>3999.9999999999995</v>
      </c>
      <c r="E4299" s="123">
        <v>0</v>
      </c>
      <c r="F4299" s="217">
        <f t="shared" si="1561"/>
        <v>99.999999999999986</v>
      </c>
    </row>
    <row r="4300" spans="1:6" s="95" customFormat="1" x14ac:dyDescent="0.2">
      <c r="A4300" s="113">
        <v>412900</v>
      </c>
      <c r="B4300" s="118" t="s">
        <v>586</v>
      </c>
      <c r="C4300" s="123">
        <v>5000</v>
      </c>
      <c r="D4300" s="115">
        <v>5000</v>
      </c>
      <c r="E4300" s="123">
        <v>0</v>
      </c>
      <c r="F4300" s="217">
        <f t="shared" si="1561"/>
        <v>100</v>
      </c>
    </row>
    <row r="4301" spans="1:6" s="95" customFormat="1" x14ac:dyDescent="0.2">
      <c r="A4301" s="113">
        <v>412900</v>
      </c>
      <c r="B4301" s="114" t="s">
        <v>587</v>
      </c>
      <c r="C4301" s="123">
        <v>5000</v>
      </c>
      <c r="D4301" s="115">
        <v>5000</v>
      </c>
      <c r="E4301" s="123">
        <v>0</v>
      </c>
      <c r="F4301" s="217">
        <f t="shared" si="1561"/>
        <v>100</v>
      </c>
    </row>
    <row r="4302" spans="1:6" s="120" customFormat="1" x14ac:dyDescent="0.2">
      <c r="A4302" s="111">
        <v>414000</v>
      </c>
      <c r="B4302" s="116" t="s">
        <v>376</v>
      </c>
      <c r="C4302" s="110">
        <f>SUM(C4303:C4303)</f>
        <v>26000000</v>
      </c>
      <c r="D4302" s="110">
        <f>SUM(D4303:D4303)</f>
        <v>15560000</v>
      </c>
      <c r="E4302" s="110">
        <f>SUM(E4303:E4303)</f>
        <v>0</v>
      </c>
      <c r="F4302" s="218">
        <f t="shared" si="1561"/>
        <v>59.846153846153847</v>
      </c>
    </row>
    <row r="4303" spans="1:6" s="95" customFormat="1" x14ac:dyDescent="0.2">
      <c r="A4303" s="113">
        <v>414100</v>
      </c>
      <c r="B4303" s="114" t="s">
        <v>713</v>
      </c>
      <c r="C4303" s="123">
        <v>26000000</v>
      </c>
      <c r="D4303" s="115">
        <v>15560000</v>
      </c>
      <c r="E4303" s="123">
        <v>0</v>
      </c>
      <c r="F4303" s="217">
        <f t="shared" si="1561"/>
        <v>59.846153846153847</v>
      </c>
    </row>
    <row r="4304" spans="1:6" s="120" customFormat="1" x14ac:dyDescent="0.2">
      <c r="A4304" s="111">
        <v>415000</v>
      </c>
      <c r="B4304" s="116" t="s">
        <v>321</v>
      </c>
      <c r="C4304" s="110">
        <f t="shared" ref="C4304" si="1562">SUM(C4305:C4308)</f>
        <v>15050000.000000004</v>
      </c>
      <c r="D4304" s="110">
        <f t="shared" ref="D4304" si="1563">SUM(D4305:D4308)</f>
        <v>15030000</v>
      </c>
      <c r="E4304" s="110">
        <f t="shared" ref="E4304" si="1564">SUM(E4305:E4308)</f>
        <v>0</v>
      </c>
      <c r="F4304" s="218">
        <f t="shared" si="1561"/>
        <v>99.867109634551468</v>
      </c>
    </row>
    <row r="4305" spans="1:6" s="95" customFormat="1" ht="40.5" x14ac:dyDescent="0.2">
      <c r="A4305" s="113">
        <v>415200</v>
      </c>
      <c r="B4305" s="160" t="s">
        <v>977</v>
      </c>
      <c r="C4305" s="123">
        <v>14000000.000000004</v>
      </c>
      <c r="D4305" s="115">
        <v>14600000</v>
      </c>
      <c r="E4305" s="123">
        <v>0</v>
      </c>
      <c r="F4305" s="217">
        <f t="shared" si="1561"/>
        <v>104.28571428571425</v>
      </c>
    </row>
    <row r="4306" spans="1:6" s="95" customFormat="1" ht="40.5" x14ac:dyDescent="0.2">
      <c r="A4306" s="113">
        <v>415200</v>
      </c>
      <c r="B4306" s="160" t="s">
        <v>978</v>
      </c>
      <c r="C4306" s="123">
        <v>220000</v>
      </c>
      <c r="D4306" s="115">
        <v>40000</v>
      </c>
      <c r="E4306" s="123">
        <v>0</v>
      </c>
      <c r="F4306" s="217">
        <f t="shared" si="1561"/>
        <v>18.181818181818183</v>
      </c>
    </row>
    <row r="4307" spans="1:6" s="95" customFormat="1" ht="40.5" x14ac:dyDescent="0.2">
      <c r="A4307" s="113">
        <v>415200</v>
      </c>
      <c r="B4307" s="114" t="s">
        <v>979</v>
      </c>
      <c r="C4307" s="123">
        <v>820000</v>
      </c>
      <c r="D4307" s="115">
        <v>380000</v>
      </c>
      <c r="E4307" s="123">
        <v>0</v>
      </c>
      <c r="F4307" s="217">
        <f t="shared" si="1561"/>
        <v>46.341463414634148</v>
      </c>
    </row>
    <row r="4308" spans="1:6" s="95" customFormat="1" x14ac:dyDescent="0.2">
      <c r="A4308" s="113">
        <v>415200</v>
      </c>
      <c r="B4308" s="114" t="s">
        <v>781</v>
      </c>
      <c r="C4308" s="123">
        <v>10000</v>
      </c>
      <c r="D4308" s="115">
        <v>10000</v>
      </c>
      <c r="E4308" s="123">
        <v>0</v>
      </c>
      <c r="F4308" s="217">
        <f t="shared" si="1561"/>
        <v>100</v>
      </c>
    </row>
    <row r="4309" spans="1:6" s="120" customFormat="1" x14ac:dyDescent="0.2">
      <c r="A4309" s="111">
        <v>480000</v>
      </c>
      <c r="B4309" s="116" t="s">
        <v>419</v>
      </c>
      <c r="C4309" s="110">
        <f t="shared" ref="C4309" si="1565">C4310</f>
        <v>1680000</v>
      </c>
      <c r="D4309" s="110">
        <f t="shared" ref="D4309:E4309" si="1566">D4310</f>
        <v>680000</v>
      </c>
      <c r="E4309" s="110">
        <f t="shared" si="1566"/>
        <v>0</v>
      </c>
      <c r="F4309" s="218">
        <f t="shared" si="1561"/>
        <v>40.476190476190474</v>
      </c>
    </row>
    <row r="4310" spans="1:6" s="120" customFormat="1" x14ac:dyDescent="0.2">
      <c r="A4310" s="111">
        <v>488000</v>
      </c>
      <c r="B4310" s="116" t="s">
        <v>375</v>
      </c>
      <c r="C4310" s="110">
        <f t="shared" ref="C4310" si="1567">C4311+C4312</f>
        <v>1680000</v>
      </c>
      <c r="D4310" s="110">
        <f t="shared" ref="D4310" si="1568">D4311+D4312</f>
        <v>680000</v>
      </c>
      <c r="E4310" s="110">
        <f t="shared" ref="E4310" si="1569">E4311+E4312</f>
        <v>0</v>
      </c>
      <c r="F4310" s="218">
        <f t="shared" si="1561"/>
        <v>40.476190476190474</v>
      </c>
    </row>
    <row r="4311" spans="1:6" s="95" customFormat="1" x14ac:dyDescent="0.2">
      <c r="A4311" s="113">
        <v>488100</v>
      </c>
      <c r="B4311" s="114" t="s">
        <v>714</v>
      </c>
      <c r="C4311" s="123">
        <v>680000</v>
      </c>
      <c r="D4311" s="115">
        <v>680000</v>
      </c>
      <c r="E4311" s="123">
        <v>0</v>
      </c>
      <c r="F4311" s="217">
        <f t="shared" si="1561"/>
        <v>100</v>
      </c>
    </row>
    <row r="4312" spans="1:6" s="95" customFormat="1" x14ac:dyDescent="0.2">
      <c r="A4312" s="113">
        <v>488100</v>
      </c>
      <c r="B4312" s="114" t="s">
        <v>375</v>
      </c>
      <c r="C4312" s="123">
        <v>1000000</v>
      </c>
      <c r="D4312" s="115">
        <v>0</v>
      </c>
      <c r="E4312" s="123">
        <v>0</v>
      </c>
      <c r="F4312" s="217">
        <f t="shared" si="1561"/>
        <v>0</v>
      </c>
    </row>
    <row r="4313" spans="1:6" s="120" customFormat="1" x14ac:dyDescent="0.2">
      <c r="A4313" s="111">
        <v>510000</v>
      </c>
      <c r="B4313" s="116" t="s">
        <v>423</v>
      </c>
      <c r="C4313" s="110">
        <f>C4314+C4316</f>
        <v>22000</v>
      </c>
      <c r="D4313" s="110">
        <f>D4314+D4316</f>
        <v>22000</v>
      </c>
      <c r="E4313" s="110">
        <f>E4314+E4316</f>
        <v>0</v>
      </c>
      <c r="F4313" s="218">
        <f t="shared" si="1561"/>
        <v>100</v>
      </c>
    </row>
    <row r="4314" spans="1:6" s="120" customFormat="1" x14ac:dyDescent="0.2">
      <c r="A4314" s="111">
        <v>511000</v>
      </c>
      <c r="B4314" s="116" t="s">
        <v>424</v>
      </c>
      <c r="C4314" s="110">
        <f>C4315+0</f>
        <v>15000</v>
      </c>
      <c r="D4314" s="110">
        <f>D4315+0</f>
        <v>15000</v>
      </c>
      <c r="E4314" s="110">
        <f>E4315+0</f>
        <v>0</v>
      </c>
      <c r="F4314" s="218">
        <f t="shared" si="1561"/>
        <v>100</v>
      </c>
    </row>
    <row r="4315" spans="1:6" s="95" customFormat="1" x14ac:dyDescent="0.2">
      <c r="A4315" s="113">
        <v>511300</v>
      </c>
      <c r="B4315" s="114" t="s">
        <v>427</v>
      </c>
      <c r="C4315" s="123">
        <v>15000</v>
      </c>
      <c r="D4315" s="115">
        <v>15000</v>
      </c>
      <c r="E4315" s="123">
        <v>0</v>
      </c>
      <c r="F4315" s="217">
        <f t="shared" si="1561"/>
        <v>100</v>
      </c>
    </row>
    <row r="4316" spans="1:6" s="122" customFormat="1" x14ac:dyDescent="0.2">
      <c r="A4316" s="111">
        <v>516000</v>
      </c>
      <c r="B4316" s="116" t="s">
        <v>434</v>
      </c>
      <c r="C4316" s="132">
        <f t="shared" ref="C4316" si="1570">C4317</f>
        <v>7000</v>
      </c>
      <c r="D4316" s="132">
        <f t="shared" ref="D4316:E4316" si="1571">D4317</f>
        <v>7000</v>
      </c>
      <c r="E4316" s="132">
        <f t="shared" si="1571"/>
        <v>0</v>
      </c>
      <c r="F4316" s="241">
        <f t="shared" si="1561"/>
        <v>100</v>
      </c>
    </row>
    <row r="4317" spans="1:6" s="95" customFormat="1" x14ac:dyDescent="0.2">
      <c r="A4317" s="113">
        <v>516100</v>
      </c>
      <c r="B4317" s="114" t="s">
        <v>434</v>
      </c>
      <c r="C4317" s="123">
        <v>7000</v>
      </c>
      <c r="D4317" s="115">
        <v>7000</v>
      </c>
      <c r="E4317" s="123">
        <v>0</v>
      </c>
      <c r="F4317" s="217">
        <f t="shared" si="1561"/>
        <v>100</v>
      </c>
    </row>
    <row r="4318" spans="1:6" s="120" customFormat="1" x14ac:dyDescent="0.2">
      <c r="A4318" s="111">
        <v>630000</v>
      </c>
      <c r="B4318" s="116" t="s">
        <v>462</v>
      </c>
      <c r="C4318" s="110">
        <f>C4319+0</f>
        <v>52000</v>
      </c>
      <c r="D4318" s="110">
        <f>D4319+0</f>
        <v>43000</v>
      </c>
      <c r="E4318" s="110">
        <f>E4319+0</f>
        <v>0</v>
      </c>
      <c r="F4318" s="218">
        <f t="shared" si="1561"/>
        <v>82.692307692307693</v>
      </c>
    </row>
    <row r="4319" spans="1:6" s="120" customFormat="1" x14ac:dyDescent="0.2">
      <c r="A4319" s="111">
        <v>638000</v>
      </c>
      <c r="B4319" s="116" t="s">
        <v>398</v>
      </c>
      <c r="C4319" s="110">
        <f t="shared" ref="C4319" si="1572">C4320</f>
        <v>52000</v>
      </c>
      <c r="D4319" s="110">
        <f t="shared" ref="D4319:E4319" si="1573">D4320</f>
        <v>43000</v>
      </c>
      <c r="E4319" s="110">
        <f t="shared" si="1573"/>
        <v>0</v>
      </c>
      <c r="F4319" s="218">
        <f t="shared" si="1561"/>
        <v>82.692307692307693</v>
      </c>
    </row>
    <row r="4320" spans="1:6" s="95" customFormat="1" x14ac:dyDescent="0.2">
      <c r="A4320" s="113">
        <v>638100</v>
      </c>
      <c r="B4320" s="114" t="s">
        <v>467</v>
      </c>
      <c r="C4320" s="123">
        <v>52000</v>
      </c>
      <c r="D4320" s="115">
        <v>43000</v>
      </c>
      <c r="E4320" s="123">
        <v>0</v>
      </c>
      <c r="F4320" s="217">
        <f t="shared" si="1561"/>
        <v>82.692307692307693</v>
      </c>
    </row>
    <row r="4321" spans="1:6" s="167" customFormat="1" x14ac:dyDescent="0.2">
      <c r="A4321" s="158"/>
      <c r="B4321" s="159" t="s">
        <v>501</v>
      </c>
      <c r="C4321" s="153">
        <f>C4285+C4309+C4313+C4318</f>
        <v>45486500</v>
      </c>
      <c r="D4321" s="153">
        <f>D4285+D4309+D4313+D4318</f>
        <v>34208500</v>
      </c>
      <c r="E4321" s="153">
        <f>E4285+E4309+E4313+E4318</f>
        <v>0</v>
      </c>
      <c r="F4321" s="246">
        <f t="shared" si="1561"/>
        <v>75.205830301298178</v>
      </c>
    </row>
    <row r="4322" spans="1:6" s="122" customFormat="1" x14ac:dyDescent="0.2">
      <c r="A4322" s="131"/>
      <c r="B4322" s="109"/>
      <c r="C4322" s="132"/>
      <c r="D4322" s="132"/>
      <c r="E4322" s="132"/>
      <c r="F4322" s="241"/>
    </row>
    <row r="4323" spans="1:6" s="122" customFormat="1" x14ac:dyDescent="0.2">
      <c r="A4323" s="131"/>
      <c r="B4323" s="109"/>
      <c r="C4323" s="132"/>
      <c r="D4323" s="132"/>
      <c r="E4323" s="132"/>
      <c r="F4323" s="241"/>
    </row>
    <row r="4324" spans="1:6" s="122" customFormat="1" x14ac:dyDescent="0.2">
      <c r="A4324" s="113" t="s">
        <v>980</v>
      </c>
      <c r="B4324" s="116"/>
      <c r="C4324" s="132"/>
      <c r="D4324" s="132"/>
      <c r="E4324" s="132"/>
      <c r="F4324" s="241"/>
    </row>
    <row r="4325" spans="1:6" s="122" customFormat="1" x14ac:dyDescent="0.2">
      <c r="A4325" s="113" t="s">
        <v>522</v>
      </c>
      <c r="B4325" s="116"/>
      <c r="C4325" s="132"/>
      <c r="D4325" s="132"/>
      <c r="E4325" s="132"/>
      <c r="F4325" s="241"/>
    </row>
    <row r="4326" spans="1:6" s="122" customFormat="1" x14ac:dyDescent="0.2">
      <c r="A4326" s="113" t="s">
        <v>645</v>
      </c>
      <c r="B4326" s="116"/>
      <c r="C4326" s="132"/>
      <c r="D4326" s="132"/>
      <c r="E4326" s="132"/>
      <c r="F4326" s="241"/>
    </row>
    <row r="4327" spans="1:6" s="122" customFormat="1" x14ac:dyDescent="0.2">
      <c r="A4327" s="113" t="s">
        <v>801</v>
      </c>
      <c r="B4327" s="116"/>
      <c r="C4327" s="132"/>
      <c r="D4327" s="132"/>
      <c r="E4327" s="132"/>
      <c r="F4327" s="241"/>
    </row>
    <row r="4328" spans="1:6" s="122" customFormat="1" x14ac:dyDescent="0.2">
      <c r="A4328" s="113"/>
      <c r="B4328" s="144"/>
      <c r="C4328" s="132"/>
      <c r="D4328" s="132"/>
      <c r="E4328" s="132"/>
      <c r="F4328" s="241"/>
    </row>
    <row r="4329" spans="1:6" s="122" customFormat="1" x14ac:dyDescent="0.2">
      <c r="A4329" s="111">
        <v>410000</v>
      </c>
      <c r="B4329" s="112" t="s">
        <v>359</v>
      </c>
      <c r="C4329" s="132">
        <f t="shared" ref="C4329" si="1574">C4330+C4335</f>
        <v>462500</v>
      </c>
      <c r="D4329" s="132">
        <f t="shared" ref="D4329" si="1575">D4330+D4335</f>
        <v>511400</v>
      </c>
      <c r="E4329" s="132">
        <f t="shared" ref="E4329" si="1576">E4330+E4335</f>
        <v>0</v>
      </c>
      <c r="F4329" s="241">
        <f t="shared" si="1561"/>
        <v>110.57297297297298</v>
      </c>
    </row>
    <row r="4330" spans="1:6" s="122" customFormat="1" x14ac:dyDescent="0.2">
      <c r="A4330" s="111">
        <v>411000</v>
      </c>
      <c r="B4330" s="112" t="s">
        <v>472</v>
      </c>
      <c r="C4330" s="132">
        <f t="shared" ref="C4330" si="1577">SUM(C4331:C4334)</f>
        <v>384700</v>
      </c>
      <c r="D4330" s="132">
        <f t="shared" ref="D4330" si="1578">SUM(D4331:D4334)</f>
        <v>433800</v>
      </c>
      <c r="E4330" s="132">
        <f t="shared" ref="E4330" si="1579">SUM(E4331:E4334)</f>
        <v>0</v>
      </c>
      <c r="F4330" s="241">
        <f t="shared" si="1561"/>
        <v>112.76319209773851</v>
      </c>
    </row>
    <row r="4331" spans="1:6" s="95" customFormat="1" x14ac:dyDescent="0.2">
      <c r="A4331" s="113">
        <v>411100</v>
      </c>
      <c r="B4331" s="114" t="s">
        <v>360</v>
      </c>
      <c r="C4331" s="123">
        <v>353500</v>
      </c>
      <c r="D4331" s="115">
        <v>410000</v>
      </c>
      <c r="E4331" s="123">
        <v>0</v>
      </c>
      <c r="F4331" s="217">
        <f t="shared" si="1561"/>
        <v>115.98302687411599</v>
      </c>
    </row>
    <row r="4332" spans="1:6" s="95" customFormat="1" ht="40.5" x14ac:dyDescent="0.2">
      <c r="A4332" s="113">
        <v>411200</v>
      </c>
      <c r="B4332" s="114" t="s">
        <v>485</v>
      </c>
      <c r="C4332" s="123">
        <v>14000</v>
      </c>
      <c r="D4332" s="115">
        <v>14000</v>
      </c>
      <c r="E4332" s="123">
        <v>0</v>
      </c>
      <c r="F4332" s="217">
        <f t="shared" si="1561"/>
        <v>100</v>
      </c>
    </row>
    <row r="4333" spans="1:6" s="95" customFormat="1" ht="40.5" x14ac:dyDescent="0.2">
      <c r="A4333" s="113">
        <v>411300</v>
      </c>
      <c r="B4333" s="114" t="s">
        <v>361</v>
      </c>
      <c r="C4333" s="123">
        <v>12000</v>
      </c>
      <c r="D4333" s="115">
        <v>4000</v>
      </c>
      <c r="E4333" s="123">
        <v>0</v>
      </c>
      <c r="F4333" s="217">
        <f t="shared" si="1561"/>
        <v>33.333333333333329</v>
      </c>
    </row>
    <row r="4334" spans="1:6" s="95" customFormat="1" x14ac:dyDescent="0.2">
      <c r="A4334" s="113">
        <v>411400</v>
      </c>
      <c r="B4334" s="114" t="s">
        <v>362</v>
      </c>
      <c r="C4334" s="123">
        <v>5200.0000000000009</v>
      </c>
      <c r="D4334" s="115">
        <v>5800</v>
      </c>
      <c r="E4334" s="123">
        <v>0</v>
      </c>
      <c r="F4334" s="217">
        <f t="shared" si="1561"/>
        <v>111.53846153846152</v>
      </c>
    </row>
    <row r="4335" spans="1:6" s="122" customFormat="1" x14ac:dyDescent="0.2">
      <c r="A4335" s="111">
        <v>412000</v>
      </c>
      <c r="B4335" s="116" t="s">
        <v>477</v>
      </c>
      <c r="C4335" s="132">
        <f>SUM(C4336:C4345)</f>
        <v>77800</v>
      </c>
      <c r="D4335" s="132">
        <f>SUM(D4336:D4345)</f>
        <v>77600</v>
      </c>
      <c r="E4335" s="132">
        <f>SUM(E4336:E4345)</f>
        <v>0</v>
      </c>
      <c r="F4335" s="241">
        <f t="shared" si="1561"/>
        <v>99.742930591259636</v>
      </c>
    </row>
    <row r="4336" spans="1:6" s="95" customFormat="1" x14ac:dyDescent="0.2">
      <c r="A4336" s="113">
        <v>412100</v>
      </c>
      <c r="B4336" s="114" t="s">
        <v>363</v>
      </c>
      <c r="C4336" s="123">
        <v>38000</v>
      </c>
      <c r="D4336" s="115">
        <v>38000</v>
      </c>
      <c r="E4336" s="123">
        <v>0</v>
      </c>
      <c r="F4336" s="217">
        <f t="shared" si="1561"/>
        <v>100</v>
      </c>
    </row>
    <row r="4337" spans="1:6" s="95" customFormat="1" ht="40.5" x14ac:dyDescent="0.2">
      <c r="A4337" s="113">
        <v>412200</v>
      </c>
      <c r="B4337" s="114" t="s">
        <v>486</v>
      </c>
      <c r="C4337" s="123">
        <v>11700</v>
      </c>
      <c r="D4337" s="115">
        <v>12000</v>
      </c>
      <c r="E4337" s="123">
        <v>0</v>
      </c>
      <c r="F4337" s="217">
        <f t="shared" si="1561"/>
        <v>102.56410256410255</v>
      </c>
    </row>
    <row r="4338" spans="1:6" s="95" customFormat="1" x14ac:dyDescent="0.2">
      <c r="A4338" s="113">
        <v>412300</v>
      </c>
      <c r="B4338" s="114" t="s">
        <v>364</v>
      </c>
      <c r="C4338" s="123">
        <v>2500</v>
      </c>
      <c r="D4338" s="115">
        <v>2500</v>
      </c>
      <c r="E4338" s="123">
        <v>0</v>
      </c>
      <c r="F4338" s="217">
        <f t="shared" si="1561"/>
        <v>100</v>
      </c>
    </row>
    <row r="4339" spans="1:6" s="95" customFormat="1" x14ac:dyDescent="0.2">
      <c r="A4339" s="113">
        <v>412400</v>
      </c>
      <c r="B4339" s="114" t="s">
        <v>365</v>
      </c>
      <c r="C4339" s="123">
        <v>13000</v>
      </c>
      <c r="D4339" s="115">
        <v>13000</v>
      </c>
      <c r="E4339" s="123">
        <v>0</v>
      </c>
      <c r="F4339" s="217">
        <f t="shared" si="1561"/>
        <v>100</v>
      </c>
    </row>
    <row r="4340" spans="1:6" s="95" customFormat="1" x14ac:dyDescent="0.2">
      <c r="A4340" s="113">
        <v>412500</v>
      </c>
      <c r="B4340" s="114" t="s">
        <v>366</v>
      </c>
      <c r="C4340" s="123">
        <v>1000</v>
      </c>
      <c r="D4340" s="115">
        <v>999.99999999999989</v>
      </c>
      <c r="E4340" s="123">
        <v>0</v>
      </c>
      <c r="F4340" s="217">
        <f t="shared" si="1561"/>
        <v>99.999999999999986</v>
      </c>
    </row>
    <row r="4341" spans="1:6" s="95" customFormat="1" x14ac:dyDescent="0.2">
      <c r="A4341" s="113">
        <v>412600</v>
      </c>
      <c r="B4341" s="114" t="s">
        <v>487</v>
      </c>
      <c r="C4341" s="123">
        <v>4000.0000000000009</v>
      </c>
      <c r="D4341" s="115">
        <v>4000</v>
      </c>
      <c r="E4341" s="123">
        <v>0</v>
      </c>
      <c r="F4341" s="217">
        <f t="shared" si="1561"/>
        <v>99.999999999999972</v>
      </c>
    </row>
    <row r="4342" spans="1:6" s="95" customFormat="1" x14ac:dyDescent="0.2">
      <c r="A4342" s="113">
        <v>412700</v>
      </c>
      <c r="B4342" s="114" t="s">
        <v>474</v>
      </c>
      <c r="C4342" s="123">
        <v>4499.9999999999964</v>
      </c>
      <c r="D4342" s="115">
        <v>4500</v>
      </c>
      <c r="E4342" s="123">
        <v>0</v>
      </c>
      <c r="F4342" s="217">
        <f t="shared" si="1561"/>
        <v>100.00000000000009</v>
      </c>
    </row>
    <row r="4343" spans="1:6" s="95" customFormat="1" x14ac:dyDescent="0.2">
      <c r="A4343" s="113">
        <v>412900</v>
      </c>
      <c r="B4343" s="118" t="s">
        <v>802</v>
      </c>
      <c r="C4343" s="123">
        <v>2200</v>
      </c>
      <c r="D4343" s="115">
        <v>1500</v>
      </c>
      <c r="E4343" s="123">
        <v>0</v>
      </c>
      <c r="F4343" s="217">
        <f t="shared" si="1561"/>
        <v>68.181818181818173</v>
      </c>
    </row>
    <row r="4344" spans="1:6" s="95" customFormat="1" x14ac:dyDescent="0.2">
      <c r="A4344" s="113">
        <v>412900</v>
      </c>
      <c r="B4344" s="118" t="s">
        <v>586</v>
      </c>
      <c r="C4344" s="123">
        <v>200</v>
      </c>
      <c r="D4344" s="115">
        <v>300</v>
      </c>
      <c r="E4344" s="123">
        <v>0</v>
      </c>
      <c r="F4344" s="217">
        <f t="shared" si="1561"/>
        <v>150</v>
      </c>
    </row>
    <row r="4345" spans="1:6" s="95" customFormat="1" x14ac:dyDescent="0.2">
      <c r="A4345" s="113">
        <v>412900</v>
      </c>
      <c r="B4345" s="118" t="s">
        <v>587</v>
      </c>
      <c r="C4345" s="123">
        <v>700</v>
      </c>
      <c r="D4345" s="115">
        <v>800</v>
      </c>
      <c r="E4345" s="123">
        <v>0</v>
      </c>
      <c r="F4345" s="217">
        <f t="shared" si="1561"/>
        <v>114.28571428571428</v>
      </c>
    </row>
    <row r="4346" spans="1:6" s="122" customFormat="1" x14ac:dyDescent="0.2">
      <c r="A4346" s="111">
        <v>510000</v>
      </c>
      <c r="B4346" s="116" t="s">
        <v>423</v>
      </c>
      <c r="C4346" s="132">
        <f>C4347+0+C4349</f>
        <v>8500</v>
      </c>
      <c r="D4346" s="132">
        <f>D4347+0+D4349</f>
        <v>7500</v>
      </c>
      <c r="E4346" s="132">
        <f>E4347+0+E4349</f>
        <v>0</v>
      </c>
      <c r="F4346" s="241">
        <f t="shared" si="1561"/>
        <v>88.235294117647058</v>
      </c>
    </row>
    <row r="4347" spans="1:6" s="122" customFormat="1" x14ac:dyDescent="0.2">
      <c r="A4347" s="111">
        <v>511000</v>
      </c>
      <c r="B4347" s="116" t="s">
        <v>424</v>
      </c>
      <c r="C4347" s="132">
        <f t="shared" ref="C4347" si="1580">SUM(C4348:C4348)</f>
        <v>2500</v>
      </c>
      <c r="D4347" s="132">
        <f t="shared" ref="D4347:E4347" si="1581">SUM(D4348:D4348)</f>
        <v>2500</v>
      </c>
      <c r="E4347" s="132">
        <f t="shared" si="1581"/>
        <v>0</v>
      </c>
      <c r="F4347" s="241">
        <f t="shared" si="1561"/>
        <v>100</v>
      </c>
    </row>
    <row r="4348" spans="1:6" s="95" customFormat="1" x14ac:dyDescent="0.2">
      <c r="A4348" s="113">
        <v>511300</v>
      </c>
      <c r="B4348" s="114" t="s">
        <v>427</v>
      </c>
      <c r="C4348" s="123">
        <v>2500</v>
      </c>
      <c r="D4348" s="115">
        <v>2500</v>
      </c>
      <c r="E4348" s="123">
        <v>0</v>
      </c>
      <c r="F4348" s="217">
        <f t="shared" si="1561"/>
        <v>100</v>
      </c>
    </row>
    <row r="4349" spans="1:6" s="122" customFormat="1" x14ac:dyDescent="0.2">
      <c r="A4349" s="111">
        <v>513000</v>
      </c>
      <c r="B4349" s="116" t="s">
        <v>432</v>
      </c>
      <c r="C4349" s="132">
        <f t="shared" ref="C4349" si="1582">C4350</f>
        <v>6000</v>
      </c>
      <c r="D4349" s="132">
        <f t="shared" ref="D4349:E4349" si="1583">D4350</f>
        <v>5000</v>
      </c>
      <c r="E4349" s="132">
        <f t="shared" si="1583"/>
        <v>0</v>
      </c>
      <c r="F4349" s="241">
        <f t="shared" si="1561"/>
        <v>83.333333333333343</v>
      </c>
    </row>
    <row r="4350" spans="1:6" s="95" customFormat="1" x14ac:dyDescent="0.2">
      <c r="A4350" s="113">
        <v>513700</v>
      </c>
      <c r="B4350" s="114" t="s">
        <v>590</v>
      </c>
      <c r="C4350" s="123">
        <v>6000</v>
      </c>
      <c r="D4350" s="115">
        <v>5000</v>
      </c>
      <c r="E4350" s="123">
        <v>0</v>
      </c>
      <c r="F4350" s="217">
        <f t="shared" ref="F4350:F4399" si="1584">D4350/C4350*100</f>
        <v>83.333333333333343</v>
      </c>
    </row>
    <row r="4351" spans="1:6" s="122" customFormat="1" x14ac:dyDescent="0.2">
      <c r="A4351" s="111">
        <v>630000</v>
      </c>
      <c r="B4351" s="116" t="s">
        <v>462</v>
      </c>
      <c r="C4351" s="132">
        <f>0+C4352</f>
        <v>5500</v>
      </c>
      <c r="D4351" s="132">
        <f>0+D4352</f>
        <v>2000</v>
      </c>
      <c r="E4351" s="132">
        <f>0+E4352</f>
        <v>0</v>
      </c>
      <c r="F4351" s="241">
        <f t="shared" si="1584"/>
        <v>36.363636363636367</v>
      </c>
    </row>
    <row r="4352" spans="1:6" s="122" customFormat="1" x14ac:dyDescent="0.2">
      <c r="A4352" s="111">
        <v>638000</v>
      </c>
      <c r="B4352" s="116" t="s">
        <v>398</v>
      </c>
      <c r="C4352" s="132">
        <f t="shared" ref="C4352" si="1585">C4353</f>
        <v>5500</v>
      </c>
      <c r="D4352" s="132">
        <f t="shared" ref="D4352:E4352" si="1586">D4353</f>
        <v>2000</v>
      </c>
      <c r="E4352" s="132">
        <f t="shared" si="1586"/>
        <v>0</v>
      </c>
      <c r="F4352" s="241">
        <f t="shared" si="1584"/>
        <v>36.363636363636367</v>
      </c>
    </row>
    <row r="4353" spans="1:6" s="95" customFormat="1" x14ac:dyDescent="0.2">
      <c r="A4353" s="113">
        <v>638100</v>
      </c>
      <c r="B4353" s="114" t="s">
        <v>467</v>
      </c>
      <c r="C4353" s="123">
        <v>5500</v>
      </c>
      <c r="D4353" s="115">
        <v>2000</v>
      </c>
      <c r="E4353" s="123">
        <v>0</v>
      </c>
      <c r="F4353" s="217">
        <f t="shared" si="1584"/>
        <v>36.363636363636367</v>
      </c>
    </row>
    <row r="4354" spans="1:6" s="167" customFormat="1" x14ac:dyDescent="0.2">
      <c r="A4354" s="158"/>
      <c r="B4354" s="159" t="s">
        <v>501</v>
      </c>
      <c r="C4354" s="153">
        <f>C4329+C4346+C4351</f>
        <v>476500</v>
      </c>
      <c r="D4354" s="153">
        <f>D4329+D4346+D4351</f>
        <v>520900</v>
      </c>
      <c r="E4354" s="153">
        <f>E4329+E4346+E4351</f>
        <v>0</v>
      </c>
      <c r="F4354" s="246">
        <f t="shared" si="1584"/>
        <v>109.31794333683106</v>
      </c>
    </row>
    <row r="4355" spans="1:6" s="122" customFormat="1" x14ac:dyDescent="0.2">
      <c r="A4355" s="131"/>
      <c r="B4355" s="109"/>
      <c r="C4355" s="132"/>
      <c r="D4355" s="132"/>
      <c r="E4355" s="132"/>
      <c r="F4355" s="241"/>
    </row>
    <row r="4356" spans="1:6" s="122" customFormat="1" x14ac:dyDescent="0.2">
      <c r="A4356" s="131"/>
      <c r="B4356" s="109"/>
      <c r="C4356" s="132"/>
      <c r="D4356" s="132"/>
      <c r="E4356" s="132"/>
      <c r="F4356" s="241"/>
    </row>
    <row r="4357" spans="1:6" s="95" customFormat="1" x14ac:dyDescent="0.2">
      <c r="A4357" s="113" t="s">
        <v>981</v>
      </c>
      <c r="B4357" s="116"/>
      <c r="C4357" s="115"/>
      <c r="D4357" s="115"/>
      <c r="E4357" s="115"/>
      <c r="F4357" s="219"/>
    </row>
    <row r="4358" spans="1:6" s="95" customFormat="1" x14ac:dyDescent="0.2">
      <c r="A4358" s="113" t="s">
        <v>523</v>
      </c>
      <c r="B4358" s="116"/>
      <c r="C4358" s="115"/>
      <c r="D4358" s="115"/>
      <c r="E4358" s="115"/>
      <c r="F4358" s="219"/>
    </row>
    <row r="4359" spans="1:6" s="95" customFormat="1" x14ac:dyDescent="0.2">
      <c r="A4359" s="113" t="s">
        <v>653</v>
      </c>
      <c r="B4359" s="116"/>
      <c r="C4359" s="115"/>
      <c r="D4359" s="115"/>
      <c r="E4359" s="115"/>
      <c r="F4359" s="219"/>
    </row>
    <row r="4360" spans="1:6" s="95" customFormat="1" x14ac:dyDescent="0.2">
      <c r="A4360" s="113" t="s">
        <v>861</v>
      </c>
      <c r="B4360" s="116"/>
      <c r="C4360" s="115"/>
      <c r="D4360" s="115"/>
      <c r="E4360" s="115"/>
      <c r="F4360" s="219"/>
    </row>
    <row r="4361" spans="1:6" s="95" customFormat="1" x14ac:dyDescent="0.2">
      <c r="A4361" s="113"/>
      <c r="B4361" s="144"/>
      <c r="C4361" s="132"/>
      <c r="D4361" s="132"/>
      <c r="E4361" s="132"/>
      <c r="F4361" s="241"/>
    </row>
    <row r="4362" spans="1:6" s="95" customFormat="1" x14ac:dyDescent="0.2">
      <c r="A4362" s="111">
        <v>410000</v>
      </c>
      <c r="B4362" s="112" t="s">
        <v>359</v>
      </c>
      <c r="C4362" s="110">
        <f>C4363+C4368+C4384+C4382</f>
        <v>5611000</v>
      </c>
      <c r="D4362" s="110">
        <f>D4363+D4368+D4384+D4382</f>
        <v>6104500</v>
      </c>
      <c r="E4362" s="110">
        <f>E4363+E4368+E4384+E4382</f>
        <v>0</v>
      </c>
      <c r="F4362" s="218">
        <f t="shared" si="1584"/>
        <v>108.7952236677954</v>
      </c>
    </row>
    <row r="4363" spans="1:6" s="95" customFormat="1" x14ac:dyDescent="0.2">
      <c r="A4363" s="111">
        <v>411000</v>
      </c>
      <c r="B4363" s="112" t="s">
        <v>472</v>
      </c>
      <c r="C4363" s="110">
        <f t="shared" ref="C4363" si="1587">SUM(C4364:C4367)</f>
        <v>2681000</v>
      </c>
      <c r="D4363" s="110">
        <f t="shared" ref="D4363" si="1588">SUM(D4364:D4367)</f>
        <v>2978000</v>
      </c>
      <c r="E4363" s="110">
        <f t="shared" ref="E4363" si="1589">SUM(E4364:E4367)</f>
        <v>0</v>
      </c>
      <c r="F4363" s="218">
        <f t="shared" si="1584"/>
        <v>111.07795598657218</v>
      </c>
    </row>
    <row r="4364" spans="1:6" s="95" customFormat="1" x14ac:dyDescent="0.2">
      <c r="A4364" s="113">
        <v>411100</v>
      </c>
      <c r="B4364" s="114" t="s">
        <v>360</v>
      </c>
      <c r="C4364" s="123">
        <v>2460000</v>
      </c>
      <c r="D4364" s="115">
        <v>2753000</v>
      </c>
      <c r="E4364" s="123">
        <v>0</v>
      </c>
      <c r="F4364" s="217">
        <f t="shared" si="1584"/>
        <v>111.91056910569105</v>
      </c>
    </row>
    <row r="4365" spans="1:6" s="95" customFormat="1" ht="40.5" x14ac:dyDescent="0.2">
      <c r="A4365" s="113">
        <v>411200</v>
      </c>
      <c r="B4365" s="114" t="s">
        <v>485</v>
      </c>
      <c r="C4365" s="123">
        <v>95000</v>
      </c>
      <c r="D4365" s="115">
        <v>94000</v>
      </c>
      <c r="E4365" s="123">
        <v>0</v>
      </c>
      <c r="F4365" s="217">
        <f t="shared" si="1584"/>
        <v>98.94736842105263</v>
      </c>
    </row>
    <row r="4366" spans="1:6" s="95" customFormat="1" ht="40.5" x14ac:dyDescent="0.2">
      <c r="A4366" s="113">
        <v>411300</v>
      </c>
      <c r="B4366" s="114" t="s">
        <v>361</v>
      </c>
      <c r="C4366" s="123">
        <v>83000</v>
      </c>
      <c r="D4366" s="115">
        <v>90000</v>
      </c>
      <c r="E4366" s="123">
        <v>0</v>
      </c>
      <c r="F4366" s="217">
        <f t="shared" si="1584"/>
        <v>108.43373493975903</v>
      </c>
    </row>
    <row r="4367" spans="1:6" s="95" customFormat="1" x14ac:dyDescent="0.2">
      <c r="A4367" s="113">
        <v>411400</v>
      </c>
      <c r="B4367" s="114" t="s">
        <v>362</v>
      </c>
      <c r="C4367" s="123">
        <v>43000</v>
      </c>
      <c r="D4367" s="115">
        <v>41000</v>
      </c>
      <c r="E4367" s="123">
        <v>0</v>
      </c>
      <c r="F4367" s="217">
        <f t="shared" si="1584"/>
        <v>95.348837209302332</v>
      </c>
    </row>
    <row r="4368" spans="1:6" s="95" customFormat="1" x14ac:dyDescent="0.2">
      <c r="A4368" s="111">
        <v>412000</v>
      </c>
      <c r="B4368" s="116" t="s">
        <v>477</v>
      </c>
      <c r="C4368" s="110">
        <f>SUM(C4369:C4381)</f>
        <v>330000</v>
      </c>
      <c r="D4368" s="110">
        <f>SUM(D4369:D4381)</f>
        <v>326500</v>
      </c>
      <c r="E4368" s="110">
        <f>SUM(E4369:E4381)</f>
        <v>0</v>
      </c>
      <c r="F4368" s="218">
        <f t="shared" si="1584"/>
        <v>98.939393939393938</v>
      </c>
    </row>
    <row r="4369" spans="1:6" s="95" customFormat="1" ht="40.5" x14ac:dyDescent="0.2">
      <c r="A4369" s="113">
        <v>412200</v>
      </c>
      <c r="B4369" s="114" t="s">
        <v>486</v>
      </c>
      <c r="C4369" s="123">
        <v>37000</v>
      </c>
      <c r="D4369" s="115">
        <v>38000</v>
      </c>
      <c r="E4369" s="123">
        <v>0</v>
      </c>
      <c r="F4369" s="217">
        <f t="shared" si="1584"/>
        <v>102.70270270270269</v>
      </c>
    </row>
    <row r="4370" spans="1:6" s="95" customFormat="1" x14ac:dyDescent="0.2">
      <c r="A4370" s="113">
        <v>412300</v>
      </c>
      <c r="B4370" s="114" t="s">
        <v>364</v>
      </c>
      <c r="C4370" s="123">
        <v>18000</v>
      </c>
      <c r="D4370" s="115">
        <v>18000</v>
      </c>
      <c r="E4370" s="123">
        <v>0</v>
      </c>
      <c r="F4370" s="217">
        <f t="shared" si="1584"/>
        <v>100</v>
      </c>
    </row>
    <row r="4371" spans="1:6" s="95" customFormat="1" x14ac:dyDescent="0.2">
      <c r="A4371" s="113">
        <v>412500</v>
      </c>
      <c r="B4371" s="114" t="s">
        <v>366</v>
      </c>
      <c r="C4371" s="123">
        <v>20000</v>
      </c>
      <c r="D4371" s="115">
        <v>20000</v>
      </c>
      <c r="E4371" s="123">
        <v>0</v>
      </c>
      <c r="F4371" s="217">
        <f t="shared" si="1584"/>
        <v>100</v>
      </c>
    </row>
    <row r="4372" spans="1:6" s="95" customFormat="1" x14ac:dyDescent="0.2">
      <c r="A4372" s="113">
        <v>412600</v>
      </c>
      <c r="B4372" s="114" t="s">
        <v>487</v>
      </c>
      <c r="C4372" s="123">
        <v>45000</v>
      </c>
      <c r="D4372" s="115">
        <v>45000</v>
      </c>
      <c r="E4372" s="123">
        <v>0</v>
      </c>
      <c r="F4372" s="217">
        <f t="shared" si="1584"/>
        <v>100</v>
      </c>
    </row>
    <row r="4373" spans="1:6" s="95" customFormat="1" x14ac:dyDescent="0.2">
      <c r="A4373" s="113">
        <v>412700</v>
      </c>
      <c r="B4373" s="114" t="s">
        <v>474</v>
      </c>
      <c r="C4373" s="123">
        <v>50000</v>
      </c>
      <c r="D4373" s="115">
        <v>50000</v>
      </c>
      <c r="E4373" s="123">
        <v>0</v>
      </c>
      <c r="F4373" s="217">
        <f t="shared" si="1584"/>
        <v>100</v>
      </c>
    </row>
    <row r="4374" spans="1:6" s="95" customFormat="1" x14ac:dyDescent="0.2">
      <c r="A4374" s="113">
        <v>412900</v>
      </c>
      <c r="B4374" s="118" t="s">
        <v>802</v>
      </c>
      <c r="C4374" s="123">
        <v>500</v>
      </c>
      <c r="D4374" s="115">
        <v>499.99999999999994</v>
      </c>
      <c r="E4374" s="123">
        <v>0</v>
      </c>
      <c r="F4374" s="217">
        <f t="shared" si="1584"/>
        <v>99.999999999999986</v>
      </c>
    </row>
    <row r="4375" spans="1:6" s="95" customFormat="1" x14ac:dyDescent="0.2">
      <c r="A4375" s="113">
        <v>412900</v>
      </c>
      <c r="B4375" s="118" t="s">
        <v>567</v>
      </c>
      <c r="C4375" s="123">
        <v>6000</v>
      </c>
      <c r="D4375" s="115">
        <v>999.99999999999989</v>
      </c>
      <c r="E4375" s="123">
        <v>0</v>
      </c>
      <c r="F4375" s="217">
        <f t="shared" si="1584"/>
        <v>16.666666666666664</v>
      </c>
    </row>
    <row r="4376" spans="1:6" s="95" customFormat="1" x14ac:dyDescent="0.2">
      <c r="A4376" s="113">
        <v>412900</v>
      </c>
      <c r="B4376" s="118" t="s">
        <v>585</v>
      </c>
      <c r="C4376" s="123">
        <v>4000</v>
      </c>
      <c r="D4376" s="115">
        <v>3999.9999999999995</v>
      </c>
      <c r="E4376" s="123">
        <v>0</v>
      </c>
      <c r="F4376" s="217">
        <f t="shared" si="1584"/>
        <v>99.999999999999986</v>
      </c>
    </row>
    <row r="4377" spans="1:6" s="95" customFormat="1" x14ac:dyDescent="0.2">
      <c r="A4377" s="113">
        <v>412900</v>
      </c>
      <c r="B4377" s="118" t="s">
        <v>586</v>
      </c>
      <c r="C4377" s="123">
        <v>4000</v>
      </c>
      <c r="D4377" s="115">
        <v>3999.9999999999995</v>
      </c>
      <c r="E4377" s="123">
        <v>0</v>
      </c>
      <c r="F4377" s="217">
        <f t="shared" si="1584"/>
        <v>99.999999999999986</v>
      </c>
    </row>
    <row r="4378" spans="1:6" s="95" customFormat="1" x14ac:dyDescent="0.2">
      <c r="A4378" s="113">
        <v>412900</v>
      </c>
      <c r="B4378" s="118" t="s">
        <v>587</v>
      </c>
      <c r="C4378" s="123">
        <v>5500</v>
      </c>
      <c r="D4378" s="115">
        <v>6000</v>
      </c>
      <c r="E4378" s="123">
        <v>0</v>
      </c>
      <c r="F4378" s="217">
        <f t="shared" si="1584"/>
        <v>109.09090909090908</v>
      </c>
    </row>
    <row r="4379" spans="1:6" s="95" customFormat="1" x14ac:dyDescent="0.2">
      <c r="A4379" s="113">
        <v>412900</v>
      </c>
      <c r="B4379" s="114" t="s">
        <v>982</v>
      </c>
      <c r="C4379" s="123">
        <v>100000</v>
      </c>
      <c r="D4379" s="115">
        <v>99999.999999999985</v>
      </c>
      <c r="E4379" s="123">
        <v>0</v>
      </c>
      <c r="F4379" s="217">
        <f t="shared" si="1584"/>
        <v>99.999999999999986</v>
      </c>
    </row>
    <row r="4380" spans="1:6" s="95" customFormat="1" x14ac:dyDescent="0.2">
      <c r="A4380" s="113">
        <v>412900</v>
      </c>
      <c r="B4380" s="114" t="s">
        <v>715</v>
      </c>
      <c r="C4380" s="123">
        <v>20000</v>
      </c>
      <c r="D4380" s="115">
        <v>20000</v>
      </c>
      <c r="E4380" s="123">
        <v>0</v>
      </c>
      <c r="F4380" s="217">
        <f t="shared" si="1584"/>
        <v>100</v>
      </c>
    </row>
    <row r="4381" spans="1:6" s="95" customFormat="1" x14ac:dyDescent="0.2">
      <c r="A4381" s="113">
        <v>412900</v>
      </c>
      <c r="B4381" s="114" t="s">
        <v>716</v>
      </c>
      <c r="C4381" s="123">
        <v>20000</v>
      </c>
      <c r="D4381" s="115">
        <v>20000</v>
      </c>
      <c r="E4381" s="123">
        <v>0</v>
      </c>
      <c r="F4381" s="217">
        <f t="shared" si="1584"/>
        <v>100</v>
      </c>
    </row>
    <row r="4382" spans="1:6" s="120" customFormat="1" x14ac:dyDescent="0.2">
      <c r="A4382" s="111">
        <v>414000</v>
      </c>
      <c r="B4382" s="116" t="s">
        <v>376</v>
      </c>
      <c r="C4382" s="110">
        <f>0+C4383</f>
        <v>1450000</v>
      </c>
      <c r="D4382" s="110">
        <f>0+D4383</f>
        <v>1450000</v>
      </c>
      <c r="E4382" s="110">
        <f>0+E4383</f>
        <v>0</v>
      </c>
      <c r="F4382" s="218">
        <f t="shared" si="1584"/>
        <v>100</v>
      </c>
    </row>
    <row r="4383" spans="1:6" s="95" customFormat="1" x14ac:dyDescent="0.2">
      <c r="A4383" s="113">
        <v>414100</v>
      </c>
      <c r="B4383" s="114" t="s">
        <v>717</v>
      </c>
      <c r="C4383" s="123">
        <v>1450000</v>
      </c>
      <c r="D4383" s="115">
        <v>1450000</v>
      </c>
      <c r="E4383" s="123">
        <v>0</v>
      </c>
      <c r="F4383" s="217">
        <f t="shared" si="1584"/>
        <v>100</v>
      </c>
    </row>
    <row r="4384" spans="1:6" s="95" customFormat="1" x14ac:dyDescent="0.2">
      <c r="A4384" s="111">
        <v>415000</v>
      </c>
      <c r="B4384" s="116" t="s">
        <v>321</v>
      </c>
      <c r="C4384" s="110">
        <f>SUM(C4385:C4386)</f>
        <v>1150000</v>
      </c>
      <c r="D4384" s="110">
        <f>SUM(D4385:D4386)</f>
        <v>1350000</v>
      </c>
      <c r="E4384" s="110">
        <f>SUM(E4385:E4386)</f>
        <v>0</v>
      </c>
      <c r="F4384" s="218">
        <f t="shared" si="1584"/>
        <v>117.39130434782609</v>
      </c>
    </row>
    <row r="4385" spans="1:6" s="95" customFormat="1" x14ac:dyDescent="0.2">
      <c r="A4385" s="113">
        <v>415200</v>
      </c>
      <c r="B4385" s="114" t="s">
        <v>718</v>
      </c>
      <c r="C4385" s="123">
        <v>1050000</v>
      </c>
      <c r="D4385" s="115">
        <v>1250000</v>
      </c>
      <c r="E4385" s="123">
        <v>0</v>
      </c>
      <c r="F4385" s="217">
        <f t="shared" si="1584"/>
        <v>119.04761904761905</v>
      </c>
    </row>
    <row r="4386" spans="1:6" s="95" customFormat="1" x14ac:dyDescent="0.2">
      <c r="A4386" s="113">
        <v>415200</v>
      </c>
      <c r="B4386" s="114" t="s">
        <v>983</v>
      </c>
      <c r="C4386" s="123">
        <v>100000</v>
      </c>
      <c r="D4386" s="115">
        <v>100000</v>
      </c>
      <c r="E4386" s="123">
        <v>0</v>
      </c>
      <c r="F4386" s="217">
        <f t="shared" si="1584"/>
        <v>100</v>
      </c>
    </row>
    <row r="4387" spans="1:6" s="95" customFormat="1" x14ac:dyDescent="0.2">
      <c r="A4387" s="111">
        <v>480000</v>
      </c>
      <c r="B4387" s="116" t="s">
        <v>419</v>
      </c>
      <c r="C4387" s="110">
        <f>C4388+0</f>
        <v>1700000</v>
      </c>
      <c r="D4387" s="110">
        <f>D4388+0</f>
        <v>900000</v>
      </c>
      <c r="E4387" s="110">
        <f>E4388+0</f>
        <v>0</v>
      </c>
      <c r="F4387" s="218">
        <f t="shared" si="1584"/>
        <v>52.941176470588239</v>
      </c>
    </row>
    <row r="4388" spans="1:6" s="95" customFormat="1" x14ac:dyDescent="0.2">
      <c r="A4388" s="111">
        <v>488000</v>
      </c>
      <c r="B4388" s="116" t="s">
        <v>375</v>
      </c>
      <c r="C4388" s="110">
        <f t="shared" ref="C4388" si="1590">SUM(C4389:C4391)</f>
        <v>1700000</v>
      </c>
      <c r="D4388" s="110">
        <f t="shared" ref="D4388" si="1591">SUM(D4389:D4391)</f>
        <v>900000</v>
      </c>
      <c r="E4388" s="110">
        <f t="shared" ref="E4388" si="1592">SUM(E4389:E4391)</f>
        <v>0</v>
      </c>
      <c r="F4388" s="218">
        <f t="shared" si="1584"/>
        <v>52.941176470588239</v>
      </c>
    </row>
    <row r="4389" spans="1:6" s="95" customFormat="1" x14ac:dyDescent="0.2">
      <c r="A4389" s="113">
        <v>488100</v>
      </c>
      <c r="B4389" s="114" t="s">
        <v>785</v>
      </c>
      <c r="C4389" s="123">
        <v>250000</v>
      </c>
      <c r="D4389" s="115">
        <v>250000</v>
      </c>
      <c r="E4389" s="123">
        <v>0</v>
      </c>
      <c r="F4389" s="217">
        <f t="shared" si="1584"/>
        <v>100</v>
      </c>
    </row>
    <row r="4390" spans="1:6" s="95" customFormat="1" x14ac:dyDescent="0.2">
      <c r="A4390" s="113">
        <v>488100</v>
      </c>
      <c r="B4390" s="114" t="s">
        <v>375</v>
      </c>
      <c r="C4390" s="123">
        <v>800000</v>
      </c>
      <c r="D4390" s="115">
        <v>0</v>
      </c>
      <c r="E4390" s="123">
        <v>0</v>
      </c>
      <c r="F4390" s="217">
        <f t="shared" si="1584"/>
        <v>0</v>
      </c>
    </row>
    <row r="4391" spans="1:6" s="95" customFormat="1" x14ac:dyDescent="0.2">
      <c r="A4391" s="113">
        <v>488100</v>
      </c>
      <c r="B4391" s="114" t="s">
        <v>786</v>
      </c>
      <c r="C4391" s="123">
        <v>650000</v>
      </c>
      <c r="D4391" s="115">
        <v>650000</v>
      </c>
      <c r="E4391" s="123">
        <v>0</v>
      </c>
      <c r="F4391" s="217">
        <f t="shared" si="1584"/>
        <v>100</v>
      </c>
    </row>
    <row r="4392" spans="1:6" s="95" customFormat="1" x14ac:dyDescent="0.2">
      <c r="A4392" s="111">
        <v>510000</v>
      </c>
      <c r="B4392" s="116" t="s">
        <v>423</v>
      </c>
      <c r="C4392" s="110">
        <f>C4393+C4395</f>
        <v>12000</v>
      </c>
      <c r="D4392" s="110">
        <f>D4393+D4395</f>
        <v>12000</v>
      </c>
      <c r="E4392" s="110">
        <f>E4393+E4395</f>
        <v>0</v>
      </c>
      <c r="F4392" s="218">
        <f t="shared" si="1584"/>
        <v>100</v>
      </c>
    </row>
    <row r="4393" spans="1:6" s="95" customFormat="1" x14ac:dyDescent="0.2">
      <c r="A4393" s="111">
        <v>511000</v>
      </c>
      <c r="B4393" s="116" t="s">
        <v>424</v>
      </c>
      <c r="C4393" s="110">
        <f>SUM(C4394:C4394)</f>
        <v>5000</v>
      </c>
      <c r="D4393" s="110">
        <f>SUM(D4394:D4394)</f>
        <v>5000</v>
      </c>
      <c r="E4393" s="110">
        <f>SUM(E4394:E4394)</f>
        <v>0</v>
      </c>
      <c r="F4393" s="218">
        <f t="shared" si="1584"/>
        <v>100</v>
      </c>
    </row>
    <row r="4394" spans="1:6" s="95" customFormat="1" x14ac:dyDescent="0.2">
      <c r="A4394" s="113">
        <v>511300</v>
      </c>
      <c r="B4394" s="114" t="s">
        <v>427</v>
      </c>
      <c r="C4394" s="123">
        <v>5000</v>
      </c>
      <c r="D4394" s="115">
        <v>5000</v>
      </c>
      <c r="E4394" s="123">
        <v>0</v>
      </c>
      <c r="F4394" s="217">
        <f t="shared" si="1584"/>
        <v>100</v>
      </c>
    </row>
    <row r="4395" spans="1:6" s="95" customFormat="1" x14ac:dyDescent="0.2">
      <c r="A4395" s="111">
        <v>516000</v>
      </c>
      <c r="B4395" s="116" t="s">
        <v>434</v>
      </c>
      <c r="C4395" s="110">
        <f t="shared" ref="C4395" si="1593">SUM(C4396)</f>
        <v>7000</v>
      </c>
      <c r="D4395" s="110">
        <f t="shared" ref="D4395:E4395" si="1594">SUM(D4396)</f>
        <v>7000</v>
      </c>
      <c r="E4395" s="110">
        <f t="shared" si="1594"/>
        <v>0</v>
      </c>
      <c r="F4395" s="218">
        <f t="shared" si="1584"/>
        <v>100</v>
      </c>
    </row>
    <row r="4396" spans="1:6" s="95" customFormat="1" x14ac:dyDescent="0.2">
      <c r="A4396" s="113">
        <v>516100</v>
      </c>
      <c r="B4396" s="114" t="s">
        <v>434</v>
      </c>
      <c r="C4396" s="123">
        <v>7000</v>
      </c>
      <c r="D4396" s="115">
        <v>7000</v>
      </c>
      <c r="E4396" s="123">
        <v>0</v>
      </c>
      <c r="F4396" s="217">
        <f t="shared" si="1584"/>
        <v>100</v>
      </c>
    </row>
    <row r="4397" spans="1:6" s="120" customFormat="1" x14ac:dyDescent="0.2">
      <c r="A4397" s="111">
        <v>610000</v>
      </c>
      <c r="B4397" s="116" t="s">
        <v>442</v>
      </c>
      <c r="C4397" s="110">
        <f t="shared" ref="C4397:C4398" si="1595">C4398</f>
        <v>200000</v>
      </c>
      <c r="D4397" s="110">
        <f t="shared" ref="D4397:E4398" si="1596">D4398</f>
        <v>0</v>
      </c>
      <c r="E4397" s="110">
        <f t="shared" si="1596"/>
        <v>0</v>
      </c>
      <c r="F4397" s="218">
        <f t="shared" si="1584"/>
        <v>0</v>
      </c>
    </row>
    <row r="4398" spans="1:6" s="120" customFormat="1" x14ac:dyDescent="0.2">
      <c r="A4398" s="111">
        <v>611000</v>
      </c>
      <c r="B4398" s="116" t="s">
        <v>386</v>
      </c>
      <c r="C4398" s="110">
        <f t="shared" si="1595"/>
        <v>200000</v>
      </c>
      <c r="D4398" s="110">
        <f t="shared" si="1596"/>
        <v>0</v>
      </c>
      <c r="E4398" s="110">
        <f t="shared" si="1596"/>
        <v>0</v>
      </c>
      <c r="F4398" s="218">
        <f t="shared" si="1584"/>
        <v>0</v>
      </c>
    </row>
    <row r="4399" spans="1:6" s="95" customFormat="1" x14ac:dyDescent="0.2">
      <c r="A4399" s="113">
        <v>611200</v>
      </c>
      <c r="B4399" s="114" t="s">
        <v>495</v>
      </c>
      <c r="C4399" s="123">
        <v>200000</v>
      </c>
      <c r="D4399" s="115">
        <v>0</v>
      </c>
      <c r="E4399" s="123">
        <v>0</v>
      </c>
      <c r="F4399" s="217">
        <f t="shared" si="1584"/>
        <v>0</v>
      </c>
    </row>
    <row r="4400" spans="1:6" s="120" customFormat="1" x14ac:dyDescent="0.2">
      <c r="A4400" s="111">
        <v>630000</v>
      </c>
      <c r="B4400" s="116" t="s">
        <v>462</v>
      </c>
      <c r="C4400" s="110">
        <f>C4401+C4403</f>
        <v>33200</v>
      </c>
      <c r="D4400" s="110">
        <f>D4401+D4403</f>
        <v>2340000</v>
      </c>
      <c r="E4400" s="110">
        <f>E4401+E4403</f>
        <v>0</v>
      </c>
      <c r="F4400" s="218"/>
    </row>
    <row r="4401" spans="1:6" s="120" customFormat="1" x14ac:dyDescent="0.2">
      <c r="A4401" s="111">
        <v>631000</v>
      </c>
      <c r="B4401" s="116" t="s">
        <v>397</v>
      </c>
      <c r="C4401" s="110">
        <f>SUM(C4402:C4402)</f>
        <v>200</v>
      </c>
      <c r="D4401" s="110">
        <f>SUM(D4402:D4402)</f>
        <v>2300000</v>
      </c>
      <c r="E4401" s="110">
        <f>SUM(E4402:E4402)</f>
        <v>0</v>
      </c>
      <c r="F4401" s="218"/>
    </row>
    <row r="4402" spans="1:6" s="95" customFormat="1" x14ac:dyDescent="0.2">
      <c r="A4402" s="113">
        <v>631900</v>
      </c>
      <c r="B4402" s="114" t="s">
        <v>454</v>
      </c>
      <c r="C4402" s="123">
        <v>200</v>
      </c>
      <c r="D4402" s="115">
        <v>2300000</v>
      </c>
      <c r="E4402" s="123">
        <v>0</v>
      </c>
      <c r="F4402" s="217"/>
    </row>
    <row r="4403" spans="1:6" s="120" customFormat="1" x14ac:dyDescent="0.2">
      <c r="A4403" s="111">
        <v>638000</v>
      </c>
      <c r="B4403" s="116" t="s">
        <v>398</v>
      </c>
      <c r="C4403" s="110">
        <f t="shared" ref="C4403" si="1597">C4404</f>
        <v>33000</v>
      </c>
      <c r="D4403" s="110">
        <f t="shared" ref="D4403:E4403" si="1598">D4404</f>
        <v>40000</v>
      </c>
      <c r="E4403" s="110">
        <f t="shared" si="1598"/>
        <v>0</v>
      </c>
      <c r="F4403" s="218">
        <f t="shared" ref="F4403:F4446" si="1599">D4403/C4403*100</f>
        <v>121.21212121212122</v>
      </c>
    </row>
    <row r="4404" spans="1:6" s="95" customFormat="1" x14ac:dyDescent="0.2">
      <c r="A4404" s="113">
        <v>638100</v>
      </c>
      <c r="B4404" s="114" t="s">
        <v>467</v>
      </c>
      <c r="C4404" s="123">
        <v>33000</v>
      </c>
      <c r="D4404" s="115">
        <v>40000</v>
      </c>
      <c r="E4404" s="123">
        <v>0</v>
      </c>
      <c r="F4404" s="217">
        <f t="shared" si="1599"/>
        <v>121.21212121212122</v>
      </c>
    </row>
    <row r="4405" spans="1:6" s="95" customFormat="1" x14ac:dyDescent="0.2">
      <c r="A4405" s="154"/>
      <c r="B4405" s="148" t="s">
        <v>501</v>
      </c>
      <c r="C4405" s="152">
        <f>C4362+C4387+C4392+C4400+C4397</f>
        <v>7556200</v>
      </c>
      <c r="D4405" s="152">
        <f>D4362+D4387+D4392+D4400+D4397</f>
        <v>9356500</v>
      </c>
      <c r="E4405" s="152">
        <f>E4362+E4387+E4392+E4400+E4397</f>
        <v>0</v>
      </c>
      <c r="F4405" s="245">
        <f t="shared" si="1599"/>
        <v>123.82546782774411</v>
      </c>
    </row>
    <row r="4406" spans="1:6" s="95" customFormat="1" x14ac:dyDescent="0.2">
      <c r="A4406" s="113"/>
      <c r="B4406" s="114"/>
      <c r="C4406" s="115"/>
      <c r="D4406" s="115"/>
      <c r="E4406" s="115"/>
      <c r="F4406" s="219"/>
    </row>
    <row r="4407" spans="1:6" s="95" customFormat="1" x14ac:dyDescent="0.2">
      <c r="A4407" s="108"/>
      <c r="B4407" s="109"/>
      <c r="C4407" s="115"/>
      <c r="D4407" s="115"/>
      <c r="E4407" s="115"/>
      <c r="F4407" s="219"/>
    </row>
    <row r="4408" spans="1:6" s="95" customFormat="1" x14ac:dyDescent="0.2">
      <c r="A4408" s="113" t="s">
        <v>984</v>
      </c>
      <c r="B4408" s="116"/>
      <c r="C4408" s="115"/>
      <c r="D4408" s="115"/>
      <c r="E4408" s="115"/>
      <c r="F4408" s="219"/>
    </row>
    <row r="4409" spans="1:6" s="95" customFormat="1" x14ac:dyDescent="0.2">
      <c r="A4409" s="113" t="s">
        <v>524</v>
      </c>
      <c r="B4409" s="116"/>
      <c r="C4409" s="115"/>
      <c r="D4409" s="115"/>
      <c r="E4409" s="115"/>
      <c r="F4409" s="219"/>
    </row>
    <row r="4410" spans="1:6" s="95" customFormat="1" x14ac:dyDescent="0.2">
      <c r="A4410" s="113" t="s">
        <v>654</v>
      </c>
      <c r="B4410" s="116"/>
      <c r="C4410" s="115"/>
      <c r="D4410" s="115"/>
      <c r="E4410" s="115"/>
      <c r="F4410" s="219"/>
    </row>
    <row r="4411" spans="1:6" s="95" customFormat="1" x14ac:dyDescent="0.2">
      <c r="A4411" s="113" t="s">
        <v>801</v>
      </c>
      <c r="B4411" s="116"/>
      <c r="C4411" s="115"/>
      <c r="D4411" s="115"/>
      <c r="E4411" s="115"/>
      <c r="F4411" s="219"/>
    </row>
    <row r="4412" spans="1:6" s="95" customFormat="1" x14ac:dyDescent="0.2">
      <c r="A4412" s="113"/>
      <c r="B4412" s="144"/>
      <c r="C4412" s="132"/>
      <c r="D4412" s="132"/>
      <c r="E4412" s="132"/>
      <c r="F4412" s="241"/>
    </row>
    <row r="4413" spans="1:6" s="95" customFormat="1" x14ac:dyDescent="0.2">
      <c r="A4413" s="111">
        <v>410000</v>
      </c>
      <c r="B4413" s="112" t="s">
        <v>359</v>
      </c>
      <c r="C4413" s="110">
        <f>C4414+C4419+0+0+C4431</f>
        <v>3470399.9955737796</v>
      </c>
      <c r="D4413" s="110">
        <f>D4414+D4419+0+0+D4431</f>
        <v>3818100</v>
      </c>
      <c r="E4413" s="110">
        <f>E4414+E4419+0+0+E4431</f>
        <v>0</v>
      </c>
      <c r="F4413" s="218">
        <f t="shared" si="1599"/>
        <v>110.01901812095679</v>
      </c>
    </row>
    <row r="4414" spans="1:6" s="95" customFormat="1" x14ac:dyDescent="0.2">
      <c r="A4414" s="111">
        <v>411000</v>
      </c>
      <c r="B4414" s="112" t="s">
        <v>472</v>
      </c>
      <c r="C4414" s="110">
        <f t="shared" ref="C4414" si="1600">SUM(C4415:C4418)</f>
        <v>2120200</v>
      </c>
      <c r="D4414" s="110">
        <f t="shared" ref="D4414" si="1601">SUM(D4415:D4418)</f>
        <v>2469400</v>
      </c>
      <c r="E4414" s="110">
        <f t="shared" ref="E4414" si="1602">SUM(E4415:E4418)</f>
        <v>0</v>
      </c>
      <c r="F4414" s="218">
        <f t="shared" si="1599"/>
        <v>116.47014432600697</v>
      </c>
    </row>
    <row r="4415" spans="1:6" s="95" customFormat="1" x14ac:dyDescent="0.2">
      <c r="A4415" s="113">
        <v>411100</v>
      </c>
      <c r="B4415" s="114" t="s">
        <v>360</v>
      </c>
      <c r="C4415" s="123">
        <v>1980000</v>
      </c>
      <c r="D4415" s="115">
        <v>2373000</v>
      </c>
      <c r="E4415" s="123">
        <v>0</v>
      </c>
      <c r="F4415" s="217">
        <f t="shared" si="1599"/>
        <v>119.84848484848484</v>
      </c>
    </row>
    <row r="4416" spans="1:6" s="95" customFormat="1" ht="40.5" x14ac:dyDescent="0.2">
      <c r="A4416" s="113">
        <v>411200</v>
      </c>
      <c r="B4416" s="114" t="s">
        <v>485</v>
      </c>
      <c r="C4416" s="123">
        <v>63800</v>
      </c>
      <c r="D4416" s="115">
        <v>54800</v>
      </c>
      <c r="E4416" s="123">
        <v>0</v>
      </c>
      <c r="F4416" s="217">
        <f t="shared" si="1599"/>
        <v>85.893416927899693</v>
      </c>
    </row>
    <row r="4417" spans="1:6" s="95" customFormat="1" ht="40.5" x14ac:dyDescent="0.2">
      <c r="A4417" s="113">
        <v>411300</v>
      </c>
      <c r="B4417" s="114" t="s">
        <v>361</v>
      </c>
      <c r="C4417" s="123">
        <v>54100</v>
      </c>
      <c r="D4417" s="115">
        <v>21000</v>
      </c>
      <c r="E4417" s="123">
        <v>0</v>
      </c>
      <c r="F4417" s="217">
        <f t="shared" si="1599"/>
        <v>38.817005545286506</v>
      </c>
    </row>
    <row r="4418" spans="1:6" s="95" customFormat="1" x14ac:dyDescent="0.2">
      <c r="A4418" s="113">
        <v>411400</v>
      </c>
      <c r="B4418" s="114" t="s">
        <v>362</v>
      </c>
      <c r="C4418" s="123">
        <v>22300</v>
      </c>
      <c r="D4418" s="115">
        <v>20600</v>
      </c>
      <c r="E4418" s="123">
        <v>0</v>
      </c>
      <c r="F4418" s="217">
        <f t="shared" si="1599"/>
        <v>92.376681614349778</v>
      </c>
    </row>
    <row r="4419" spans="1:6" s="95" customFormat="1" x14ac:dyDescent="0.2">
      <c r="A4419" s="111">
        <v>412000</v>
      </c>
      <c r="B4419" s="116" t="s">
        <v>477</v>
      </c>
      <c r="C4419" s="110">
        <f t="shared" ref="C4419" si="1603">SUM(C4420:C4430)</f>
        <v>1347899.9955737796</v>
      </c>
      <c r="D4419" s="110">
        <f t="shared" ref="D4419" si="1604">SUM(D4420:D4430)</f>
        <v>1346400</v>
      </c>
      <c r="E4419" s="110">
        <f t="shared" ref="E4419" si="1605">SUM(E4420:E4430)</f>
        <v>0</v>
      </c>
      <c r="F4419" s="218">
        <f t="shared" si="1599"/>
        <v>99.888716108115943</v>
      </c>
    </row>
    <row r="4420" spans="1:6" s="95" customFormat="1" ht="40.5" x14ac:dyDescent="0.2">
      <c r="A4420" s="113">
        <v>412200</v>
      </c>
      <c r="B4420" s="114" t="s">
        <v>486</v>
      </c>
      <c r="C4420" s="123">
        <v>42000</v>
      </c>
      <c r="D4420" s="115">
        <v>43000</v>
      </c>
      <c r="E4420" s="123">
        <v>0</v>
      </c>
      <c r="F4420" s="217">
        <f t="shared" si="1599"/>
        <v>102.38095238095238</v>
      </c>
    </row>
    <row r="4421" spans="1:6" s="95" customFormat="1" x14ac:dyDescent="0.2">
      <c r="A4421" s="113">
        <v>412300</v>
      </c>
      <c r="B4421" s="114" t="s">
        <v>364</v>
      </c>
      <c r="C4421" s="123">
        <v>15000</v>
      </c>
      <c r="D4421" s="115">
        <v>15000</v>
      </c>
      <c r="E4421" s="123">
        <v>0</v>
      </c>
      <c r="F4421" s="217">
        <f t="shared" si="1599"/>
        <v>100</v>
      </c>
    </row>
    <row r="4422" spans="1:6" s="95" customFormat="1" x14ac:dyDescent="0.2">
      <c r="A4422" s="113">
        <v>412500</v>
      </c>
      <c r="B4422" s="114" t="s">
        <v>366</v>
      </c>
      <c r="C4422" s="123">
        <v>15000</v>
      </c>
      <c r="D4422" s="115">
        <v>15000</v>
      </c>
      <c r="E4422" s="123">
        <v>0</v>
      </c>
      <c r="F4422" s="217">
        <f t="shared" si="1599"/>
        <v>100</v>
      </c>
    </row>
    <row r="4423" spans="1:6" s="95" customFormat="1" x14ac:dyDescent="0.2">
      <c r="A4423" s="113">
        <v>412600</v>
      </c>
      <c r="B4423" s="114" t="s">
        <v>487</v>
      </c>
      <c r="C4423" s="123">
        <v>44999.999999999993</v>
      </c>
      <c r="D4423" s="115">
        <v>42000</v>
      </c>
      <c r="E4423" s="123">
        <v>0</v>
      </c>
      <c r="F4423" s="217">
        <f t="shared" si="1599"/>
        <v>93.333333333333343</v>
      </c>
    </row>
    <row r="4424" spans="1:6" s="95" customFormat="1" x14ac:dyDescent="0.2">
      <c r="A4424" s="113">
        <v>412700</v>
      </c>
      <c r="B4424" s="114" t="s">
        <v>474</v>
      </c>
      <c r="C4424" s="123">
        <v>19499.995573779634</v>
      </c>
      <c r="D4424" s="115">
        <v>20000</v>
      </c>
      <c r="E4424" s="123">
        <v>0</v>
      </c>
      <c r="F4424" s="217">
        <f t="shared" si="1599"/>
        <v>102.56412584468835</v>
      </c>
    </row>
    <row r="4425" spans="1:6" s="95" customFormat="1" x14ac:dyDescent="0.2">
      <c r="A4425" s="113">
        <v>412900</v>
      </c>
      <c r="B4425" s="118" t="s">
        <v>802</v>
      </c>
      <c r="C4425" s="123">
        <v>400</v>
      </c>
      <c r="D4425" s="115">
        <v>400</v>
      </c>
      <c r="E4425" s="123">
        <v>0</v>
      </c>
      <c r="F4425" s="217">
        <f t="shared" si="1599"/>
        <v>100</v>
      </c>
    </row>
    <row r="4426" spans="1:6" s="95" customFormat="1" x14ac:dyDescent="0.2">
      <c r="A4426" s="113">
        <v>412900</v>
      </c>
      <c r="B4426" s="118" t="s">
        <v>567</v>
      </c>
      <c r="C4426" s="123">
        <v>200000</v>
      </c>
      <c r="D4426" s="115">
        <v>200000</v>
      </c>
      <c r="E4426" s="123">
        <v>0</v>
      </c>
      <c r="F4426" s="217">
        <f t="shared" si="1599"/>
        <v>100</v>
      </c>
    </row>
    <row r="4427" spans="1:6" s="95" customFormat="1" x14ac:dyDescent="0.2">
      <c r="A4427" s="113">
        <v>412900</v>
      </c>
      <c r="B4427" s="118" t="s">
        <v>585</v>
      </c>
      <c r="C4427" s="123">
        <v>3999.9999999999995</v>
      </c>
      <c r="D4427" s="115">
        <v>3999.9999999999995</v>
      </c>
      <c r="E4427" s="123">
        <v>0</v>
      </c>
      <c r="F4427" s="217">
        <f t="shared" si="1599"/>
        <v>100</v>
      </c>
    </row>
    <row r="4428" spans="1:6" s="95" customFormat="1" x14ac:dyDescent="0.2">
      <c r="A4428" s="113">
        <v>412900</v>
      </c>
      <c r="B4428" s="118" t="s">
        <v>586</v>
      </c>
      <c r="C4428" s="123">
        <v>3000</v>
      </c>
      <c r="D4428" s="115">
        <v>3000</v>
      </c>
      <c r="E4428" s="123">
        <v>0</v>
      </c>
      <c r="F4428" s="217">
        <f t="shared" si="1599"/>
        <v>100</v>
      </c>
    </row>
    <row r="4429" spans="1:6" s="95" customFormat="1" x14ac:dyDescent="0.2">
      <c r="A4429" s="113">
        <v>412900</v>
      </c>
      <c r="B4429" s="118" t="s">
        <v>587</v>
      </c>
      <c r="C4429" s="123">
        <v>3999.9999999999995</v>
      </c>
      <c r="D4429" s="115">
        <v>4000</v>
      </c>
      <c r="E4429" s="123">
        <v>0</v>
      </c>
      <c r="F4429" s="217">
        <f t="shared" si="1599"/>
        <v>100.00000000000003</v>
      </c>
    </row>
    <row r="4430" spans="1:6" s="95" customFormat="1" x14ac:dyDescent="0.2">
      <c r="A4430" s="113">
        <v>412900</v>
      </c>
      <c r="B4430" s="118" t="s">
        <v>569</v>
      </c>
      <c r="C4430" s="123">
        <v>1000000</v>
      </c>
      <c r="D4430" s="115">
        <v>1000000</v>
      </c>
      <c r="E4430" s="123">
        <v>0</v>
      </c>
      <c r="F4430" s="217">
        <f t="shared" si="1599"/>
        <v>100</v>
      </c>
    </row>
    <row r="4431" spans="1:6" s="120" customFormat="1" ht="40.5" x14ac:dyDescent="0.2">
      <c r="A4431" s="111">
        <v>418000</v>
      </c>
      <c r="B4431" s="116" t="s">
        <v>481</v>
      </c>
      <c r="C4431" s="110">
        <f t="shared" ref="C4431:D4431" si="1606">C4432</f>
        <v>2300</v>
      </c>
      <c r="D4431" s="110">
        <f t="shared" si="1606"/>
        <v>2300</v>
      </c>
      <c r="E4431" s="110">
        <f t="shared" ref="E4431" si="1607">E4432</f>
        <v>0</v>
      </c>
      <c r="F4431" s="218">
        <f t="shared" si="1599"/>
        <v>100</v>
      </c>
    </row>
    <row r="4432" spans="1:6" s="95" customFormat="1" x14ac:dyDescent="0.2">
      <c r="A4432" s="113">
        <v>418400</v>
      </c>
      <c r="B4432" s="119" t="s">
        <v>719</v>
      </c>
      <c r="C4432" s="123">
        <v>2300</v>
      </c>
      <c r="D4432" s="115">
        <v>2300</v>
      </c>
      <c r="E4432" s="123">
        <v>0</v>
      </c>
      <c r="F4432" s="217">
        <f t="shared" si="1599"/>
        <v>100</v>
      </c>
    </row>
    <row r="4433" spans="1:6" s="95" customFormat="1" x14ac:dyDescent="0.2">
      <c r="A4433" s="111">
        <v>480000</v>
      </c>
      <c r="B4433" s="116" t="s">
        <v>419</v>
      </c>
      <c r="C4433" s="110">
        <f>C4434+0</f>
        <v>3813100</v>
      </c>
      <c r="D4433" s="110">
        <f>D4434+0</f>
        <v>3368400</v>
      </c>
      <c r="E4433" s="110">
        <f>E4434+0</f>
        <v>0</v>
      </c>
      <c r="F4433" s="218">
        <f t="shared" si="1599"/>
        <v>88.337573103249326</v>
      </c>
    </row>
    <row r="4434" spans="1:6" s="95" customFormat="1" x14ac:dyDescent="0.2">
      <c r="A4434" s="111">
        <v>488000</v>
      </c>
      <c r="B4434" s="116" t="s">
        <v>375</v>
      </c>
      <c r="C4434" s="110">
        <f t="shared" ref="C4434" si="1608">SUM(C4435:C4437)</f>
        <v>3813100</v>
      </c>
      <c r="D4434" s="110">
        <f t="shared" ref="D4434" si="1609">SUM(D4435:D4437)</f>
        <v>3368400</v>
      </c>
      <c r="E4434" s="110">
        <f t="shared" ref="E4434" si="1610">SUM(E4435:E4437)</f>
        <v>0</v>
      </c>
      <c r="F4434" s="218">
        <f t="shared" si="1599"/>
        <v>88.337573103249326</v>
      </c>
    </row>
    <row r="4435" spans="1:6" s="119" customFormat="1" ht="40.5" x14ac:dyDescent="0.2">
      <c r="A4435" s="113">
        <v>488100</v>
      </c>
      <c r="B4435" s="119" t="s">
        <v>707</v>
      </c>
      <c r="C4435" s="123">
        <v>1483100</v>
      </c>
      <c r="D4435" s="115">
        <v>1038400</v>
      </c>
      <c r="E4435" s="123">
        <v>0</v>
      </c>
      <c r="F4435" s="217">
        <f t="shared" si="1599"/>
        <v>70.015508057447235</v>
      </c>
    </row>
    <row r="4436" spans="1:6" s="119" customFormat="1" x14ac:dyDescent="0.2">
      <c r="A4436" s="113">
        <v>488100</v>
      </c>
      <c r="B4436" s="119" t="s">
        <v>720</v>
      </c>
      <c r="C4436" s="123">
        <v>2100000</v>
      </c>
      <c r="D4436" s="115">
        <v>2100000</v>
      </c>
      <c r="E4436" s="123">
        <v>0</v>
      </c>
      <c r="F4436" s="217">
        <f t="shared" si="1599"/>
        <v>100</v>
      </c>
    </row>
    <row r="4437" spans="1:6" s="119" customFormat="1" x14ac:dyDescent="0.2">
      <c r="A4437" s="113">
        <v>488100</v>
      </c>
      <c r="B4437" s="119" t="s">
        <v>721</v>
      </c>
      <c r="C4437" s="123">
        <v>230000</v>
      </c>
      <c r="D4437" s="115">
        <v>230000</v>
      </c>
      <c r="E4437" s="123">
        <v>0</v>
      </c>
      <c r="F4437" s="217">
        <f t="shared" si="1599"/>
        <v>100</v>
      </c>
    </row>
    <row r="4438" spans="1:6" s="95" customFormat="1" x14ac:dyDescent="0.2">
      <c r="A4438" s="111">
        <v>510000</v>
      </c>
      <c r="B4438" s="116" t="s">
        <v>423</v>
      </c>
      <c r="C4438" s="110">
        <f>C4439+C4441</f>
        <v>10000</v>
      </c>
      <c r="D4438" s="110">
        <f>D4439+D4441</f>
        <v>10500</v>
      </c>
      <c r="E4438" s="110">
        <f>E4439+E4441</f>
        <v>0</v>
      </c>
      <c r="F4438" s="218">
        <f t="shared" si="1599"/>
        <v>105</v>
      </c>
    </row>
    <row r="4439" spans="1:6" s="95" customFormat="1" x14ac:dyDescent="0.2">
      <c r="A4439" s="111">
        <v>511000</v>
      </c>
      <c r="B4439" s="116" t="s">
        <v>424</v>
      </c>
      <c r="C4439" s="110">
        <f>SUM(C4440:C4440)</f>
        <v>5000</v>
      </c>
      <c r="D4439" s="110">
        <f>SUM(D4440:D4440)</f>
        <v>5000</v>
      </c>
      <c r="E4439" s="110">
        <f>SUM(E4440:E4440)</f>
        <v>0</v>
      </c>
      <c r="F4439" s="218">
        <f t="shared" si="1599"/>
        <v>100</v>
      </c>
    </row>
    <row r="4440" spans="1:6" s="95" customFormat="1" x14ac:dyDescent="0.2">
      <c r="A4440" s="113">
        <v>511300</v>
      </c>
      <c r="B4440" s="114" t="s">
        <v>427</v>
      </c>
      <c r="C4440" s="123">
        <v>5000</v>
      </c>
      <c r="D4440" s="115">
        <v>5000</v>
      </c>
      <c r="E4440" s="123">
        <v>0</v>
      </c>
      <c r="F4440" s="217">
        <f t="shared" si="1599"/>
        <v>100</v>
      </c>
    </row>
    <row r="4441" spans="1:6" s="120" customFormat="1" x14ac:dyDescent="0.2">
      <c r="A4441" s="111">
        <v>516000</v>
      </c>
      <c r="B4441" s="116" t="s">
        <v>434</v>
      </c>
      <c r="C4441" s="110">
        <f>C4442</f>
        <v>5000</v>
      </c>
      <c r="D4441" s="110">
        <f t="shared" ref="D4441:E4441" si="1611">D4442</f>
        <v>5500</v>
      </c>
      <c r="E4441" s="110">
        <f t="shared" si="1611"/>
        <v>0</v>
      </c>
      <c r="F4441" s="218">
        <f t="shared" si="1599"/>
        <v>110.00000000000001</v>
      </c>
    </row>
    <row r="4442" spans="1:6" s="95" customFormat="1" x14ac:dyDescent="0.2">
      <c r="A4442" s="113">
        <v>516100</v>
      </c>
      <c r="B4442" s="114" t="s">
        <v>434</v>
      </c>
      <c r="C4442" s="123">
        <v>5000</v>
      </c>
      <c r="D4442" s="115">
        <v>5500</v>
      </c>
      <c r="E4442" s="123">
        <v>0</v>
      </c>
      <c r="F4442" s="217">
        <f t="shared" si="1599"/>
        <v>110.00000000000001</v>
      </c>
    </row>
    <row r="4443" spans="1:6" s="120" customFormat="1" x14ac:dyDescent="0.2">
      <c r="A4443" s="111">
        <v>630000</v>
      </c>
      <c r="B4443" s="116" t="s">
        <v>462</v>
      </c>
      <c r="C4443" s="110">
        <f>C4446+C4444</f>
        <v>42000</v>
      </c>
      <c r="D4443" s="110">
        <f>D4446+D4444</f>
        <v>9000</v>
      </c>
      <c r="E4443" s="110">
        <f>E4446+E4444</f>
        <v>0</v>
      </c>
      <c r="F4443" s="218">
        <f t="shared" si="1599"/>
        <v>21.428571428571427</v>
      </c>
    </row>
    <row r="4444" spans="1:6" s="120" customFormat="1" x14ac:dyDescent="0.2">
      <c r="A4444" s="111">
        <v>631000</v>
      </c>
      <c r="B4444" s="116" t="s">
        <v>397</v>
      </c>
      <c r="C4444" s="110">
        <f>0+C4445</f>
        <v>4000</v>
      </c>
      <c r="D4444" s="110">
        <f>0+D4445</f>
        <v>3999.9999999999995</v>
      </c>
      <c r="E4444" s="110">
        <f>0+E4445</f>
        <v>0</v>
      </c>
      <c r="F4444" s="218">
        <f t="shared" si="1599"/>
        <v>99.999999999999986</v>
      </c>
    </row>
    <row r="4445" spans="1:6" s="95" customFormat="1" x14ac:dyDescent="0.2">
      <c r="A4445" s="121">
        <v>631300</v>
      </c>
      <c r="B4445" s="114" t="s">
        <v>466</v>
      </c>
      <c r="C4445" s="123">
        <v>4000</v>
      </c>
      <c r="D4445" s="115">
        <v>3999.9999999999995</v>
      </c>
      <c r="E4445" s="123">
        <v>0</v>
      </c>
      <c r="F4445" s="217">
        <f t="shared" si="1599"/>
        <v>99.999999999999986</v>
      </c>
    </row>
    <row r="4446" spans="1:6" s="120" customFormat="1" x14ac:dyDescent="0.2">
      <c r="A4446" s="111">
        <v>638000</v>
      </c>
      <c r="B4446" s="116" t="s">
        <v>398</v>
      </c>
      <c r="C4446" s="110">
        <f t="shared" ref="C4446" si="1612">C4447</f>
        <v>38000</v>
      </c>
      <c r="D4446" s="110">
        <f t="shared" ref="D4446:E4446" si="1613">D4447</f>
        <v>5000</v>
      </c>
      <c r="E4446" s="110">
        <f t="shared" si="1613"/>
        <v>0</v>
      </c>
      <c r="F4446" s="218">
        <f t="shared" si="1599"/>
        <v>13.157894736842104</v>
      </c>
    </row>
    <row r="4447" spans="1:6" s="95" customFormat="1" x14ac:dyDescent="0.2">
      <c r="A4447" s="113">
        <v>638100</v>
      </c>
      <c r="B4447" s="114" t="s">
        <v>467</v>
      </c>
      <c r="C4447" s="123">
        <v>38000</v>
      </c>
      <c r="D4447" s="115">
        <v>5000</v>
      </c>
      <c r="E4447" s="123">
        <v>0</v>
      </c>
      <c r="F4447" s="217">
        <f t="shared" ref="F4447:F4503" si="1614">D4447/C4447*100</f>
        <v>13.157894736842104</v>
      </c>
    </row>
    <row r="4448" spans="1:6" s="95" customFormat="1" x14ac:dyDescent="0.2">
      <c r="A4448" s="154"/>
      <c r="B4448" s="148" t="s">
        <v>501</v>
      </c>
      <c r="C4448" s="152">
        <f>C4413+C4433+C4438+C4443+0</f>
        <v>7335499.9955737796</v>
      </c>
      <c r="D4448" s="152">
        <f>D4413+D4433+D4438+D4443+0</f>
        <v>7206000</v>
      </c>
      <c r="E4448" s="152">
        <f>E4413+E4433+E4438+E4443+0</f>
        <v>0</v>
      </c>
      <c r="F4448" s="245">
        <f t="shared" si="1614"/>
        <v>98.234612560126507</v>
      </c>
    </row>
    <row r="4449" spans="1:6" s="95" customFormat="1" x14ac:dyDescent="0.2">
      <c r="A4449" s="131"/>
      <c r="B4449" s="109"/>
      <c r="C4449" s="132"/>
      <c r="D4449" s="132"/>
      <c r="E4449" s="132"/>
      <c r="F4449" s="241"/>
    </row>
    <row r="4450" spans="1:6" s="95" customFormat="1" x14ac:dyDescent="0.2">
      <c r="A4450" s="108"/>
      <c r="B4450" s="109"/>
      <c r="C4450" s="115"/>
      <c r="D4450" s="115"/>
      <c r="E4450" s="115"/>
      <c r="F4450" s="219"/>
    </row>
    <row r="4451" spans="1:6" s="95" customFormat="1" x14ac:dyDescent="0.2">
      <c r="A4451" s="113" t="s">
        <v>985</v>
      </c>
      <c r="B4451" s="116"/>
      <c r="C4451" s="115"/>
      <c r="D4451" s="115"/>
      <c r="E4451" s="115"/>
      <c r="F4451" s="219"/>
    </row>
    <row r="4452" spans="1:6" s="95" customFormat="1" x14ac:dyDescent="0.2">
      <c r="A4452" s="113" t="s">
        <v>524</v>
      </c>
      <c r="B4452" s="116"/>
      <c r="C4452" s="115"/>
      <c r="D4452" s="115"/>
      <c r="E4452" s="115"/>
      <c r="F4452" s="219"/>
    </row>
    <row r="4453" spans="1:6" s="95" customFormat="1" x14ac:dyDescent="0.2">
      <c r="A4453" s="113" t="s">
        <v>655</v>
      </c>
      <c r="B4453" s="116"/>
      <c r="C4453" s="115"/>
      <c r="D4453" s="115"/>
      <c r="E4453" s="115"/>
      <c r="F4453" s="219"/>
    </row>
    <row r="4454" spans="1:6" s="95" customFormat="1" x14ac:dyDescent="0.2">
      <c r="A4454" s="113" t="s">
        <v>801</v>
      </c>
      <c r="B4454" s="116"/>
      <c r="C4454" s="115"/>
      <c r="D4454" s="115"/>
      <c r="E4454" s="115"/>
      <c r="F4454" s="219"/>
    </row>
    <row r="4455" spans="1:6" s="95" customFormat="1" x14ac:dyDescent="0.2">
      <c r="A4455" s="113"/>
      <c r="B4455" s="144"/>
      <c r="C4455" s="132"/>
      <c r="D4455" s="132"/>
      <c r="E4455" s="132"/>
      <c r="F4455" s="241"/>
    </row>
    <row r="4456" spans="1:6" s="95" customFormat="1" x14ac:dyDescent="0.2">
      <c r="A4456" s="111">
        <v>410000</v>
      </c>
      <c r="B4456" s="112" t="s">
        <v>359</v>
      </c>
      <c r="C4456" s="110">
        <f>C4457+C4462+0</f>
        <v>1177700</v>
      </c>
      <c r="D4456" s="110">
        <f>D4457+D4462+0</f>
        <v>1391300</v>
      </c>
      <c r="E4456" s="110">
        <f>E4457+E4462+0</f>
        <v>0</v>
      </c>
      <c r="F4456" s="218">
        <f t="shared" si="1614"/>
        <v>118.13704678610853</v>
      </c>
    </row>
    <row r="4457" spans="1:6" s="95" customFormat="1" x14ac:dyDescent="0.2">
      <c r="A4457" s="111">
        <v>411000</v>
      </c>
      <c r="B4457" s="112" t="s">
        <v>472</v>
      </c>
      <c r="C4457" s="110">
        <f t="shared" ref="C4457" si="1615">SUM(C4458:C4461)</f>
        <v>1058000</v>
      </c>
      <c r="D4457" s="110">
        <f t="shared" ref="D4457" si="1616">SUM(D4458:D4461)</f>
        <v>1275000</v>
      </c>
      <c r="E4457" s="110">
        <f t="shared" ref="E4457" si="1617">SUM(E4458:E4461)</f>
        <v>0</v>
      </c>
      <c r="F4457" s="218">
        <f t="shared" si="1614"/>
        <v>120.51039697542534</v>
      </c>
    </row>
    <row r="4458" spans="1:6" s="95" customFormat="1" x14ac:dyDescent="0.2">
      <c r="A4458" s="113">
        <v>411100</v>
      </c>
      <c r="B4458" s="114" t="s">
        <v>360</v>
      </c>
      <c r="C4458" s="123">
        <v>980000</v>
      </c>
      <c r="D4458" s="115">
        <v>1210000</v>
      </c>
      <c r="E4458" s="123">
        <v>0</v>
      </c>
      <c r="F4458" s="217">
        <f t="shared" si="1614"/>
        <v>123.46938775510203</v>
      </c>
    </row>
    <row r="4459" spans="1:6" s="95" customFormat="1" ht="40.5" x14ac:dyDescent="0.2">
      <c r="A4459" s="113">
        <v>411200</v>
      </c>
      <c r="B4459" s="114" t="s">
        <v>485</v>
      </c>
      <c r="C4459" s="123">
        <v>35000</v>
      </c>
      <c r="D4459" s="115">
        <v>35000</v>
      </c>
      <c r="E4459" s="123">
        <v>0</v>
      </c>
      <c r="F4459" s="217">
        <f t="shared" si="1614"/>
        <v>100</v>
      </c>
    </row>
    <row r="4460" spans="1:6" s="95" customFormat="1" ht="40.5" x14ac:dyDescent="0.2">
      <c r="A4460" s="113">
        <v>411300</v>
      </c>
      <c r="B4460" s="114" t="s">
        <v>361</v>
      </c>
      <c r="C4460" s="123">
        <v>40000</v>
      </c>
      <c r="D4460" s="115">
        <v>20000</v>
      </c>
      <c r="E4460" s="123">
        <v>0</v>
      </c>
      <c r="F4460" s="217">
        <f t="shared" si="1614"/>
        <v>50</v>
      </c>
    </row>
    <row r="4461" spans="1:6" s="95" customFormat="1" x14ac:dyDescent="0.2">
      <c r="A4461" s="113">
        <v>411400</v>
      </c>
      <c r="B4461" s="114" t="s">
        <v>362</v>
      </c>
      <c r="C4461" s="123">
        <v>3000</v>
      </c>
      <c r="D4461" s="115">
        <v>10000</v>
      </c>
      <c r="E4461" s="123">
        <v>0</v>
      </c>
      <c r="F4461" s="217"/>
    </row>
    <row r="4462" spans="1:6" s="95" customFormat="1" x14ac:dyDescent="0.2">
      <c r="A4462" s="111">
        <v>412000</v>
      </c>
      <c r="B4462" s="116" t="s">
        <v>477</v>
      </c>
      <c r="C4462" s="110">
        <f>SUM(C4463:C4472)</f>
        <v>119700</v>
      </c>
      <c r="D4462" s="110">
        <f>SUM(D4463:D4472)</f>
        <v>116300</v>
      </c>
      <c r="E4462" s="110">
        <f>SUM(E4463:E4472)</f>
        <v>0</v>
      </c>
      <c r="F4462" s="218">
        <f t="shared" si="1614"/>
        <v>97.159565580618207</v>
      </c>
    </row>
    <row r="4463" spans="1:6" s="95" customFormat="1" ht="40.5" x14ac:dyDescent="0.2">
      <c r="A4463" s="113">
        <v>412200</v>
      </c>
      <c r="B4463" s="114" t="s">
        <v>486</v>
      </c>
      <c r="C4463" s="123">
        <v>12000</v>
      </c>
      <c r="D4463" s="115">
        <v>12000</v>
      </c>
      <c r="E4463" s="123">
        <v>0</v>
      </c>
      <c r="F4463" s="217">
        <f t="shared" si="1614"/>
        <v>100</v>
      </c>
    </row>
    <row r="4464" spans="1:6" s="95" customFormat="1" x14ac:dyDescent="0.2">
      <c r="A4464" s="113">
        <v>412300</v>
      </c>
      <c r="B4464" s="114" t="s">
        <v>364</v>
      </c>
      <c r="C4464" s="123">
        <v>4500</v>
      </c>
      <c r="D4464" s="115">
        <v>4500</v>
      </c>
      <c r="E4464" s="123">
        <v>0</v>
      </c>
      <c r="F4464" s="217">
        <f t="shared" si="1614"/>
        <v>100</v>
      </c>
    </row>
    <row r="4465" spans="1:6" s="95" customFormat="1" x14ac:dyDescent="0.2">
      <c r="A4465" s="113">
        <v>412500</v>
      </c>
      <c r="B4465" s="114" t="s">
        <v>366</v>
      </c>
      <c r="C4465" s="123">
        <v>21000</v>
      </c>
      <c r="D4465" s="115">
        <v>21000</v>
      </c>
      <c r="E4465" s="123">
        <v>0</v>
      </c>
      <c r="F4465" s="217">
        <f t="shared" si="1614"/>
        <v>100</v>
      </c>
    </row>
    <row r="4466" spans="1:6" s="95" customFormat="1" x14ac:dyDescent="0.2">
      <c r="A4466" s="113">
        <v>412600</v>
      </c>
      <c r="B4466" s="114" t="s">
        <v>487</v>
      </c>
      <c r="C4466" s="123">
        <v>60000</v>
      </c>
      <c r="D4466" s="115">
        <v>57600</v>
      </c>
      <c r="E4466" s="123">
        <v>0</v>
      </c>
      <c r="F4466" s="217">
        <f t="shared" si="1614"/>
        <v>96</v>
      </c>
    </row>
    <row r="4467" spans="1:6" s="95" customFormat="1" x14ac:dyDescent="0.2">
      <c r="A4467" s="113">
        <v>412700</v>
      </c>
      <c r="B4467" s="114" t="s">
        <v>474</v>
      </c>
      <c r="C4467" s="123">
        <v>7500</v>
      </c>
      <c r="D4467" s="115">
        <v>7500</v>
      </c>
      <c r="E4467" s="123">
        <v>0</v>
      </c>
      <c r="F4467" s="217">
        <f t="shared" si="1614"/>
        <v>100</v>
      </c>
    </row>
    <row r="4468" spans="1:6" s="95" customFormat="1" x14ac:dyDescent="0.2">
      <c r="A4468" s="113">
        <v>412900</v>
      </c>
      <c r="B4468" s="118" t="s">
        <v>802</v>
      </c>
      <c r="C4468" s="123">
        <v>500</v>
      </c>
      <c r="D4468" s="115">
        <v>499.99999999999994</v>
      </c>
      <c r="E4468" s="123">
        <v>0</v>
      </c>
      <c r="F4468" s="217">
        <f t="shared" si="1614"/>
        <v>99.999999999999986</v>
      </c>
    </row>
    <row r="4469" spans="1:6" s="95" customFormat="1" x14ac:dyDescent="0.2">
      <c r="A4469" s="113">
        <v>412900</v>
      </c>
      <c r="B4469" s="118" t="s">
        <v>567</v>
      </c>
      <c r="C4469" s="123">
        <v>9000</v>
      </c>
      <c r="D4469" s="115">
        <v>8000</v>
      </c>
      <c r="E4469" s="123">
        <v>0</v>
      </c>
      <c r="F4469" s="217">
        <f t="shared" si="1614"/>
        <v>88.888888888888886</v>
      </c>
    </row>
    <row r="4470" spans="1:6" s="95" customFormat="1" x14ac:dyDescent="0.2">
      <c r="A4470" s="113">
        <v>412900</v>
      </c>
      <c r="B4470" s="118" t="s">
        <v>585</v>
      </c>
      <c r="C4470" s="123">
        <v>499.99999999999994</v>
      </c>
      <c r="D4470" s="115">
        <v>500</v>
      </c>
      <c r="E4470" s="123">
        <v>0</v>
      </c>
      <c r="F4470" s="217">
        <f t="shared" si="1614"/>
        <v>100.00000000000003</v>
      </c>
    </row>
    <row r="4471" spans="1:6" s="95" customFormat="1" x14ac:dyDescent="0.2">
      <c r="A4471" s="113">
        <v>412900</v>
      </c>
      <c r="B4471" s="118" t="s">
        <v>586</v>
      </c>
      <c r="C4471" s="123">
        <v>2500</v>
      </c>
      <c r="D4471" s="115">
        <v>2500</v>
      </c>
      <c r="E4471" s="123">
        <v>0</v>
      </c>
      <c r="F4471" s="217">
        <f t="shared" si="1614"/>
        <v>100</v>
      </c>
    </row>
    <row r="4472" spans="1:6" s="95" customFormat="1" x14ac:dyDescent="0.2">
      <c r="A4472" s="113">
        <v>412900</v>
      </c>
      <c r="B4472" s="118" t="s">
        <v>587</v>
      </c>
      <c r="C4472" s="123">
        <v>2200</v>
      </c>
      <c r="D4472" s="115">
        <v>2200</v>
      </c>
      <c r="E4472" s="123">
        <v>0</v>
      </c>
      <c r="F4472" s="217">
        <f t="shared" si="1614"/>
        <v>100</v>
      </c>
    </row>
    <row r="4473" spans="1:6" s="95" customFormat="1" x14ac:dyDescent="0.2">
      <c r="A4473" s="111">
        <v>510000</v>
      </c>
      <c r="B4473" s="116" t="s">
        <v>423</v>
      </c>
      <c r="C4473" s="110">
        <f>C4474+C4476</f>
        <v>7500</v>
      </c>
      <c r="D4473" s="110">
        <f>D4474+D4476</f>
        <v>9000</v>
      </c>
      <c r="E4473" s="110">
        <f>E4474+E4476</f>
        <v>0</v>
      </c>
      <c r="F4473" s="218">
        <f t="shared" si="1614"/>
        <v>120</v>
      </c>
    </row>
    <row r="4474" spans="1:6" s="95" customFormat="1" x14ac:dyDescent="0.2">
      <c r="A4474" s="111">
        <v>511000</v>
      </c>
      <c r="B4474" s="116" t="s">
        <v>424</v>
      </c>
      <c r="C4474" s="110">
        <f>SUM(C4475:C4475)</f>
        <v>3500</v>
      </c>
      <c r="D4474" s="110">
        <f>SUM(D4475:D4475)</f>
        <v>5000</v>
      </c>
      <c r="E4474" s="110">
        <f>SUM(E4475:E4475)</f>
        <v>0</v>
      </c>
      <c r="F4474" s="218">
        <f t="shared" si="1614"/>
        <v>142.85714285714286</v>
      </c>
    </row>
    <row r="4475" spans="1:6" s="95" customFormat="1" x14ac:dyDescent="0.2">
      <c r="A4475" s="113">
        <v>511300</v>
      </c>
      <c r="B4475" s="114" t="s">
        <v>427</v>
      </c>
      <c r="C4475" s="123">
        <v>3500</v>
      </c>
      <c r="D4475" s="115">
        <v>5000</v>
      </c>
      <c r="E4475" s="123">
        <v>0</v>
      </c>
      <c r="F4475" s="217">
        <f t="shared" si="1614"/>
        <v>142.85714285714286</v>
      </c>
    </row>
    <row r="4476" spans="1:6" s="120" customFormat="1" x14ac:dyDescent="0.2">
      <c r="A4476" s="111">
        <v>516000</v>
      </c>
      <c r="B4476" s="116" t="s">
        <v>434</v>
      </c>
      <c r="C4476" s="110">
        <f t="shared" ref="C4476" si="1618">C4477</f>
        <v>4000</v>
      </c>
      <c r="D4476" s="110">
        <f t="shared" ref="D4476:E4476" si="1619">D4477</f>
        <v>4000</v>
      </c>
      <c r="E4476" s="110">
        <f t="shared" si="1619"/>
        <v>0</v>
      </c>
      <c r="F4476" s="218">
        <f t="shared" si="1614"/>
        <v>100</v>
      </c>
    </row>
    <row r="4477" spans="1:6" s="95" customFormat="1" x14ac:dyDescent="0.2">
      <c r="A4477" s="113">
        <v>516100</v>
      </c>
      <c r="B4477" s="114" t="s">
        <v>434</v>
      </c>
      <c r="C4477" s="123">
        <v>4000</v>
      </c>
      <c r="D4477" s="115">
        <v>4000</v>
      </c>
      <c r="E4477" s="123">
        <v>0</v>
      </c>
      <c r="F4477" s="217">
        <f t="shared" si="1614"/>
        <v>100</v>
      </c>
    </row>
    <row r="4478" spans="1:6" s="120" customFormat="1" x14ac:dyDescent="0.2">
      <c r="A4478" s="111">
        <v>630000</v>
      </c>
      <c r="B4478" s="116" t="s">
        <v>462</v>
      </c>
      <c r="C4478" s="110">
        <f>0+C4479</f>
        <v>12000</v>
      </c>
      <c r="D4478" s="110">
        <f>0+D4479</f>
        <v>6000</v>
      </c>
      <c r="E4478" s="110">
        <f>0+E4479</f>
        <v>0</v>
      </c>
      <c r="F4478" s="218">
        <f t="shared" si="1614"/>
        <v>50</v>
      </c>
    </row>
    <row r="4479" spans="1:6" s="120" customFormat="1" x14ac:dyDescent="0.2">
      <c r="A4479" s="111">
        <v>638000</v>
      </c>
      <c r="B4479" s="116" t="s">
        <v>398</v>
      </c>
      <c r="C4479" s="110">
        <f t="shared" ref="C4479" si="1620">C4480</f>
        <v>12000</v>
      </c>
      <c r="D4479" s="110">
        <f t="shared" ref="D4479:E4479" si="1621">D4480</f>
        <v>6000</v>
      </c>
      <c r="E4479" s="110">
        <f t="shared" si="1621"/>
        <v>0</v>
      </c>
      <c r="F4479" s="218">
        <f t="shared" si="1614"/>
        <v>50</v>
      </c>
    </row>
    <row r="4480" spans="1:6" s="95" customFormat="1" x14ac:dyDescent="0.2">
      <c r="A4480" s="113">
        <v>638100</v>
      </c>
      <c r="B4480" s="114" t="s">
        <v>467</v>
      </c>
      <c r="C4480" s="123">
        <v>12000</v>
      </c>
      <c r="D4480" s="115">
        <v>6000</v>
      </c>
      <c r="E4480" s="123">
        <v>0</v>
      </c>
      <c r="F4480" s="217">
        <f t="shared" si="1614"/>
        <v>50</v>
      </c>
    </row>
    <row r="4481" spans="1:6" s="95" customFormat="1" x14ac:dyDescent="0.2">
      <c r="A4481" s="154"/>
      <c r="B4481" s="148" t="s">
        <v>501</v>
      </c>
      <c r="C4481" s="152">
        <f>C4456+C4473+C4478</f>
        <v>1197200</v>
      </c>
      <c r="D4481" s="152">
        <f>D4456+D4473+D4478</f>
        <v>1406300</v>
      </c>
      <c r="E4481" s="152">
        <f>E4456+E4473+E4478</f>
        <v>0</v>
      </c>
      <c r="F4481" s="245">
        <f t="shared" si="1614"/>
        <v>117.46575342465752</v>
      </c>
    </row>
    <row r="4482" spans="1:6" s="95" customFormat="1" x14ac:dyDescent="0.2">
      <c r="A4482" s="131"/>
      <c r="B4482" s="109"/>
      <c r="C4482" s="132"/>
      <c r="D4482" s="132"/>
      <c r="E4482" s="132"/>
      <c r="F4482" s="241"/>
    </row>
    <row r="4483" spans="1:6" s="95" customFormat="1" x14ac:dyDescent="0.2">
      <c r="A4483" s="108"/>
      <c r="B4483" s="109"/>
      <c r="C4483" s="115"/>
      <c r="D4483" s="115"/>
      <c r="E4483" s="115"/>
      <c r="F4483" s="219"/>
    </row>
    <row r="4484" spans="1:6" s="95" customFormat="1" x14ac:dyDescent="0.2">
      <c r="A4484" s="113" t="s">
        <v>986</v>
      </c>
      <c r="B4484" s="116"/>
      <c r="C4484" s="115"/>
      <c r="D4484" s="115"/>
      <c r="E4484" s="115"/>
      <c r="F4484" s="219"/>
    </row>
    <row r="4485" spans="1:6" s="95" customFormat="1" x14ac:dyDescent="0.2">
      <c r="A4485" s="113" t="s">
        <v>525</v>
      </c>
      <c r="B4485" s="116"/>
      <c r="C4485" s="115"/>
      <c r="D4485" s="115"/>
      <c r="E4485" s="115"/>
      <c r="F4485" s="219"/>
    </row>
    <row r="4486" spans="1:6" s="95" customFormat="1" x14ac:dyDescent="0.2">
      <c r="A4486" s="113" t="s">
        <v>656</v>
      </c>
      <c r="B4486" s="116"/>
      <c r="C4486" s="115"/>
      <c r="D4486" s="115"/>
      <c r="E4486" s="115"/>
      <c r="F4486" s="219"/>
    </row>
    <row r="4487" spans="1:6" s="95" customFormat="1" x14ac:dyDescent="0.2">
      <c r="A4487" s="113" t="s">
        <v>801</v>
      </c>
      <c r="B4487" s="116"/>
      <c r="C4487" s="115"/>
      <c r="D4487" s="115"/>
      <c r="E4487" s="115"/>
      <c r="F4487" s="219"/>
    </row>
    <row r="4488" spans="1:6" s="95" customFormat="1" x14ac:dyDescent="0.2">
      <c r="A4488" s="113"/>
      <c r="B4488" s="144"/>
      <c r="C4488" s="132"/>
      <c r="D4488" s="132"/>
      <c r="E4488" s="132"/>
      <c r="F4488" s="241"/>
    </row>
    <row r="4489" spans="1:6" s="95" customFormat="1" x14ac:dyDescent="0.2">
      <c r="A4489" s="111">
        <v>410000</v>
      </c>
      <c r="B4489" s="112" t="s">
        <v>359</v>
      </c>
      <c r="C4489" s="110">
        <f>C4490+C4495+C4513+C4519+C4535+C4510+C4508</f>
        <v>340164899.99970067</v>
      </c>
      <c r="D4489" s="110">
        <f>D4490+D4495+D4513+D4519+D4535+D4510+D4508</f>
        <v>290469100</v>
      </c>
      <c r="E4489" s="110">
        <f>E4490+E4495+E4513+E4519+E4535+E4510+E4508</f>
        <v>0</v>
      </c>
      <c r="F4489" s="218">
        <f t="shared" si="1614"/>
        <v>85.390673758596378</v>
      </c>
    </row>
    <row r="4490" spans="1:6" s="95" customFormat="1" x14ac:dyDescent="0.2">
      <c r="A4490" s="111">
        <v>411000</v>
      </c>
      <c r="B4490" s="112" t="s">
        <v>472</v>
      </c>
      <c r="C4490" s="110">
        <f t="shared" ref="C4490" si="1622">SUM(C4491:C4494)</f>
        <v>3250000</v>
      </c>
      <c r="D4490" s="110">
        <f t="shared" ref="D4490" si="1623">SUM(D4491:D4494)</f>
        <v>3673000</v>
      </c>
      <c r="E4490" s="110">
        <f t="shared" ref="E4490" si="1624">SUM(E4491:E4494)</f>
        <v>0</v>
      </c>
      <c r="F4490" s="218">
        <f t="shared" si="1614"/>
        <v>113.0153846153846</v>
      </c>
    </row>
    <row r="4491" spans="1:6" s="95" customFormat="1" x14ac:dyDescent="0.2">
      <c r="A4491" s="113">
        <v>411100</v>
      </c>
      <c r="B4491" s="114" t="s">
        <v>360</v>
      </c>
      <c r="C4491" s="123">
        <v>2900000</v>
      </c>
      <c r="D4491" s="115">
        <v>3308000</v>
      </c>
      <c r="E4491" s="123">
        <v>0</v>
      </c>
      <c r="F4491" s="217">
        <f t="shared" si="1614"/>
        <v>114.06896551724137</v>
      </c>
    </row>
    <row r="4492" spans="1:6" s="95" customFormat="1" ht="40.5" x14ac:dyDescent="0.2">
      <c r="A4492" s="113">
        <v>411200</v>
      </c>
      <c r="B4492" s="114" t="s">
        <v>485</v>
      </c>
      <c r="C4492" s="123">
        <v>155000</v>
      </c>
      <c r="D4492" s="115">
        <v>155000</v>
      </c>
      <c r="E4492" s="123">
        <v>0</v>
      </c>
      <c r="F4492" s="217">
        <f t="shared" si="1614"/>
        <v>100</v>
      </c>
    </row>
    <row r="4493" spans="1:6" s="95" customFormat="1" ht="40.5" x14ac:dyDescent="0.2">
      <c r="A4493" s="113">
        <v>411300</v>
      </c>
      <c r="B4493" s="114" t="s">
        <v>361</v>
      </c>
      <c r="C4493" s="123">
        <v>135000</v>
      </c>
      <c r="D4493" s="115">
        <v>150000</v>
      </c>
      <c r="E4493" s="123">
        <v>0</v>
      </c>
      <c r="F4493" s="217">
        <f t="shared" si="1614"/>
        <v>111.11111111111111</v>
      </c>
    </row>
    <row r="4494" spans="1:6" s="95" customFormat="1" x14ac:dyDescent="0.2">
      <c r="A4494" s="113">
        <v>411400</v>
      </c>
      <c r="B4494" s="114" t="s">
        <v>362</v>
      </c>
      <c r="C4494" s="123">
        <v>60000</v>
      </c>
      <c r="D4494" s="115">
        <v>60000</v>
      </c>
      <c r="E4494" s="123">
        <v>0</v>
      </c>
      <c r="F4494" s="217">
        <f t="shared" si="1614"/>
        <v>100</v>
      </c>
    </row>
    <row r="4495" spans="1:6" s="95" customFormat="1" x14ac:dyDescent="0.2">
      <c r="A4495" s="111">
        <v>412000</v>
      </c>
      <c r="B4495" s="116" t="s">
        <v>477</v>
      </c>
      <c r="C4495" s="110">
        <f t="shared" ref="C4495" si="1625">SUM(C4496:C4507)</f>
        <v>2570599.9997006855</v>
      </c>
      <c r="D4495" s="110">
        <f t="shared" ref="D4495" si="1626">SUM(D4496:D4507)</f>
        <v>2512600</v>
      </c>
      <c r="E4495" s="110">
        <f t="shared" ref="E4495" si="1627">SUM(E4496:E4507)</f>
        <v>0</v>
      </c>
      <c r="F4495" s="218">
        <f t="shared" si="1614"/>
        <v>97.743717431438611</v>
      </c>
    </row>
    <row r="4496" spans="1:6" s="95" customFormat="1" x14ac:dyDescent="0.2">
      <c r="A4496" s="113">
        <v>412100</v>
      </c>
      <c r="B4496" s="114" t="s">
        <v>363</v>
      </c>
      <c r="C4496" s="123">
        <v>15000</v>
      </c>
      <c r="D4496" s="115">
        <v>15000</v>
      </c>
      <c r="E4496" s="123">
        <v>0</v>
      </c>
      <c r="F4496" s="217">
        <f t="shared" si="1614"/>
        <v>100</v>
      </c>
    </row>
    <row r="4497" spans="1:6" s="95" customFormat="1" ht="40.5" x14ac:dyDescent="0.2">
      <c r="A4497" s="113">
        <v>412200</v>
      </c>
      <c r="B4497" s="114" t="s">
        <v>486</v>
      </c>
      <c r="C4497" s="123">
        <v>70000</v>
      </c>
      <c r="D4497" s="115">
        <v>72000</v>
      </c>
      <c r="E4497" s="123">
        <v>0</v>
      </c>
      <c r="F4497" s="217">
        <f t="shared" si="1614"/>
        <v>102.85714285714285</v>
      </c>
    </row>
    <row r="4498" spans="1:6" s="95" customFormat="1" x14ac:dyDescent="0.2">
      <c r="A4498" s="113">
        <v>412300</v>
      </c>
      <c r="B4498" s="114" t="s">
        <v>364</v>
      </c>
      <c r="C4498" s="123">
        <v>40000</v>
      </c>
      <c r="D4498" s="115">
        <v>40000</v>
      </c>
      <c r="E4498" s="123">
        <v>0</v>
      </c>
      <c r="F4498" s="217">
        <f t="shared" si="1614"/>
        <v>100</v>
      </c>
    </row>
    <row r="4499" spans="1:6" s="95" customFormat="1" x14ac:dyDescent="0.2">
      <c r="A4499" s="113">
        <v>412500</v>
      </c>
      <c r="B4499" s="114" t="s">
        <v>366</v>
      </c>
      <c r="C4499" s="123">
        <v>37000</v>
      </c>
      <c r="D4499" s="115">
        <v>37000</v>
      </c>
      <c r="E4499" s="123">
        <v>0</v>
      </c>
      <c r="F4499" s="217">
        <f t="shared" si="1614"/>
        <v>100</v>
      </c>
    </row>
    <row r="4500" spans="1:6" s="95" customFormat="1" x14ac:dyDescent="0.2">
      <c r="A4500" s="113">
        <v>412600</v>
      </c>
      <c r="B4500" s="114" t="s">
        <v>487</v>
      </c>
      <c r="C4500" s="123">
        <v>124999.99970068519</v>
      </c>
      <c r="D4500" s="115">
        <v>125000</v>
      </c>
      <c r="E4500" s="123">
        <v>0</v>
      </c>
      <c r="F4500" s="217">
        <f t="shared" si="1614"/>
        <v>100.00000023945184</v>
      </c>
    </row>
    <row r="4501" spans="1:6" s="95" customFormat="1" x14ac:dyDescent="0.2">
      <c r="A4501" s="113">
        <v>412700</v>
      </c>
      <c r="B4501" s="114" t="s">
        <v>474</v>
      </c>
      <c r="C4501" s="123">
        <v>1370000</v>
      </c>
      <c r="D4501" s="115">
        <v>1360000</v>
      </c>
      <c r="E4501" s="123">
        <v>0</v>
      </c>
      <c r="F4501" s="217">
        <f t="shared" si="1614"/>
        <v>99.270072992700733</v>
      </c>
    </row>
    <row r="4502" spans="1:6" s="95" customFormat="1" x14ac:dyDescent="0.2">
      <c r="A4502" s="113">
        <v>412900</v>
      </c>
      <c r="B4502" s="118" t="s">
        <v>802</v>
      </c>
      <c r="C4502" s="123">
        <v>600</v>
      </c>
      <c r="D4502" s="115">
        <v>600</v>
      </c>
      <c r="E4502" s="123">
        <v>0</v>
      </c>
      <c r="F4502" s="217">
        <f t="shared" si="1614"/>
        <v>100</v>
      </c>
    </row>
    <row r="4503" spans="1:6" s="95" customFormat="1" x14ac:dyDescent="0.2">
      <c r="A4503" s="113">
        <v>412900</v>
      </c>
      <c r="B4503" s="118" t="s">
        <v>567</v>
      </c>
      <c r="C4503" s="123">
        <v>499999.99999999965</v>
      </c>
      <c r="D4503" s="115">
        <v>500000</v>
      </c>
      <c r="E4503" s="123">
        <v>0</v>
      </c>
      <c r="F4503" s="217">
        <f t="shared" si="1614"/>
        <v>100.00000000000007</v>
      </c>
    </row>
    <row r="4504" spans="1:6" s="95" customFormat="1" x14ac:dyDescent="0.2">
      <c r="A4504" s="113">
        <v>412900</v>
      </c>
      <c r="B4504" s="118" t="s">
        <v>585</v>
      </c>
      <c r="C4504" s="123">
        <v>3999.9999999999991</v>
      </c>
      <c r="D4504" s="115">
        <v>3999.9999999999995</v>
      </c>
      <c r="E4504" s="123">
        <v>0</v>
      </c>
      <c r="F4504" s="217">
        <f t="shared" ref="F4504:F4547" si="1628">D4504/C4504*100</f>
        <v>100.00000000000003</v>
      </c>
    </row>
    <row r="4505" spans="1:6" s="95" customFormat="1" x14ac:dyDescent="0.2">
      <c r="A4505" s="113">
        <v>412900</v>
      </c>
      <c r="B4505" s="118" t="s">
        <v>586</v>
      </c>
      <c r="C4505" s="123">
        <v>3000</v>
      </c>
      <c r="D4505" s="115">
        <v>3000</v>
      </c>
      <c r="E4505" s="123">
        <v>0</v>
      </c>
      <c r="F4505" s="217">
        <f t="shared" si="1628"/>
        <v>100</v>
      </c>
    </row>
    <row r="4506" spans="1:6" s="95" customFormat="1" x14ac:dyDescent="0.2">
      <c r="A4506" s="113">
        <v>412900</v>
      </c>
      <c r="B4506" s="114" t="s">
        <v>587</v>
      </c>
      <c r="C4506" s="123">
        <v>6000</v>
      </c>
      <c r="D4506" s="115">
        <v>6000</v>
      </c>
      <c r="E4506" s="123">
        <v>0</v>
      </c>
      <c r="F4506" s="217">
        <f t="shared" si="1628"/>
        <v>100</v>
      </c>
    </row>
    <row r="4507" spans="1:6" s="95" customFormat="1" x14ac:dyDescent="0.2">
      <c r="A4507" s="113">
        <v>412900</v>
      </c>
      <c r="B4507" s="114" t="s">
        <v>569</v>
      </c>
      <c r="C4507" s="123">
        <v>400000.00000000047</v>
      </c>
      <c r="D4507" s="115">
        <v>350000</v>
      </c>
      <c r="E4507" s="123">
        <v>0</v>
      </c>
      <c r="F4507" s="217">
        <f t="shared" si="1628"/>
        <v>87.499999999999901</v>
      </c>
    </row>
    <row r="4508" spans="1:6" s="120" customFormat="1" x14ac:dyDescent="0.2">
      <c r="A4508" s="111">
        <v>413000</v>
      </c>
      <c r="B4508" s="116" t="s">
        <v>478</v>
      </c>
      <c r="C4508" s="110">
        <f t="shared" ref="C4508" si="1629">C4509</f>
        <v>2000</v>
      </c>
      <c r="D4508" s="110">
        <f t="shared" ref="D4508:E4508" si="1630">D4509</f>
        <v>1999.9999999999998</v>
      </c>
      <c r="E4508" s="110">
        <f t="shared" si="1630"/>
        <v>0</v>
      </c>
      <c r="F4508" s="218">
        <f t="shared" si="1628"/>
        <v>99.999999999999986</v>
      </c>
    </row>
    <row r="4509" spans="1:6" s="95" customFormat="1" x14ac:dyDescent="0.2">
      <c r="A4509" s="113">
        <v>413900</v>
      </c>
      <c r="B4509" s="216" t="s">
        <v>371</v>
      </c>
      <c r="C4509" s="123">
        <v>2000</v>
      </c>
      <c r="D4509" s="115">
        <v>1999.9999999999998</v>
      </c>
      <c r="E4509" s="123">
        <v>0</v>
      </c>
      <c r="F4509" s="217">
        <f t="shared" si="1628"/>
        <v>99.999999999999986</v>
      </c>
    </row>
    <row r="4510" spans="1:6" s="120" customFormat="1" x14ac:dyDescent="0.2">
      <c r="A4510" s="111">
        <v>414000</v>
      </c>
      <c r="B4510" s="116" t="s">
        <v>376</v>
      </c>
      <c r="C4510" s="110">
        <f>SUM(C4511:C4512)</f>
        <v>300000</v>
      </c>
      <c r="D4510" s="110">
        <f>SUM(D4511:D4512)</f>
        <v>360000</v>
      </c>
      <c r="E4510" s="110">
        <f>SUM(E4511:E4512)</f>
        <v>0</v>
      </c>
      <c r="F4510" s="218">
        <f t="shared" si="1628"/>
        <v>120</v>
      </c>
    </row>
    <row r="4511" spans="1:6" s="95" customFormat="1" x14ac:dyDescent="0.2">
      <c r="A4511" s="113">
        <v>414100</v>
      </c>
      <c r="B4511" s="114" t="s">
        <v>722</v>
      </c>
      <c r="C4511" s="123">
        <v>150000</v>
      </c>
      <c r="D4511" s="115">
        <v>180000</v>
      </c>
      <c r="E4511" s="123">
        <v>0</v>
      </c>
      <c r="F4511" s="217">
        <f t="shared" si="1628"/>
        <v>120</v>
      </c>
    </row>
    <row r="4512" spans="1:6" s="95" customFormat="1" x14ac:dyDescent="0.2">
      <c r="A4512" s="113">
        <v>414100</v>
      </c>
      <c r="B4512" s="114" t="s">
        <v>723</v>
      </c>
      <c r="C4512" s="123">
        <v>150000</v>
      </c>
      <c r="D4512" s="115">
        <v>180000</v>
      </c>
      <c r="E4512" s="123">
        <v>0</v>
      </c>
      <c r="F4512" s="217">
        <f t="shared" si="1628"/>
        <v>120</v>
      </c>
    </row>
    <row r="4513" spans="1:6" s="95" customFormat="1" x14ac:dyDescent="0.2">
      <c r="A4513" s="111">
        <v>415000</v>
      </c>
      <c r="B4513" s="145" t="s">
        <v>321</v>
      </c>
      <c r="C4513" s="110">
        <f>SUM(C4514:C4518)</f>
        <v>3224500</v>
      </c>
      <c r="D4513" s="110">
        <f>SUM(D4514:D4518)</f>
        <v>2761500</v>
      </c>
      <c r="E4513" s="110">
        <f>SUM(E4514:E4518)</f>
        <v>0</v>
      </c>
      <c r="F4513" s="218">
        <f t="shared" si="1628"/>
        <v>85.641184679795316</v>
      </c>
    </row>
    <row r="4514" spans="1:6" s="95" customFormat="1" ht="40.5" x14ac:dyDescent="0.2">
      <c r="A4514" s="113">
        <v>415200</v>
      </c>
      <c r="B4514" s="114" t="s">
        <v>787</v>
      </c>
      <c r="C4514" s="123">
        <v>520000</v>
      </c>
      <c r="D4514" s="115">
        <v>500000</v>
      </c>
      <c r="E4514" s="123">
        <v>0</v>
      </c>
      <c r="F4514" s="217">
        <f t="shared" si="1628"/>
        <v>96.15384615384616</v>
      </c>
    </row>
    <row r="4515" spans="1:6" s="95" customFormat="1" x14ac:dyDescent="0.2">
      <c r="A4515" s="113">
        <v>415200</v>
      </c>
      <c r="B4515" s="114" t="s">
        <v>589</v>
      </c>
      <c r="C4515" s="123">
        <v>970000</v>
      </c>
      <c r="D4515" s="115">
        <v>750000</v>
      </c>
      <c r="E4515" s="123">
        <v>0</v>
      </c>
      <c r="F4515" s="217">
        <f t="shared" si="1628"/>
        <v>77.319587628865989</v>
      </c>
    </row>
    <row r="4516" spans="1:6" s="95" customFormat="1" x14ac:dyDescent="0.2">
      <c r="A4516" s="113">
        <v>415200</v>
      </c>
      <c r="B4516" s="114" t="s">
        <v>537</v>
      </c>
      <c r="C4516" s="123">
        <v>850500</v>
      </c>
      <c r="D4516" s="115">
        <v>850500</v>
      </c>
      <c r="E4516" s="123">
        <v>0</v>
      </c>
      <c r="F4516" s="217">
        <f t="shared" si="1628"/>
        <v>100</v>
      </c>
    </row>
    <row r="4517" spans="1:6" s="95" customFormat="1" x14ac:dyDescent="0.2">
      <c r="A4517" s="113">
        <v>415200</v>
      </c>
      <c r="B4517" s="114" t="s">
        <v>538</v>
      </c>
      <c r="C4517" s="123">
        <v>484000</v>
      </c>
      <c r="D4517" s="115">
        <v>661000</v>
      </c>
      <c r="E4517" s="123">
        <v>0</v>
      </c>
      <c r="F4517" s="217">
        <f t="shared" si="1628"/>
        <v>136.5702479338843</v>
      </c>
    </row>
    <row r="4518" spans="1:6" s="95" customFormat="1" x14ac:dyDescent="0.2">
      <c r="A4518" s="113">
        <v>415200</v>
      </c>
      <c r="B4518" s="114" t="s">
        <v>562</v>
      </c>
      <c r="C4518" s="123">
        <v>399999.99999999994</v>
      </c>
      <c r="D4518" s="115">
        <v>0</v>
      </c>
      <c r="E4518" s="123">
        <v>0</v>
      </c>
      <c r="F4518" s="217">
        <f t="shared" si="1628"/>
        <v>0</v>
      </c>
    </row>
    <row r="4519" spans="1:6" s="95" customFormat="1" x14ac:dyDescent="0.2">
      <c r="A4519" s="111">
        <v>416000</v>
      </c>
      <c r="B4519" s="116" t="s">
        <v>479</v>
      </c>
      <c r="C4519" s="110">
        <f>SUM(C4520:C4534)</f>
        <v>330717800</v>
      </c>
      <c r="D4519" s="110">
        <f>SUM(D4520:D4534)</f>
        <v>281060000</v>
      </c>
      <c r="E4519" s="110">
        <f>SUM(E4520:E4534)</f>
        <v>0</v>
      </c>
      <c r="F4519" s="218">
        <f t="shared" si="1628"/>
        <v>84.984842061721494</v>
      </c>
    </row>
    <row r="4520" spans="1:6" s="95" customFormat="1" x14ac:dyDescent="0.2">
      <c r="A4520" s="113">
        <v>416100</v>
      </c>
      <c r="B4520" s="114" t="s">
        <v>788</v>
      </c>
      <c r="C4520" s="123">
        <v>72114000</v>
      </c>
      <c r="D4520" s="123">
        <v>81850000</v>
      </c>
      <c r="E4520" s="123">
        <v>0</v>
      </c>
      <c r="F4520" s="217">
        <f t="shared" si="1628"/>
        <v>113.50084588290761</v>
      </c>
    </row>
    <row r="4521" spans="1:6" s="95" customFormat="1" ht="40.5" x14ac:dyDescent="0.2">
      <c r="A4521" s="113">
        <v>416100</v>
      </c>
      <c r="B4521" s="114" t="s">
        <v>987</v>
      </c>
      <c r="C4521" s="123">
        <v>2320000</v>
      </c>
      <c r="D4521" s="123">
        <v>2650000</v>
      </c>
      <c r="E4521" s="123">
        <v>0</v>
      </c>
      <c r="F4521" s="217">
        <f t="shared" si="1628"/>
        <v>114.22413793103448</v>
      </c>
    </row>
    <row r="4522" spans="1:6" s="95" customFormat="1" x14ac:dyDescent="0.2">
      <c r="A4522" s="113">
        <v>416100</v>
      </c>
      <c r="B4522" s="114" t="s">
        <v>789</v>
      </c>
      <c r="C4522" s="123">
        <v>75700000</v>
      </c>
      <c r="D4522" s="123">
        <v>86000000</v>
      </c>
      <c r="E4522" s="123">
        <v>0</v>
      </c>
      <c r="F4522" s="217">
        <f t="shared" si="1628"/>
        <v>113.60634081902245</v>
      </c>
    </row>
    <row r="4523" spans="1:6" s="95" customFormat="1" x14ac:dyDescent="0.2">
      <c r="A4523" s="113">
        <v>416100</v>
      </c>
      <c r="B4523" s="114" t="s">
        <v>790</v>
      </c>
      <c r="C4523" s="123">
        <v>77060200</v>
      </c>
      <c r="D4523" s="123">
        <v>87500000</v>
      </c>
      <c r="E4523" s="123">
        <v>0</v>
      </c>
      <c r="F4523" s="217">
        <f t="shared" si="1628"/>
        <v>113.54759006594844</v>
      </c>
    </row>
    <row r="4524" spans="1:6" s="95" customFormat="1" x14ac:dyDescent="0.2">
      <c r="A4524" s="113">
        <v>416100</v>
      </c>
      <c r="B4524" s="114" t="s">
        <v>724</v>
      </c>
      <c r="C4524" s="123">
        <v>5579899.9999999991</v>
      </c>
      <c r="D4524" s="123">
        <v>6350000</v>
      </c>
      <c r="E4524" s="123">
        <v>0</v>
      </c>
      <c r="F4524" s="217">
        <f t="shared" si="1628"/>
        <v>113.80132260434776</v>
      </c>
    </row>
    <row r="4525" spans="1:6" s="95" customFormat="1" ht="40.5" x14ac:dyDescent="0.2">
      <c r="A4525" s="113">
        <v>416100</v>
      </c>
      <c r="B4525" s="114" t="s">
        <v>791</v>
      </c>
      <c r="C4525" s="123">
        <v>2500000</v>
      </c>
      <c r="D4525" s="123">
        <v>2500000</v>
      </c>
      <c r="E4525" s="123">
        <v>0</v>
      </c>
      <c r="F4525" s="217">
        <f t="shared" si="1628"/>
        <v>100</v>
      </c>
    </row>
    <row r="4526" spans="1:6" s="95" customFormat="1" x14ac:dyDescent="0.2">
      <c r="A4526" s="113">
        <v>416100</v>
      </c>
      <c r="B4526" s="114" t="s">
        <v>988</v>
      </c>
      <c r="C4526" s="123">
        <v>537100</v>
      </c>
      <c r="D4526" s="123">
        <v>610000</v>
      </c>
      <c r="E4526" s="123">
        <v>0</v>
      </c>
      <c r="F4526" s="217">
        <f t="shared" si="1628"/>
        <v>113.57289145410539</v>
      </c>
    </row>
    <row r="4527" spans="1:6" s="95" customFormat="1" ht="40.5" x14ac:dyDescent="0.2">
      <c r="A4527" s="113">
        <v>416100</v>
      </c>
      <c r="B4527" s="114" t="s">
        <v>989</v>
      </c>
      <c r="C4527" s="123">
        <v>350000</v>
      </c>
      <c r="D4527" s="115">
        <v>350000</v>
      </c>
      <c r="E4527" s="123">
        <v>0</v>
      </c>
      <c r="F4527" s="217">
        <f t="shared" si="1628"/>
        <v>100</v>
      </c>
    </row>
    <row r="4528" spans="1:6" s="95" customFormat="1" ht="40.5" x14ac:dyDescent="0.2">
      <c r="A4528" s="113">
        <v>416100</v>
      </c>
      <c r="B4528" s="114" t="s">
        <v>725</v>
      </c>
      <c r="C4528" s="123">
        <v>250000</v>
      </c>
      <c r="D4528" s="115">
        <v>250000</v>
      </c>
      <c r="E4528" s="123">
        <v>0</v>
      </c>
      <c r="F4528" s="217">
        <f t="shared" si="1628"/>
        <v>100</v>
      </c>
    </row>
    <row r="4529" spans="1:6" s="95" customFormat="1" x14ac:dyDescent="0.2">
      <c r="A4529" s="113">
        <v>416100</v>
      </c>
      <c r="B4529" s="114" t="s">
        <v>547</v>
      </c>
      <c r="C4529" s="123">
        <v>200000</v>
      </c>
      <c r="D4529" s="115">
        <v>200000</v>
      </c>
      <c r="E4529" s="123">
        <v>0</v>
      </c>
      <c r="F4529" s="217">
        <f t="shared" si="1628"/>
        <v>100</v>
      </c>
    </row>
    <row r="4530" spans="1:6" s="95" customFormat="1" x14ac:dyDescent="0.2">
      <c r="A4530" s="113">
        <v>416100</v>
      </c>
      <c r="B4530" s="114" t="s">
        <v>726</v>
      </c>
      <c r="C4530" s="123">
        <v>72000</v>
      </c>
      <c r="D4530" s="115">
        <v>0</v>
      </c>
      <c r="E4530" s="123">
        <v>0</v>
      </c>
      <c r="F4530" s="217">
        <f t="shared" si="1628"/>
        <v>0</v>
      </c>
    </row>
    <row r="4531" spans="1:6" s="95" customFormat="1" x14ac:dyDescent="0.2">
      <c r="A4531" s="113">
        <v>416100</v>
      </c>
      <c r="B4531" s="114" t="s">
        <v>727</v>
      </c>
      <c r="C4531" s="123">
        <v>78798600</v>
      </c>
      <c r="D4531" s="115">
        <v>0</v>
      </c>
      <c r="E4531" s="123">
        <v>0</v>
      </c>
      <c r="F4531" s="217">
        <f t="shared" si="1628"/>
        <v>0</v>
      </c>
    </row>
    <row r="4532" spans="1:6" s="95" customFormat="1" ht="40.5" x14ac:dyDescent="0.2">
      <c r="A4532" s="113">
        <v>416100</v>
      </c>
      <c r="B4532" s="114" t="s">
        <v>792</v>
      </c>
      <c r="C4532" s="123">
        <v>3936000</v>
      </c>
      <c r="D4532" s="115">
        <v>0</v>
      </c>
      <c r="E4532" s="123">
        <v>0</v>
      </c>
      <c r="F4532" s="217">
        <f t="shared" si="1628"/>
        <v>0</v>
      </c>
    </row>
    <row r="4533" spans="1:6" s="95" customFormat="1" x14ac:dyDescent="0.2">
      <c r="A4533" s="113">
        <v>416100</v>
      </c>
      <c r="B4533" s="114" t="s">
        <v>728</v>
      </c>
      <c r="C4533" s="123">
        <v>10800000</v>
      </c>
      <c r="D4533" s="115">
        <v>12300000</v>
      </c>
      <c r="E4533" s="123">
        <v>0</v>
      </c>
      <c r="F4533" s="217">
        <f t="shared" si="1628"/>
        <v>113.88888888888889</v>
      </c>
    </row>
    <row r="4534" spans="1:6" s="95" customFormat="1" ht="40.5" x14ac:dyDescent="0.2">
      <c r="A4534" s="113">
        <v>416300</v>
      </c>
      <c r="B4534" s="114" t="s">
        <v>990</v>
      </c>
      <c r="C4534" s="123">
        <v>499999.99999999994</v>
      </c>
      <c r="D4534" s="115">
        <v>500000</v>
      </c>
      <c r="E4534" s="123">
        <v>0</v>
      </c>
      <c r="F4534" s="217">
        <f t="shared" si="1628"/>
        <v>100.00000000000003</v>
      </c>
    </row>
    <row r="4535" spans="1:6" s="120" customFormat="1" x14ac:dyDescent="0.2">
      <c r="A4535" s="111">
        <v>419000</v>
      </c>
      <c r="B4535" s="145" t="s">
        <v>482</v>
      </c>
      <c r="C4535" s="110">
        <f t="shared" ref="C4535" si="1631">C4536</f>
        <v>100000</v>
      </c>
      <c r="D4535" s="110">
        <f t="shared" ref="D4535:E4535" si="1632">D4536</f>
        <v>100000</v>
      </c>
      <c r="E4535" s="110">
        <f t="shared" si="1632"/>
        <v>0</v>
      </c>
      <c r="F4535" s="218">
        <f t="shared" si="1628"/>
        <v>100</v>
      </c>
    </row>
    <row r="4536" spans="1:6" s="95" customFormat="1" x14ac:dyDescent="0.2">
      <c r="A4536" s="113">
        <v>419100</v>
      </c>
      <c r="B4536" s="114" t="s">
        <v>482</v>
      </c>
      <c r="C4536" s="123">
        <v>100000</v>
      </c>
      <c r="D4536" s="115">
        <v>100000</v>
      </c>
      <c r="E4536" s="123">
        <v>0</v>
      </c>
      <c r="F4536" s="217">
        <f t="shared" si="1628"/>
        <v>100</v>
      </c>
    </row>
    <row r="4537" spans="1:6" s="95" customFormat="1" x14ac:dyDescent="0.2">
      <c r="A4537" s="111">
        <v>480000</v>
      </c>
      <c r="B4537" s="116" t="s">
        <v>419</v>
      </c>
      <c r="C4537" s="110">
        <f>C4538+C4543</f>
        <v>31811000.000000004</v>
      </c>
      <c r="D4537" s="110">
        <f>D4538+D4543</f>
        <v>35590000</v>
      </c>
      <c r="E4537" s="110">
        <f>E4538+E4543</f>
        <v>0</v>
      </c>
      <c r="F4537" s="218">
        <f t="shared" si="1628"/>
        <v>111.87953852440977</v>
      </c>
    </row>
    <row r="4538" spans="1:6" s="95" customFormat="1" x14ac:dyDescent="0.2">
      <c r="A4538" s="111">
        <v>487000</v>
      </c>
      <c r="B4538" s="116" t="s">
        <v>471</v>
      </c>
      <c r="C4538" s="110">
        <f>SUM(C4539:C4542)</f>
        <v>25252000.000000004</v>
      </c>
      <c r="D4538" s="110">
        <f>SUM(D4539:D4542)</f>
        <v>29050000</v>
      </c>
      <c r="E4538" s="110">
        <f>SUM(E4539:E4542)</f>
        <v>0</v>
      </c>
      <c r="F4538" s="218">
        <f t="shared" si="1628"/>
        <v>115.04039284017107</v>
      </c>
    </row>
    <row r="4539" spans="1:6" s="95" customFormat="1" ht="40.5" x14ac:dyDescent="0.2">
      <c r="A4539" s="121">
        <v>487400</v>
      </c>
      <c r="B4539" s="114" t="s">
        <v>991</v>
      </c>
      <c r="C4539" s="123">
        <v>7002000.0000000047</v>
      </c>
      <c r="D4539" s="115">
        <v>10000000</v>
      </c>
      <c r="E4539" s="123">
        <v>0</v>
      </c>
      <c r="F4539" s="217">
        <f t="shared" si="1628"/>
        <v>142.81633818908875</v>
      </c>
    </row>
    <row r="4540" spans="1:6" s="95" customFormat="1" ht="40.5" x14ac:dyDescent="0.2">
      <c r="A4540" s="121">
        <v>487400</v>
      </c>
      <c r="B4540" s="114" t="s">
        <v>992</v>
      </c>
      <c r="C4540" s="123">
        <v>5000000</v>
      </c>
      <c r="D4540" s="115">
        <v>5000000</v>
      </c>
      <c r="E4540" s="123">
        <v>0</v>
      </c>
      <c r="F4540" s="217">
        <f t="shared" si="1628"/>
        <v>100</v>
      </c>
    </row>
    <row r="4541" spans="1:6" s="95" customFormat="1" x14ac:dyDescent="0.2">
      <c r="A4541" s="121">
        <v>487400</v>
      </c>
      <c r="B4541" s="114" t="s">
        <v>729</v>
      </c>
      <c r="C4541" s="123">
        <v>50000</v>
      </c>
      <c r="D4541" s="115">
        <v>50000</v>
      </c>
      <c r="E4541" s="123">
        <v>0</v>
      </c>
      <c r="F4541" s="217">
        <f t="shared" si="1628"/>
        <v>100</v>
      </c>
    </row>
    <row r="4542" spans="1:6" s="95" customFormat="1" ht="40.5" x14ac:dyDescent="0.2">
      <c r="A4542" s="121">
        <v>487400</v>
      </c>
      <c r="B4542" s="114" t="s">
        <v>993</v>
      </c>
      <c r="C4542" s="123">
        <v>13200000</v>
      </c>
      <c r="D4542" s="115">
        <v>14000000</v>
      </c>
      <c r="E4542" s="123">
        <v>0</v>
      </c>
      <c r="F4542" s="217">
        <f t="shared" si="1628"/>
        <v>106.06060606060606</v>
      </c>
    </row>
    <row r="4543" spans="1:6" s="95" customFormat="1" x14ac:dyDescent="0.2">
      <c r="A4543" s="111">
        <v>488000</v>
      </c>
      <c r="B4543" s="116" t="s">
        <v>375</v>
      </c>
      <c r="C4543" s="110">
        <f>SUM(C4544:C4547)</f>
        <v>6559000</v>
      </c>
      <c r="D4543" s="110">
        <f>SUM(D4544:D4547)</f>
        <v>6540000</v>
      </c>
      <c r="E4543" s="110">
        <f>SUM(E4544:E4547)</f>
        <v>0</v>
      </c>
      <c r="F4543" s="218">
        <f t="shared" si="1628"/>
        <v>99.710321695380387</v>
      </c>
    </row>
    <row r="4544" spans="1:6" s="95" customFormat="1" x14ac:dyDescent="0.2">
      <c r="A4544" s="121">
        <v>488100</v>
      </c>
      <c r="B4544" s="114" t="s">
        <v>729</v>
      </c>
      <c r="C4544" s="123">
        <v>6000000</v>
      </c>
      <c r="D4544" s="115">
        <v>6000000</v>
      </c>
      <c r="E4544" s="123">
        <v>0</v>
      </c>
      <c r="F4544" s="217">
        <f t="shared" si="1628"/>
        <v>100</v>
      </c>
    </row>
    <row r="4545" spans="1:6" s="95" customFormat="1" x14ac:dyDescent="0.2">
      <c r="A4545" s="113">
        <v>488100</v>
      </c>
      <c r="B4545" s="114" t="s">
        <v>730</v>
      </c>
      <c r="C4545" s="123">
        <v>130000</v>
      </c>
      <c r="D4545" s="115">
        <v>140000</v>
      </c>
      <c r="E4545" s="123">
        <v>0</v>
      </c>
      <c r="F4545" s="217">
        <f t="shared" si="1628"/>
        <v>107.69230769230769</v>
      </c>
    </row>
    <row r="4546" spans="1:6" s="95" customFormat="1" x14ac:dyDescent="0.2">
      <c r="A4546" s="113">
        <v>488100</v>
      </c>
      <c r="B4546" s="114" t="s">
        <v>994</v>
      </c>
      <c r="C4546" s="123">
        <v>388000</v>
      </c>
      <c r="D4546" s="115">
        <v>400000</v>
      </c>
      <c r="E4546" s="123">
        <v>0</v>
      </c>
      <c r="F4546" s="217">
        <f t="shared" si="1628"/>
        <v>103.09278350515463</v>
      </c>
    </row>
    <row r="4547" spans="1:6" s="95" customFormat="1" x14ac:dyDescent="0.2">
      <c r="A4547" s="113">
        <v>488100</v>
      </c>
      <c r="B4547" s="114" t="s">
        <v>375</v>
      </c>
      <c r="C4547" s="123">
        <v>41000</v>
      </c>
      <c r="D4547" s="115">
        <v>0</v>
      </c>
      <c r="E4547" s="123">
        <v>0</v>
      </c>
      <c r="F4547" s="217">
        <f t="shared" si="1628"/>
        <v>0</v>
      </c>
    </row>
    <row r="4548" spans="1:6" s="95" customFormat="1" x14ac:dyDescent="0.2">
      <c r="A4548" s="111">
        <v>510000</v>
      </c>
      <c r="B4548" s="116" t="s">
        <v>423</v>
      </c>
      <c r="C4548" s="110">
        <f t="shared" ref="C4548" si="1633">C4549+C4555+C4553</f>
        <v>192500</v>
      </c>
      <c r="D4548" s="110">
        <f t="shared" ref="D4548" si="1634">D4549+D4555+D4553</f>
        <v>61500</v>
      </c>
      <c r="E4548" s="110">
        <f t="shared" ref="E4548" si="1635">E4549+E4555+E4553</f>
        <v>0</v>
      </c>
      <c r="F4548" s="218">
        <f t="shared" ref="F4548:F4599" si="1636">D4548/C4548*100</f>
        <v>31.948051948051948</v>
      </c>
    </row>
    <row r="4549" spans="1:6" s="95" customFormat="1" x14ac:dyDescent="0.2">
      <c r="A4549" s="111">
        <v>511000</v>
      </c>
      <c r="B4549" s="116" t="s">
        <v>424</v>
      </c>
      <c r="C4549" s="110">
        <f t="shared" ref="C4549" si="1637">SUM(C4550:C4552)</f>
        <v>176800</v>
      </c>
      <c r="D4549" s="110">
        <f t="shared" ref="D4549" si="1638">SUM(D4550:D4552)</f>
        <v>55000</v>
      </c>
      <c r="E4549" s="110">
        <f t="shared" ref="E4549" si="1639">SUM(E4550:E4552)</f>
        <v>0</v>
      </c>
      <c r="F4549" s="218">
        <f t="shared" si="1636"/>
        <v>31.108597285067873</v>
      </c>
    </row>
    <row r="4550" spans="1:6" s="95" customFormat="1" x14ac:dyDescent="0.2">
      <c r="A4550" s="121">
        <v>511100</v>
      </c>
      <c r="B4550" s="114" t="s">
        <v>425</v>
      </c>
      <c r="C4550" s="123">
        <v>99200</v>
      </c>
      <c r="D4550" s="115">
        <v>0</v>
      </c>
      <c r="E4550" s="123">
        <v>0</v>
      </c>
      <c r="F4550" s="217">
        <f t="shared" si="1636"/>
        <v>0</v>
      </c>
    </row>
    <row r="4551" spans="1:6" s="95" customFormat="1" x14ac:dyDescent="0.2">
      <c r="A4551" s="113">
        <v>511300</v>
      </c>
      <c r="B4551" s="114" t="s">
        <v>427</v>
      </c>
      <c r="C4551" s="123">
        <v>27599.999999999996</v>
      </c>
      <c r="D4551" s="115">
        <v>5000</v>
      </c>
      <c r="E4551" s="123">
        <v>0</v>
      </c>
      <c r="F4551" s="217">
        <f t="shared" si="1636"/>
        <v>18.115942028985511</v>
      </c>
    </row>
    <row r="4552" spans="1:6" s="95" customFormat="1" x14ac:dyDescent="0.2">
      <c r="A4552" s="113">
        <v>511700</v>
      </c>
      <c r="B4552" s="114" t="s">
        <v>430</v>
      </c>
      <c r="C4552" s="123">
        <v>50000</v>
      </c>
      <c r="D4552" s="115">
        <v>50000</v>
      </c>
      <c r="E4552" s="123">
        <v>0</v>
      </c>
      <c r="F4552" s="217">
        <f t="shared" si="1636"/>
        <v>100</v>
      </c>
    </row>
    <row r="4553" spans="1:6" s="120" customFormat="1" x14ac:dyDescent="0.2">
      <c r="A4553" s="111">
        <v>513000</v>
      </c>
      <c r="B4553" s="116" t="s">
        <v>432</v>
      </c>
      <c r="C4553" s="110">
        <f t="shared" ref="C4553" si="1640">C4554</f>
        <v>9600</v>
      </c>
      <c r="D4553" s="110">
        <f t="shared" ref="D4553:E4553" si="1641">D4554</f>
        <v>0</v>
      </c>
      <c r="E4553" s="110">
        <f t="shared" si="1641"/>
        <v>0</v>
      </c>
      <c r="F4553" s="218">
        <f t="shared" si="1636"/>
        <v>0</v>
      </c>
    </row>
    <row r="4554" spans="1:6" s="95" customFormat="1" x14ac:dyDescent="0.2">
      <c r="A4554" s="121">
        <v>513700</v>
      </c>
      <c r="B4554" s="114" t="s">
        <v>433</v>
      </c>
      <c r="C4554" s="123">
        <v>9600</v>
      </c>
      <c r="D4554" s="115">
        <v>0</v>
      </c>
      <c r="E4554" s="123">
        <v>0</v>
      </c>
      <c r="F4554" s="217">
        <f t="shared" si="1636"/>
        <v>0</v>
      </c>
    </row>
    <row r="4555" spans="1:6" s="95" customFormat="1" x14ac:dyDescent="0.2">
      <c r="A4555" s="111">
        <v>516000</v>
      </c>
      <c r="B4555" s="116" t="s">
        <v>434</v>
      </c>
      <c r="C4555" s="110">
        <f t="shared" ref="C4555" si="1642">SUM(C4556)</f>
        <v>6100.0000000000009</v>
      </c>
      <c r="D4555" s="110">
        <f t="shared" ref="D4555:E4555" si="1643">SUM(D4556)</f>
        <v>6500</v>
      </c>
      <c r="E4555" s="110">
        <f t="shared" si="1643"/>
        <v>0</v>
      </c>
      <c r="F4555" s="218">
        <f t="shared" si="1636"/>
        <v>106.55737704918032</v>
      </c>
    </row>
    <row r="4556" spans="1:6" s="95" customFormat="1" x14ac:dyDescent="0.2">
      <c r="A4556" s="113">
        <v>516100</v>
      </c>
      <c r="B4556" s="114" t="s">
        <v>434</v>
      </c>
      <c r="C4556" s="123">
        <v>6100.0000000000009</v>
      </c>
      <c r="D4556" s="115">
        <v>6500</v>
      </c>
      <c r="E4556" s="123">
        <v>0</v>
      </c>
      <c r="F4556" s="217">
        <f t="shared" si="1636"/>
        <v>106.55737704918032</v>
      </c>
    </row>
    <row r="4557" spans="1:6" s="120" customFormat="1" x14ac:dyDescent="0.2">
      <c r="A4557" s="111">
        <v>630000</v>
      </c>
      <c r="B4557" s="116" t="s">
        <v>462</v>
      </c>
      <c r="C4557" s="110">
        <f t="shared" ref="C4557" si="1644">C4558+C4561</f>
        <v>14994500</v>
      </c>
      <c r="D4557" s="110">
        <f t="shared" ref="D4557" si="1645">D4558+D4561</f>
        <v>15800000</v>
      </c>
      <c r="E4557" s="110">
        <f t="shared" ref="E4557" si="1646">E4558+E4561</f>
        <v>0</v>
      </c>
      <c r="F4557" s="218">
        <f t="shared" si="1636"/>
        <v>105.37196972223148</v>
      </c>
    </row>
    <row r="4558" spans="1:6" s="120" customFormat="1" x14ac:dyDescent="0.2">
      <c r="A4558" s="111">
        <v>631000</v>
      </c>
      <c r="B4558" s="116" t="s">
        <v>397</v>
      </c>
      <c r="C4558" s="110">
        <f t="shared" ref="C4558" si="1647">C4560+C4559</f>
        <v>14894500</v>
      </c>
      <c r="D4558" s="110">
        <f>D4560+D4559</f>
        <v>15700000</v>
      </c>
      <c r="E4558" s="110">
        <f t="shared" ref="E4558" si="1648">E4560+E4559</f>
        <v>0</v>
      </c>
      <c r="F4558" s="218">
        <f t="shared" si="1636"/>
        <v>105.40803652354896</v>
      </c>
    </row>
    <row r="4559" spans="1:6" s="95" customFormat="1" ht="60.75" x14ac:dyDescent="0.2">
      <c r="A4559" s="121">
        <v>631900</v>
      </c>
      <c r="B4559" s="114" t="s">
        <v>995</v>
      </c>
      <c r="C4559" s="123">
        <v>1069500</v>
      </c>
      <c r="D4559" s="115">
        <v>0</v>
      </c>
      <c r="E4559" s="123">
        <v>0</v>
      </c>
      <c r="F4559" s="217">
        <f t="shared" si="1636"/>
        <v>0</v>
      </c>
    </row>
    <row r="4560" spans="1:6" s="95" customFormat="1" ht="40.5" x14ac:dyDescent="0.2">
      <c r="A4560" s="113">
        <v>631900</v>
      </c>
      <c r="B4560" s="114" t="s">
        <v>996</v>
      </c>
      <c r="C4560" s="123">
        <v>13825000</v>
      </c>
      <c r="D4560" s="115">
        <v>15700000</v>
      </c>
      <c r="E4560" s="123">
        <v>0</v>
      </c>
      <c r="F4560" s="217">
        <f t="shared" si="1636"/>
        <v>113.5623869801085</v>
      </c>
    </row>
    <row r="4561" spans="1:6" s="120" customFormat="1" x14ac:dyDescent="0.2">
      <c r="A4561" s="111">
        <v>638000</v>
      </c>
      <c r="B4561" s="116" t="s">
        <v>398</v>
      </c>
      <c r="C4561" s="110">
        <f t="shared" ref="C4561" si="1649">C4562</f>
        <v>100000</v>
      </c>
      <c r="D4561" s="110">
        <f t="shared" ref="D4561:E4561" si="1650">D4562</f>
        <v>100000</v>
      </c>
      <c r="E4561" s="110">
        <f t="shared" si="1650"/>
        <v>0</v>
      </c>
      <c r="F4561" s="218">
        <f t="shared" si="1636"/>
        <v>100</v>
      </c>
    </row>
    <row r="4562" spans="1:6" s="95" customFormat="1" x14ac:dyDescent="0.2">
      <c r="A4562" s="113">
        <v>638100</v>
      </c>
      <c r="B4562" s="114" t="s">
        <v>467</v>
      </c>
      <c r="C4562" s="123">
        <v>100000</v>
      </c>
      <c r="D4562" s="115">
        <v>100000</v>
      </c>
      <c r="E4562" s="123">
        <v>0</v>
      </c>
      <c r="F4562" s="217">
        <f t="shared" si="1636"/>
        <v>100</v>
      </c>
    </row>
    <row r="4563" spans="1:6" s="95" customFormat="1" x14ac:dyDescent="0.2">
      <c r="A4563" s="154"/>
      <c r="B4563" s="148" t="s">
        <v>501</v>
      </c>
      <c r="C4563" s="152">
        <f>C4489+C4537+C4548+C4557</f>
        <v>387162899.99970067</v>
      </c>
      <c r="D4563" s="152">
        <f>D4489+D4537+D4548+D4557</f>
        <v>341920600</v>
      </c>
      <c r="E4563" s="152">
        <f>E4489+E4537+E4548+E4557</f>
        <v>0</v>
      </c>
      <c r="F4563" s="245">
        <f t="shared" si="1636"/>
        <v>88.314402025675591</v>
      </c>
    </row>
    <row r="4564" spans="1:6" s="95" customFormat="1" x14ac:dyDescent="0.2">
      <c r="A4564" s="113"/>
      <c r="B4564" s="114"/>
      <c r="C4564" s="115"/>
      <c r="D4564" s="115"/>
      <c r="E4564" s="115"/>
      <c r="F4564" s="219"/>
    </row>
    <row r="4565" spans="1:6" s="95" customFormat="1" x14ac:dyDescent="0.2">
      <c r="A4565" s="108"/>
      <c r="B4565" s="109"/>
      <c r="C4565" s="115"/>
      <c r="D4565" s="115"/>
      <c r="E4565" s="115"/>
      <c r="F4565" s="219"/>
    </row>
    <row r="4566" spans="1:6" s="95" customFormat="1" x14ac:dyDescent="0.2">
      <c r="A4566" s="141" t="s">
        <v>997</v>
      </c>
      <c r="B4566" s="109"/>
      <c r="C4566" s="115"/>
      <c r="D4566" s="115"/>
      <c r="E4566" s="115"/>
      <c r="F4566" s="219"/>
    </row>
    <row r="4567" spans="1:6" s="95" customFormat="1" x14ac:dyDescent="0.2">
      <c r="A4567" s="141" t="s">
        <v>525</v>
      </c>
      <c r="B4567" s="109"/>
      <c r="C4567" s="115"/>
      <c r="D4567" s="115"/>
      <c r="E4567" s="115"/>
      <c r="F4567" s="219"/>
    </row>
    <row r="4568" spans="1:6" s="95" customFormat="1" x14ac:dyDescent="0.2">
      <c r="A4568" s="141" t="s">
        <v>659</v>
      </c>
      <c r="B4568" s="109"/>
      <c r="C4568" s="115"/>
      <c r="D4568" s="115"/>
      <c r="E4568" s="115"/>
      <c r="F4568" s="219"/>
    </row>
    <row r="4569" spans="1:6" s="95" customFormat="1" x14ac:dyDescent="0.2">
      <c r="A4569" s="141" t="s">
        <v>826</v>
      </c>
      <c r="B4569" s="109"/>
      <c r="C4569" s="115"/>
      <c r="D4569" s="115"/>
      <c r="E4569" s="115"/>
      <c r="F4569" s="219"/>
    </row>
    <row r="4570" spans="1:6" s="95" customFormat="1" x14ac:dyDescent="0.2">
      <c r="A4570" s="108"/>
      <c r="B4570" s="109"/>
      <c r="C4570" s="115"/>
      <c r="D4570" s="115"/>
      <c r="E4570" s="115"/>
      <c r="F4570" s="219"/>
    </row>
    <row r="4571" spans="1:6" s="95" customFormat="1" x14ac:dyDescent="0.2">
      <c r="A4571" s="111">
        <v>410000</v>
      </c>
      <c r="B4571" s="116" t="s">
        <v>359</v>
      </c>
      <c r="C4571" s="110">
        <f>C4572+C4577+C4591+C4593+0+0</f>
        <v>1383971400</v>
      </c>
      <c r="D4571" s="110">
        <f>D4572+D4577+D4591+D4593+0+0</f>
        <v>1570079200</v>
      </c>
      <c r="E4571" s="110">
        <f>E4572+E4577+E4591+E4593+0+0</f>
        <v>0</v>
      </c>
      <c r="F4571" s="218">
        <f t="shared" si="1636"/>
        <v>113.44737326219314</v>
      </c>
    </row>
    <row r="4572" spans="1:6" s="95" customFormat="1" x14ac:dyDescent="0.2">
      <c r="A4572" s="111">
        <v>411000</v>
      </c>
      <c r="B4572" s="112" t="s">
        <v>472</v>
      </c>
      <c r="C4572" s="110">
        <f t="shared" ref="C4572" si="1651">SUM(C4573:C4576)</f>
        <v>15835400</v>
      </c>
      <c r="D4572" s="110">
        <f t="shared" ref="D4572" si="1652">SUM(D4573:D4576)</f>
        <v>17924600</v>
      </c>
      <c r="E4572" s="110">
        <f t="shared" ref="E4572" si="1653">SUM(E4573:E4576)</f>
        <v>0</v>
      </c>
      <c r="F4572" s="218">
        <f t="shared" si="1636"/>
        <v>113.19322530532855</v>
      </c>
    </row>
    <row r="4573" spans="1:6" s="95" customFormat="1" x14ac:dyDescent="0.2">
      <c r="A4573" s="113">
        <v>411100</v>
      </c>
      <c r="B4573" s="114" t="s">
        <v>360</v>
      </c>
      <c r="C4573" s="123">
        <v>14547300</v>
      </c>
      <c r="D4573" s="115">
        <v>16732000</v>
      </c>
      <c r="E4573" s="123">
        <v>0</v>
      </c>
      <c r="F4573" s="217">
        <f t="shared" si="1636"/>
        <v>115.01790710303629</v>
      </c>
    </row>
    <row r="4574" spans="1:6" s="95" customFormat="1" ht="40.5" x14ac:dyDescent="0.2">
      <c r="A4574" s="113">
        <v>411200</v>
      </c>
      <c r="B4574" s="114" t="s">
        <v>485</v>
      </c>
      <c r="C4574" s="123">
        <v>430000</v>
      </c>
      <c r="D4574" s="115">
        <v>430000</v>
      </c>
      <c r="E4574" s="123">
        <v>0</v>
      </c>
      <c r="F4574" s="217">
        <f t="shared" si="1636"/>
        <v>100</v>
      </c>
    </row>
    <row r="4575" spans="1:6" s="95" customFormat="1" ht="40.5" x14ac:dyDescent="0.2">
      <c r="A4575" s="113">
        <v>411300</v>
      </c>
      <c r="B4575" s="114" t="s">
        <v>361</v>
      </c>
      <c r="C4575" s="123">
        <v>643100</v>
      </c>
      <c r="D4575" s="115">
        <v>547600</v>
      </c>
      <c r="E4575" s="123">
        <v>0</v>
      </c>
      <c r="F4575" s="217">
        <f t="shared" si="1636"/>
        <v>85.150054423884313</v>
      </c>
    </row>
    <row r="4576" spans="1:6" s="95" customFormat="1" x14ac:dyDescent="0.2">
      <c r="A4576" s="113">
        <v>411400</v>
      </c>
      <c r="B4576" s="114" t="s">
        <v>362</v>
      </c>
      <c r="C4576" s="123">
        <v>215000</v>
      </c>
      <c r="D4576" s="115">
        <v>215000</v>
      </c>
      <c r="E4576" s="123">
        <v>0</v>
      </c>
      <c r="F4576" s="217">
        <f t="shared" si="1636"/>
        <v>100</v>
      </c>
    </row>
    <row r="4577" spans="1:6" s="95" customFormat="1" x14ac:dyDescent="0.2">
      <c r="A4577" s="111">
        <v>412000</v>
      </c>
      <c r="B4577" s="116" t="s">
        <v>477</v>
      </c>
      <c r="C4577" s="110">
        <f>SUM(C4578:C4590)</f>
        <v>6836000</v>
      </c>
      <c r="D4577" s="110">
        <f>SUM(D4578:D4590)</f>
        <v>6854600</v>
      </c>
      <c r="E4577" s="110">
        <f>SUM(E4578:E4590)</f>
        <v>0</v>
      </c>
      <c r="F4577" s="218">
        <f t="shared" si="1636"/>
        <v>100.27208894090111</v>
      </c>
    </row>
    <row r="4578" spans="1:6" s="95" customFormat="1" x14ac:dyDescent="0.2">
      <c r="A4578" s="113">
        <v>412100</v>
      </c>
      <c r="B4578" s="114" t="s">
        <v>363</v>
      </c>
      <c r="C4578" s="123">
        <v>37200</v>
      </c>
      <c r="D4578" s="115">
        <v>38200</v>
      </c>
      <c r="E4578" s="123">
        <v>0</v>
      </c>
      <c r="F4578" s="217">
        <f t="shared" si="1636"/>
        <v>102.68817204301075</v>
      </c>
    </row>
    <row r="4579" spans="1:6" s="95" customFormat="1" ht="40.5" x14ac:dyDescent="0.2">
      <c r="A4579" s="113">
        <v>412200</v>
      </c>
      <c r="B4579" s="114" t="s">
        <v>486</v>
      </c>
      <c r="C4579" s="123">
        <v>1385000</v>
      </c>
      <c r="D4579" s="115">
        <v>1400000</v>
      </c>
      <c r="E4579" s="123">
        <v>0</v>
      </c>
      <c r="F4579" s="217">
        <f t="shared" si="1636"/>
        <v>101.08303249097472</v>
      </c>
    </row>
    <row r="4580" spans="1:6" s="95" customFormat="1" x14ac:dyDescent="0.2">
      <c r="A4580" s="113">
        <v>412300</v>
      </c>
      <c r="B4580" s="114" t="s">
        <v>364</v>
      </c>
      <c r="C4580" s="123">
        <v>170000</v>
      </c>
      <c r="D4580" s="115">
        <v>170000</v>
      </c>
      <c r="E4580" s="123">
        <v>0</v>
      </c>
      <c r="F4580" s="217">
        <f t="shared" si="1636"/>
        <v>100</v>
      </c>
    </row>
    <row r="4581" spans="1:6" s="95" customFormat="1" x14ac:dyDescent="0.2">
      <c r="A4581" s="113">
        <v>412400</v>
      </c>
      <c r="B4581" s="114" t="s">
        <v>365</v>
      </c>
      <c r="C4581" s="123">
        <v>100</v>
      </c>
      <c r="D4581" s="115">
        <v>100</v>
      </c>
      <c r="E4581" s="123">
        <v>0</v>
      </c>
      <c r="F4581" s="217">
        <f t="shared" si="1636"/>
        <v>100</v>
      </c>
    </row>
    <row r="4582" spans="1:6" s="95" customFormat="1" x14ac:dyDescent="0.2">
      <c r="A4582" s="113">
        <v>412500</v>
      </c>
      <c r="B4582" s="114" t="s">
        <v>366</v>
      </c>
      <c r="C4582" s="123">
        <v>115000</v>
      </c>
      <c r="D4582" s="115">
        <v>115000</v>
      </c>
      <c r="E4582" s="123">
        <v>0</v>
      </c>
      <c r="F4582" s="217">
        <f t="shared" si="1636"/>
        <v>100</v>
      </c>
    </row>
    <row r="4583" spans="1:6" s="95" customFormat="1" x14ac:dyDescent="0.2">
      <c r="A4583" s="113">
        <v>412600</v>
      </c>
      <c r="B4583" s="114" t="s">
        <v>487</v>
      </c>
      <c r="C4583" s="123">
        <v>85000</v>
      </c>
      <c r="D4583" s="115">
        <v>85000</v>
      </c>
      <c r="E4583" s="123">
        <v>0</v>
      </c>
      <c r="F4583" s="217">
        <f t="shared" si="1636"/>
        <v>100</v>
      </c>
    </row>
    <row r="4584" spans="1:6" s="95" customFormat="1" x14ac:dyDescent="0.2">
      <c r="A4584" s="113">
        <v>412700</v>
      </c>
      <c r="B4584" s="114" t="s">
        <v>474</v>
      </c>
      <c r="C4584" s="123">
        <v>4900000</v>
      </c>
      <c r="D4584" s="115">
        <v>4900000</v>
      </c>
      <c r="E4584" s="123">
        <v>0</v>
      </c>
      <c r="F4584" s="217">
        <f t="shared" si="1636"/>
        <v>100</v>
      </c>
    </row>
    <row r="4585" spans="1:6" s="95" customFormat="1" x14ac:dyDescent="0.2">
      <c r="A4585" s="113">
        <v>412900</v>
      </c>
      <c r="B4585" s="114" t="s">
        <v>802</v>
      </c>
      <c r="C4585" s="123">
        <v>2300</v>
      </c>
      <c r="D4585" s="115">
        <v>2300</v>
      </c>
      <c r="E4585" s="123">
        <v>0</v>
      </c>
      <c r="F4585" s="217">
        <f t="shared" si="1636"/>
        <v>100</v>
      </c>
    </row>
    <row r="4586" spans="1:6" s="95" customFormat="1" x14ac:dyDescent="0.2">
      <c r="A4586" s="113">
        <v>412900</v>
      </c>
      <c r="B4586" s="114" t="s">
        <v>567</v>
      </c>
      <c r="C4586" s="123">
        <v>85000</v>
      </c>
      <c r="D4586" s="115">
        <v>85000</v>
      </c>
      <c r="E4586" s="123">
        <v>0</v>
      </c>
      <c r="F4586" s="217">
        <f t="shared" si="1636"/>
        <v>100</v>
      </c>
    </row>
    <row r="4587" spans="1:6" s="95" customFormat="1" x14ac:dyDescent="0.2">
      <c r="A4587" s="113">
        <v>412900</v>
      </c>
      <c r="B4587" s="114" t="s">
        <v>585</v>
      </c>
      <c r="C4587" s="123">
        <v>3999.9999999999995</v>
      </c>
      <c r="D4587" s="115">
        <v>3999.9999999999995</v>
      </c>
      <c r="E4587" s="123">
        <v>0</v>
      </c>
      <c r="F4587" s="217">
        <f t="shared" si="1636"/>
        <v>100</v>
      </c>
    </row>
    <row r="4588" spans="1:6" s="95" customFormat="1" x14ac:dyDescent="0.2">
      <c r="A4588" s="113">
        <v>412900</v>
      </c>
      <c r="B4588" s="118" t="s">
        <v>586</v>
      </c>
      <c r="C4588" s="123">
        <v>11400</v>
      </c>
      <c r="D4588" s="115">
        <v>11300</v>
      </c>
      <c r="E4588" s="123">
        <v>0</v>
      </c>
      <c r="F4588" s="217">
        <f t="shared" si="1636"/>
        <v>99.122807017543863</v>
      </c>
    </row>
    <row r="4589" spans="1:6" s="95" customFormat="1" x14ac:dyDescent="0.2">
      <c r="A4589" s="113">
        <v>412900</v>
      </c>
      <c r="B4589" s="114" t="s">
        <v>587</v>
      </c>
      <c r="C4589" s="123">
        <v>31000</v>
      </c>
      <c r="D4589" s="115">
        <v>33700</v>
      </c>
      <c r="E4589" s="123">
        <v>0</v>
      </c>
      <c r="F4589" s="217">
        <f t="shared" si="1636"/>
        <v>108.70967741935485</v>
      </c>
    </row>
    <row r="4590" spans="1:6" s="95" customFormat="1" x14ac:dyDescent="0.2">
      <c r="A4590" s="113">
        <v>412900</v>
      </c>
      <c r="B4590" s="114" t="s">
        <v>569</v>
      </c>
      <c r="C4590" s="123">
        <v>10000</v>
      </c>
      <c r="D4590" s="115">
        <v>10000</v>
      </c>
      <c r="E4590" s="123">
        <v>0</v>
      </c>
      <c r="F4590" s="217">
        <f t="shared" si="1636"/>
        <v>100</v>
      </c>
    </row>
    <row r="4591" spans="1:6" s="95" customFormat="1" ht="40.5" x14ac:dyDescent="0.2">
      <c r="A4591" s="111">
        <v>417000</v>
      </c>
      <c r="B4591" s="116" t="s">
        <v>480</v>
      </c>
      <c r="C4591" s="110">
        <f t="shared" ref="C4591" si="1654">C4592</f>
        <v>1361000000</v>
      </c>
      <c r="D4591" s="110">
        <f t="shared" ref="D4591:E4591" si="1655">D4592</f>
        <v>1545000000</v>
      </c>
      <c r="E4591" s="110">
        <f t="shared" si="1655"/>
        <v>0</v>
      </c>
      <c r="F4591" s="218">
        <f t="shared" si="1636"/>
        <v>113.51947097722264</v>
      </c>
    </row>
    <row r="4592" spans="1:6" s="95" customFormat="1" x14ac:dyDescent="0.2">
      <c r="A4592" s="113">
        <v>417100</v>
      </c>
      <c r="B4592" s="114" t="s">
        <v>339</v>
      </c>
      <c r="C4592" s="123">
        <v>1361000000</v>
      </c>
      <c r="D4592" s="115">
        <v>1545000000</v>
      </c>
      <c r="E4592" s="123">
        <v>0</v>
      </c>
      <c r="F4592" s="217">
        <f t="shared" si="1636"/>
        <v>113.51947097722264</v>
      </c>
    </row>
    <row r="4593" spans="1:6" s="120" customFormat="1" x14ac:dyDescent="0.2">
      <c r="A4593" s="111">
        <v>419000</v>
      </c>
      <c r="B4593" s="116" t="s">
        <v>482</v>
      </c>
      <c r="C4593" s="110">
        <f t="shared" ref="C4593" si="1656">C4594</f>
        <v>300000</v>
      </c>
      <c r="D4593" s="110">
        <f t="shared" ref="D4593:E4593" si="1657">D4594</f>
        <v>300000</v>
      </c>
      <c r="E4593" s="110">
        <f t="shared" si="1657"/>
        <v>0</v>
      </c>
      <c r="F4593" s="218">
        <f t="shared" si="1636"/>
        <v>100</v>
      </c>
    </row>
    <row r="4594" spans="1:6" s="95" customFormat="1" x14ac:dyDescent="0.2">
      <c r="A4594" s="113">
        <v>419100</v>
      </c>
      <c r="B4594" s="114" t="s">
        <v>482</v>
      </c>
      <c r="C4594" s="123">
        <v>300000</v>
      </c>
      <c r="D4594" s="115">
        <v>300000</v>
      </c>
      <c r="E4594" s="123">
        <v>0</v>
      </c>
      <c r="F4594" s="217">
        <f t="shared" si="1636"/>
        <v>100</v>
      </c>
    </row>
    <row r="4595" spans="1:6" s="95" customFormat="1" x14ac:dyDescent="0.2">
      <c r="A4595" s="111">
        <v>510000</v>
      </c>
      <c r="B4595" s="116" t="s">
        <v>423</v>
      </c>
      <c r="C4595" s="110">
        <f>C4596+0+C4600</f>
        <v>267000</v>
      </c>
      <c r="D4595" s="110">
        <f>D4596+0+D4600</f>
        <v>217000</v>
      </c>
      <c r="E4595" s="110">
        <f>E4596+0+E4600</f>
        <v>0</v>
      </c>
      <c r="F4595" s="218">
        <f t="shared" si="1636"/>
        <v>81.273408239700373</v>
      </c>
    </row>
    <row r="4596" spans="1:6" s="95" customFormat="1" x14ac:dyDescent="0.2">
      <c r="A4596" s="111">
        <v>511000</v>
      </c>
      <c r="B4596" s="116" t="s">
        <v>424</v>
      </c>
      <c r="C4596" s="110">
        <f>SUM(C4597:C4599)</f>
        <v>240000</v>
      </c>
      <c r="D4596" s="110">
        <f>SUM(D4597:D4599)</f>
        <v>190000</v>
      </c>
      <c r="E4596" s="110">
        <f>SUM(E4597:E4599)</f>
        <v>0</v>
      </c>
      <c r="F4596" s="218">
        <f t="shared" si="1636"/>
        <v>79.166666666666657</v>
      </c>
    </row>
    <row r="4597" spans="1:6" s="95" customFormat="1" ht="40.5" x14ac:dyDescent="0.2">
      <c r="A4597" s="121">
        <v>511200</v>
      </c>
      <c r="B4597" s="114" t="s">
        <v>426</v>
      </c>
      <c r="C4597" s="123">
        <v>40000</v>
      </c>
      <c r="D4597" s="115">
        <v>40000</v>
      </c>
      <c r="E4597" s="123">
        <v>0</v>
      </c>
      <c r="F4597" s="217">
        <f t="shared" si="1636"/>
        <v>100</v>
      </c>
    </row>
    <row r="4598" spans="1:6" s="95" customFormat="1" x14ac:dyDescent="0.2">
      <c r="A4598" s="113">
        <v>511300</v>
      </c>
      <c r="B4598" s="114" t="s">
        <v>427</v>
      </c>
      <c r="C4598" s="123">
        <v>150000</v>
      </c>
      <c r="D4598" s="115">
        <v>150000</v>
      </c>
      <c r="E4598" s="123">
        <v>0</v>
      </c>
      <c r="F4598" s="217">
        <f t="shared" si="1636"/>
        <v>100</v>
      </c>
    </row>
    <row r="4599" spans="1:6" s="95" customFormat="1" x14ac:dyDescent="0.2">
      <c r="A4599" s="113">
        <v>511700</v>
      </c>
      <c r="B4599" s="114" t="s">
        <v>430</v>
      </c>
      <c r="C4599" s="123">
        <v>50000</v>
      </c>
      <c r="D4599" s="115">
        <v>0</v>
      </c>
      <c r="E4599" s="123">
        <v>0</v>
      </c>
      <c r="F4599" s="217">
        <f t="shared" si="1636"/>
        <v>0</v>
      </c>
    </row>
    <row r="4600" spans="1:6" s="95" customFormat="1" x14ac:dyDescent="0.2">
      <c r="A4600" s="111">
        <v>516000</v>
      </c>
      <c r="B4600" s="116" t="s">
        <v>434</v>
      </c>
      <c r="C4600" s="110">
        <f t="shared" ref="C4600" si="1658">C4601</f>
        <v>27000</v>
      </c>
      <c r="D4600" s="110">
        <f t="shared" ref="D4600:E4600" si="1659">D4601</f>
        <v>27000</v>
      </c>
      <c r="E4600" s="110">
        <f t="shared" si="1659"/>
        <v>0</v>
      </c>
      <c r="F4600" s="218">
        <f t="shared" ref="F4600:F4649" si="1660">D4600/C4600*100</f>
        <v>100</v>
      </c>
    </row>
    <row r="4601" spans="1:6" s="95" customFormat="1" x14ac:dyDescent="0.2">
      <c r="A4601" s="113">
        <v>516100</v>
      </c>
      <c r="B4601" s="114" t="s">
        <v>434</v>
      </c>
      <c r="C4601" s="123">
        <v>27000</v>
      </c>
      <c r="D4601" s="115">
        <v>27000</v>
      </c>
      <c r="E4601" s="123">
        <v>0</v>
      </c>
      <c r="F4601" s="217">
        <f t="shared" si="1660"/>
        <v>100</v>
      </c>
    </row>
    <row r="4602" spans="1:6" s="120" customFormat="1" x14ac:dyDescent="0.2">
      <c r="A4602" s="111">
        <v>630000</v>
      </c>
      <c r="B4602" s="116" t="s">
        <v>462</v>
      </c>
      <c r="C4602" s="110">
        <f>C4603+C4605</f>
        <v>429500</v>
      </c>
      <c r="D4602" s="110">
        <f>D4603+D4605</f>
        <v>425300</v>
      </c>
      <c r="E4602" s="110">
        <f>E4603+E4605</f>
        <v>0</v>
      </c>
      <c r="F4602" s="218">
        <f t="shared" si="1660"/>
        <v>99.022118742724103</v>
      </c>
    </row>
    <row r="4603" spans="1:6" s="120" customFormat="1" x14ac:dyDescent="0.2">
      <c r="A4603" s="111">
        <v>631000</v>
      </c>
      <c r="B4603" s="116" t="s">
        <v>397</v>
      </c>
      <c r="C4603" s="110">
        <f>C4604+0+0</f>
        <v>3500</v>
      </c>
      <c r="D4603" s="110">
        <f>D4604+0+0</f>
        <v>4000</v>
      </c>
      <c r="E4603" s="110">
        <f>E4604+0+0</f>
        <v>0</v>
      </c>
      <c r="F4603" s="218">
        <f t="shared" si="1660"/>
        <v>114.28571428571428</v>
      </c>
    </row>
    <row r="4604" spans="1:6" s="95" customFormat="1" x14ac:dyDescent="0.2">
      <c r="A4604" s="113">
        <v>631100</v>
      </c>
      <c r="B4604" s="114" t="s">
        <v>464</v>
      </c>
      <c r="C4604" s="123">
        <v>3500</v>
      </c>
      <c r="D4604" s="115">
        <v>4000</v>
      </c>
      <c r="E4604" s="123">
        <v>0</v>
      </c>
      <c r="F4604" s="217">
        <f t="shared" si="1660"/>
        <v>114.28571428571428</v>
      </c>
    </row>
    <row r="4605" spans="1:6" s="120" customFormat="1" x14ac:dyDescent="0.2">
      <c r="A4605" s="111">
        <v>638000</v>
      </c>
      <c r="B4605" s="116" t="s">
        <v>398</v>
      </c>
      <c r="C4605" s="110">
        <f>C4606+0</f>
        <v>426000</v>
      </c>
      <c r="D4605" s="110">
        <f>D4606+0</f>
        <v>421300</v>
      </c>
      <c r="E4605" s="110">
        <f>E4606+0</f>
        <v>0</v>
      </c>
      <c r="F4605" s="218">
        <f t="shared" si="1660"/>
        <v>98.896713615023486</v>
      </c>
    </row>
    <row r="4606" spans="1:6" s="95" customFormat="1" x14ac:dyDescent="0.2">
      <c r="A4606" s="113">
        <v>638100</v>
      </c>
      <c r="B4606" s="114" t="s">
        <v>467</v>
      </c>
      <c r="C4606" s="123">
        <v>426000</v>
      </c>
      <c r="D4606" s="115">
        <v>421300</v>
      </c>
      <c r="E4606" s="123">
        <v>0</v>
      </c>
      <c r="F4606" s="217">
        <f t="shared" si="1660"/>
        <v>98.896713615023486</v>
      </c>
    </row>
    <row r="4607" spans="1:6" s="95" customFormat="1" x14ac:dyDescent="0.2">
      <c r="A4607" s="154"/>
      <c r="B4607" s="148" t="s">
        <v>501</v>
      </c>
      <c r="C4607" s="152">
        <f>C4571+C4595+0+C4602+0</f>
        <v>1384667900</v>
      </c>
      <c r="D4607" s="152">
        <f>D4571+D4595+0+D4602+0</f>
        <v>1570721500</v>
      </c>
      <c r="E4607" s="152">
        <f>E4571+E4595+0+E4602+0</f>
        <v>0</v>
      </c>
      <c r="F4607" s="245">
        <f t="shared" si="1660"/>
        <v>113.43669482046923</v>
      </c>
    </row>
    <row r="4608" spans="1:6" s="95" customFormat="1" x14ac:dyDescent="0.2">
      <c r="A4608" s="111"/>
      <c r="B4608" s="116"/>
      <c r="C4608" s="115"/>
      <c r="D4608" s="115"/>
      <c r="E4608" s="115"/>
      <c r="F4608" s="219"/>
    </row>
    <row r="4609" spans="1:6" s="95" customFormat="1" x14ac:dyDescent="0.2">
      <c r="A4609" s="108"/>
      <c r="B4609" s="109"/>
      <c r="C4609" s="115"/>
      <c r="D4609" s="115"/>
      <c r="E4609" s="115"/>
      <c r="F4609" s="219"/>
    </row>
    <row r="4610" spans="1:6" s="95" customFormat="1" x14ac:dyDescent="0.2">
      <c r="A4610" s="113" t="s">
        <v>998</v>
      </c>
      <c r="B4610" s="116"/>
      <c r="C4610" s="115"/>
      <c r="D4610" s="115"/>
      <c r="E4610" s="115"/>
      <c r="F4610" s="219"/>
    </row>
    <row r="4611" spans="1:6" s="95" customFormat="1" x14ac:dyDescent="0.2">
      <c r="A4611" s="113" t="s">
        <v>526</v>
      </c>
      <c r="B4611" s="116"/>
      <c r="C4611" s="115"/>
      <c r="D4611" s="115"/>
      <c r="E4611" s="115"/>
      <c r="F4611" s="219"/>
    </row>
    <row r="4612" spans="1:6" s="95" customFormat="1" x14ac:dyDescent="0.2">
      <c r="A4612" s="113" t="s">
        <v>657</v>
      </c>
      <c r="B4612" s="116"/>
      <c r="C4612" s="115"/>
      <c r="D4612" s="115"/>
      <c r="E4612" s="115"/>
      <c r="F4612" s="219"/>
    </row>
    <row r="4613" spans="1:6" s="95" customFormat="1" x14ac:dyDescent="0.2">
      <c r="A4613" s="113" t="s">
        <v>801</v>
      </c>
      <c r="B4613" s="116"/>
      <c r="C4613" s="115"/>
      <c r="D4613" s="115"/>
      <c r="E4613" s="115"/>
      <c r="F4613" s="219"/>
    </row>
    <row r="4614" spans="1:6" s="95" customFormat="1" x14ac:dyDescent="0.2">
      <c r="A4614" s="113"/>
      <c r="B4614" s="144"/>
      <c r="C4614" s="132"/>
      <c r="D4614" s="132"/>
      <c r="E4614" s="132"/>
      <c r="F4614" s="241"/>
    </row>
    <row r="4615" spans="1:6" s="95" customFormat="1" x14ac:dyDescent="0.2">
      <c r="A4615" s="111">
        <v>410000</v>
      </c>
      <c r="B4615" s="112" t="s">
        <v>359</v>
      </c>
      <c r="C4615" s="110">
        <f t="shared" ref="C4615" si="1661">C4616+C4621+C4634+C4636</f>
        <v>4569900</v>
      </c>
      <c r="D4615" s="110">
        <f t="shared" ref="D4615" si="1662">D4616+D4621+D4634+D4636</f>
        <v>4852500</v>
      </c>
      <c r="E4615" s="110">
        <f t="shared" ref="E4615" si="1663">E4616+E4621+E4634+E4636</f>
        <v>0</v>
      </c>
      <c r="F4615" s="218">
        <f t="shared" si="1660"/>
        <v>106.18394275585898</v>
      </c>
    </row>
    <row r="4616" spans="1:6" s="95" customFormat="1" x14ac:dyDescent="0.2">
      <c r="A4616" s="111">
        <v>411000</v>
      </c>
      <c r="B4616" s="112" t="s">
        <v>472</v>
      </c>
      <c r="C4616" s="110">
        <f t="shared" ref="C4616" si="1664">SUM(C4617:C4620)</f>
        <v>2193000</v>
      </c>
      <c r="D4616" s="110">
        <f t="shared" ref="D4616" si="1665">SUM(D4617:D4620)</f>
        <v>2447000</v>
      </c>
      <c r="E4616" s="110">
        <f t="shared" ref="E4616" si="1666">SUM(E4617:E4620)</f>
        <v>0</v>
      </c>
      <c r="F4616" s="218">
        <f t="shared" si="1660"/>
        <v>111.58230734154127</v>
      </c>
    </row>
    <row r="4617" spans="1:6" s="95" customFormat="1" x14ac:dyDescent="0.2">
      <c r="A4617" s="113">
        <v>411100</v>
      </c>
      <c r="B4617" s="114" t="s">
        <v>360</v>
      </c>
      <c r="C4617" s="123">
        <v>2090000</v>
      </c>
      <c r="D4617" s="115">
        <v>2347000</v>
      </c>
      <c r="E4617" s="123">
        <v>0</v>
      </c>
      <c r="F4617" s="217">
        <f t="shared" si="1660"/>
        <v>112.29665071770334</v>
      </c>
    </row>
    <row r="4618" spans="1:6" s="95" customFormat="1" ht="40.5" x14ac:dyDescent="0.2">
      <c r="A4618" s="113">
        <v>411200</v>
      </c>
      <c r="B4618" s="114" t="s">
        <v>485</v>
      </c>
      <c r="C4618" s="123">
        <v>65000</v>
      </c>
      <c r="D4618" s="115">
        <v>65000</v>
      </c>
      <c r="E4618" s="123">
        <v>0</v>
      </c>
      <c r="F4618" s="217">
        <f t="shared" si="1660"/>
        <v>100</v>
      </c>
    </row>
    <row r="4619" spans="1:6" s="95" customFormat="1" ht="40.5" x14ac:dyDescent="0.2">
      <c r="A4619" s="113">
        <v>411300</v>
      </c>
      <c r="B4619" s="114" t="s">
        <v>361</v>
      </c>
      <c r="C4619" s="123">
        <v>28000</v>
      </c>
      <c r="D4619" s="115">
        <v>25000</v>
      </c>
      <c r="E4619" s="123">
        <v>0</v>
      </c>
      <c r="F4619" s="217">
        <f t="shared" si="1660"/>
        <v>89.285714285714292</v>
      </c>
    </row>
    <row r="4620" spans="1:6" s="95" customFormat="1" x14ac:dyDescent="0.2">
      <c r="A4620" s="113">
        <v>411400</v>
      </c>
      <c r="B4620" s="114" t="s">
        <v>362</v>
      </c>
      <c r="C4620" s="123">
        <v>9999.9999999999982</v>
      </c>
      <c r="D4620" s="115">
        <v>10000</v>
      </c>
      <c r="E4620" s="123">
        <v>0</v>
      </c>
      <c r="F4620" s="217">
        <f t="shared" si="1660"/>
        <v>100.00000000000003</v>
      </c>
    </row>
    <row r="4621" spans="1:6" s="95" customFormat="1" x14ac:dyDescent="0.2">
      <c r="A4621" s="111">
        <v>412000</v>
      </c>
      <c r="B4621" s="116" t="s">
        <v>477</v>
      </c>
      <c r="C4621" s="110">
        <f t="shared" ref="C4621" si="1667">SUM(C4622:C4633)</f>
        <v>2286900</v>
      </c>
      <c r="D4621" s="110">
        <f t="shared" ref="D4621" si="1668">SUM(D4622:D4633)</f>
        <v>2335500</v>
      </c>
      <c r="E4621" s="110">
        <f t="shared" ref="E4621" si="1669">SUM(E4622:E4633)</f>
        <v>0</v>
      </c>
      <c r="F4621" s="218">
        <f t="shared" si="1660"/>
        <v>102.12514757969305</v>
      </c>
    </row>
    <row r="4622" spans="1:6" s="95" customFormat="1" x14ac:dyDescent="0.2">
      <c r="A4622" s="113">
        <v>412100</v>
      </c>
      <c r="B4622" s="114" t="s">
        <v>363</v>
      </c>
      <c r="C4622" s="123">
        <v>6000</v>
      </c>
      <c r="D4622" s="115">
        <v>6000</v>
      </c>
      <c r="E4622" s="123">
        <v>0</v>
      </c>
      <c r="F4622" s="217">
        <f t="shared" si="1660"/>
        <v>100</v>
      </c>
    </row>
    <row r="4623" spans="1:6" s="95" customFormat="1" ht="40.5" x14ac:dyDescent="0.2">
      <c r="A4623" s="113">
        <v>412200</v>
      </c>
      <c r="B4623" s="114" t="s">
        <v>486</v>
      </c>
      <c r="C4623" s="123">
        <v>18000</v>
      </c>
      <c r="D4623" s="115">
        <v>19000</v>
      </c>
      <c r="E4623" s="123">
        <v>0</v>
      </c>
      <c r="F4623" s="217">
        <f t="shared" si="1660"/>
        <v>105.55555555555556</v>
      </c>
    </row>
    <row r="4624" spans="1:6" s="95" customFormat="1" x14ac:dyDescent="0.2">
      <c r="A4624" s="113">
        <v>412300</v>
      </c>
      <c r="B4624" s="114" t="s">
        <v>364</v>
      </c>
      <c r="C4624" s="123">
        <v>17000</v>
      </c>
      <c r="D4624" s="115">
        <v>17000</v>
      </c>
      <c r="E4624" s="123">
        <v>0</v>
      </c>
      <c r="F4624" s="217">
        <f t="shared" si="1660"/>
        <v>100</v>
      </c>
    </row>
    <row r="4625" spans="1:6" s="95" customFormat="1" x14ac:dyDescent="0.2">
      <c r="A4625" s="113">
        <v>412500</v>
      </c>
      <c r="B4625" s="114" t="s">
        <v>366</v>
      </c>
      <c r="C4625" s="123">
        <v>10000</v>
      </c>
      <c r="D4625" s="115">
        <v>10000</v>
      </c>
      <c r="E4625" s="123">
        <v>0</v>
      </c>
      <c r="F4625" s="217">
        <f t="shared" si="1660"/>
        <v>100</v>
      </c>
    </row>
    <row r="4626" spans="1:6" s="95" customFormat="1" x14ac:dyDescent="0.2">
      <c r="A4626" s="113">
        <v>412600</v>
      </c>
      <c r="B4626" s="114" t="s">
        <v>487</v>
      </c>
      <c r="C4626" s="123">
        <v>70000</v>
      </c>
      <c r="D4626" s="115">
        <v>60000</v>
      </c>
      <c r="E4626" s="123">
        <v>0</v>
      </c>
      <c r="F4626" s="217">
        <f t="shared" si="1660"/>
        <v>85.714285714285708</v>
      </c>
    </row>
    <row r="4627" spans="1:6" s="95" customFormat="1" x14ac:dyDescent="0.2">
      <c r="A4627" s="113">
        <v>412700</v>
      </c>
      <c r="B4627" s="114" t="s">
        <v>474</v>
      </c>
      <c r="C4627" s="123">
        <v>2140000</v>
      </c>
      <c r="D4627" s="115">
        <v>2200000</v>
      </c>
      <c r="E4627" s="123">
        <v>0</v>
      </c>
      <c r="F4627" s="217">
        <f t="shared" si="1660"/>
        <v>102.803738317757</v>
      </c>
    </row>
    <row r="4628" spans="1:6" s="95" customFormat="1" x14ac:dyDescent="0.2">
      <c r="A4628" s="113">
        <v>412900</v>
      </c>
      <c r="B4628" s="114" t="s">
        <v>802</v>
      </c>
      <c r="C4628" s="123">
        <v>1000</v>
      </c>
      <c r="D4628" s="115">
        <v>999.99999999999989</v>
      </c>
      <c r="E4628" s="123">
        <v>0</v>
      </c>
      <c r="F4628" s="217">
        <f t="shared" si="1660"/>
        <v>99.999999999999986</v>
      </c>
    </row>
    <row r="4629" spans="1:6" s="95" customFormat="1" x14ac:dyDescent="0.2">
      <c r="A4629" s="113">
        <v>412900</v>
      </c>
      <c r="B4629" s="114" t="s">
        <v>567</v>
      </c>
      <c r="C4629" s="123">
        <v>7999.9999999999991</v>
      </c>
      <c r="D4629" s="115">
        <v>5000</v>
      </c>
      <c r="E4629" s="123">
        <v>0</v>
      </c>
      <c r="F4629" s="217">
        <f t="shared" si="1660"/>
        <v>62.500000000000014</v>
      </c>
    </row>
    <row r="4630" spans="1:6" s="95" customFormat="1" x14ac:dyDescent="0.2">
      <c r="A4630" s="113">
        <v>412900</v>
      </c>
      <c r="B4630" s="114" t="s">
        <v>585</v>
      </c>
      <c r="C4630" s="123">
        <v>3999.9999999999991</v>
      </c>
      <c r="D4630" s="115">
        <v>3999.9999999999995</v>
      </c>
      <c r="E4630" s="123">
        <v>0</v>
      </c>
      <c r="F4630" s="217">
        <f t="shared" si="1660"/>
        <v>100.00000000000003</v>
      </c>
    </row>
    <row r="4631" spans="1:6" s="95" customFormat="1" x14ac:dyDescent="0.2">
      <c r="A4631" s="113">
        <v>412900</v>
      </c>
      <c r="B4631" s="118" t="s">
        <v>586</v>
      </c>
      <c r="C4631" s="123">
        <v>2900</v>
      </c>
      <c r="D4631" s="115">
        <v>3500</v>
      </c>
      <c r="E4631" s="123">
        <v>0</v>
      </c>
      <c r="F4631" s="217">
        <f t="shared" si="1660"/>
        <v>120.68965517241379</v>
      </c>
    </row>
    <row r="4632" spans="1:6" s="95" customFormat="1" x14ac:dyDescent="0.2">
      <c r="A4632" s="113">
        <v>412900</v>
      </c>
      <c r="B4632" s="114" t="s">
        <v>587</v>
      </c>
      <c r="C4632" s="123">
        <v>5000</v>
      </c>
      <c r="D4632" s="115">
        <v>5000</v>
      </c>
      <c r="E4632" s="123">
        <v>0</v>
      </c>
      <c r="F4632" s="217">
        <f t="shared" si="1660"/>
        <v>100</v>
      </c>
    </row>
    <row r="4633" spans="1:6" s="95" customFormat="1" x14ac:dyDescent="0.2">
      <c r="A4633" s="113">
        <v>412900</v>
      </c>
      <c r="B4633" s="114" t="s">
        <v>569</v>
      </c>
      <c r="C4633" s="123">
        <v>5000</v>
      </c>
      <c r="D4633" s="115">
        <v>5000</v>
      </c>
      <c r="E4633" s="123">
        <v>0</v>
      </c>
      <c r="F4633" s="217">
        <f t="shared" si="1660"/>
        <v>100</v>
      </c>
    </row>
    <row r="4634" spans="1:6" s="120" customFormat="1" x14ac:dyDescent="0.2">
      <c r="A4634" s="111">
        <v>413000</v>
      </c>
      <c r="B4634" s="116" t="s">
        <v>478</v>
      </c>
      <c r="C4634" s="110">
        <f t="shared" ref="C4634" si="1670">C4635</f>
        <v>50000</v>
      </c>
      <c r="D4634" s="110">
        <f t="shared" ref="D4634:E4634" si="1671">D4635</f>
        <v>40000</v>
      </c>
      <c r="E4634" s="110">
        <f t="shared" si="1671"/>
        <v>0</v>
      </c>
      <c r="F4634" s="218">
        <f t="shared" si="1660"/>
        <v>80</v>
      </c>
    </row>
    <row r="4635" spans="1:6" s="95" customFormat="1" ht="40.5" x14ac:dyDescent="0.2">
      <c r="A4635" s="113">
        <v>413800</v>
      </c>
      <c r="B4635" s="114" t="s">
        <v>416</v>
      </c>
      <c r="C4635" s="123">
        <v>50000</v>
      </c>
      <c r="D4635" s="115">
        <v>40000</v>
      </c>
      <c r="E4635" s="123">
        <v>0</v>
      </c>
      <c r="F4635" s="217">
        <f t="shared" si="1660"/>
        <v>80</v>
      </c>
    </row>
    <row r="4636" spans="1:6" s="120" customFormat="1" x14ac:dyDescent="0.2">
      <c r="A4636" s="111">
        <v>415000</v>
      </c>
      <c r="B4636" s="116" t="s">
        <v>321</v>
      </c>
      <c r="C4636" s="110">
        <f>C4637+0</f>
        <v>40000</v>
      </c>
      <c r="D4636" s="110">
        <f>D4637+0</f>
        <v>30000</v>
      </c>
      <c r="E4636" s="110">
        <f>E4637+0</f>
        <v>0</v>
      </c>
      <c r="F4636" s="218">
        <f t="shared" si="1660"/>
        <v>75</v>
      </c>
    </row>
    <row r="4637" spans="1:6" s="95" customFormat="1" x14ac:dyDescent="0.2">
      <c r="A4637" s="113">
        <v>415200</v>
      </c>
      <c r="B4637" s="114" t="s">
        <v>532</v>
      </c>
      <c r="C4637" s="123">
        <v>40000</v>
      </c>
      <c r="D4637" s="115">
        <v>30000</v>
      </c>
      <c r="E4637" s="123">
        <v>0</v>
      </c>
      <c r="F4637" s="217">
        <f t="shared" si="1660"/>
        <v>75</v>
      </c>
    </row>
    <row r="4638" spans="1:6" s="120" customFormat="1" x14ac:dyDescent="0.2">
      <c r="A4638" s="111">
        <v>480000</v>
      </c>
      <c r="B4638" s="116" t="s">
        <v>419</v>
      </c>
      <c r="C4638" s="110">
        <f>C4639+0</f>
        <v>5480000</v>
      </c>
      <c r="D4638" s="110">
        <f>D4639+0</f>
        <v>5300000</v>
      </c>
      <c r="E4638" s="110">
        <f>E4639+0</f>
        <v>0</v>
      </c>
      <c r="F4638" s="218">
        <f t="shared" si="1660"/>
        <v>96.715328467153284</v>
      </c>
    </row>
    <row r="4639" spans="1:6" s="151" customFormat="1" x14ac:dyDescent="0.2">
      <c r="A4639" s="111">
        <v>488000</v>
      </c>
      <c r="B4639" s="116" t="s">
        <v>375</v>
      </c>
      <c r="C4639" s="110">
        <f t="shared" ref="C4639" si="1672">SUM(C4640:C4640)</f>
        <v>5480000</v>
      </c>
      <c r="D4639" s="110">
        <f t="shared" ref="D4639:E4639" si="1673">SUM(D4640:D4640)</f>
        <v>5300000</v>
      </c>
      <c r="E4639" s="110">
        <f t="shared" si="1673"/>
        <v>0</v>
      </c>
      <c r="F4639" s="218">
        <f t="shared" si="1660"/>
        <v>96.715328467153284</v>
      </c>
    </row>
    <row r="4640" spans="1:6" s="95" customFormat="1" x14ac:dyDescent="0.2">
      <c r="A4640" s="113">
        <v>488100</v>
      </c>
      <c r="B4640" s="114" t="s">
        <v>999</v>
      </c>
      <c r="C4640" s="123">
        <v>5480000</v>
      </c>
      <c r="D4640" s="115">
        <v>5300000</v>
      </c>
      <c r="E4640" s="123">
        <v>0</v>
      </c>
      <c r="F4640" s="217">
        <f t="shared" si="1660"/>
        <v>96.715328467153284</v>
      </c>
    </row>
    <row r="4641" spans="1:6" s="95" customFormat="1" x14ac:dyDescent="0.2">
      <c r="A4641" s="111">
        <v>510000</v>
      </c>
      <c r="B4641" s="116" t="s">
        <v>423</v>
      </c>
      <c r="C4641" s="110">
        <f>C4642+C4644</f>
        <v>20200</v>
      </c>
      <c r="D4641" s="110">
        <f>D4642+D4644</f>
        <v>20000</v>
      </c>
      <c r="E4641" s="110">
        <f>E4642+E4644</f>
        <v>0</v>
      </c>
      <c r="F4641" s="218">
        <f t="shared" si="1660"/>
        <v>99.009900990099013</v>
      </c>
    </row>
    <row r="4642" spans="1:6" s="95" customFormat="1" x14ac:dyDescent="0.2">
      <c r="A4642" s="111">
        <v>511000</v>
      </c>
      <c r="B4642" s="116" t="s">
        <v>424</v>
      </c>
      <c r="C4642" s="110">
        <f>SUM(C4643:C4643)</f>
        <v>14200</v>
      </c>
      <c r="D4642" s="110">
        <f>SUM(D4643:D4643)</f>
        <v>14000</v>
      </c>
      <c r="E4642" s="110">
        <f>SUM(E4643:E4643)</f>
        <v>0</v>
      </c>
      <c r="F4642" s="218">
        <f t="shared" si="1660"/>
        <v>98.591549295774655</v>
      </c>
    </row>
    <row r="4643" spans="1:6" s="95" customFormat="1" x14ac:dyDescent="0.2">
      <c r="A4643" s="113">
        <v>511300</v>
      </c>
      <c r="B4643" s="114" t="s">
        <v>427</v>
      </c>
      <c r="C4643" s="123">
        <v>14200</v>
      </c>
      <c r="D4643" s="115">
        <v>14000</v>
      </c>
      <c r="E4643" s="123">
        <v>0</v>
      </c>
      <c r="F4643" s="217">
        <f t="shared" si="1660"/>
        <v>98.591549295774655</v>
      </c>
    </row>
    <row r="4644" spans="1:6" s="95" customFormat="1" x14ac:dyDescent="0.2">
      <c r="A4644" s="111">
        <v>516000</v>
      </c>
      <c r="B4644" s="116" t="s">
        <v>434</v>
      </c>
      <c r="C4644" s="110">
        <f t="shared" ref="C4644" si="1674">C4645</f>
        <v>6000</v>
      </c>
      <c r="D4644" s="110">
        <f t="shared" ref="D4644:E4644" si="1675">D4645</f>
        <v>6000</v>
      </c>
      <c r="E4644" s="110">
        <f t="shared" si="1675"/>
        <v>0</v>
      </c>
      <c r="F4644" s="218">
        <f t="shared" si="1660"/>
        <v>100</v>
      </c>
    </row>
    <row r="4645" spans="1:6" s="95" customFormat="1" x14ac:dyDescent="0.2">
      <c r="A4645" s="113">
        <v>516100</v>
      </c>
      <c r="B4645" s="114" t="s">
        <v>434</v>
      </c>
      <c r="C4645" s="123">
        <v>6000</v>
      </c>
      <c r="D4645" s="115">
        <v>6000</v>
      </c>
      <c r="E4645" s="123">
        <v>0</v>
      </c>
      <c r="F4645" s="217">
        <f t="shared" si="1660"/>
        <v>100</v>
      </c>
    </row>
    <row r="4646" spans="1:6" s="120" customFormat="1" x14ac:dyDescent="0.2">
      <c r="A4646" s="111">
        <v>630000</v>
      </c>
      <c r="B4646" s="116" t="s">
        <v>462</v>
      </c>
      <c r="C4646" s="110">
        <f>C4647+C4649</f>
        <v>34500</v>
      </c>
      <c r="D4646" s="110">
        <f>D4647+D4649</f>
        <v>44500</v>
      </c>
      <c r="E4646" s="110">
        <f>E4647+E4649</f>
        <v>0</v>
      </c>
      <c r="F4646" s="218">
        <f t="shared" si="1660"/>
        <v>128.98550724637681</v>
      </c>
    </row>
    <row r="4647" spans="1:6" s="120" customFormat="1" x14ac:dyDescent="0.2">
      <c r="A4647" s="111">
        <v>631000</v>
      </c>
      <c r="B4647" s="116" t="s">
        <v>397</v>
      </c>
      <c r="C4647" s="110">
        <f>0+0+C4648</f>
        <v>2499.9999999999995</v>
      </c>
      <c r="D4647" s="110">
        <f>0+0+D4648</f>
        <v>2499.9999999999995</v>
      </c>
      <c r="E4647" s="110">
        <f>0+0+E4648</f>
        <v>0</v>
      </c>
      <c r="F4647" s="218">
        <f t="shared" si="1660"/>
        <v>100</v>
      </c>
    </row>
    <row r="4648" spans="1:6" s="95" customFormat="1" x14ac:dyDescent="0.2">
      <c r="A4648" s="121">
        <v>631300</v>
      </c>
      <c r="B4648" s="114" t="s">
        <v>466</v>
      </c>
      <c r="C4648" s="123">
        <v>2499.9999999999995</v>
      </c>
      <c r="D4648" s="115">
        <v>2499.9999999999995</v>
      </c>
      <c r="E4648" s="123">
        <v>0</v>
      </c>
      <c r="F4648" s="217">
        <f t="shared" si="1660"/>
        <v>100</v>
      </c>
    </row>
    <row r="4649" spans="1:6" s="120" customFormat="1" x14ac:dyDescent="0.2">
      <c r="A4649" s="111">
        <v>638000</v>
      </c>
      <c r="B4649" s="116" t="s">
        <v>398</v>
      </c>
      <c r="C4649" s="110">
        <f t="shared" ref="C4649" si="1676">C4650</f>
        <v>32000</v>
      </c>
      <c r="D4649" s="110">
        <f t="shared" ref="D4649:E4649" si="1677">D4650</f>
        <v>42000</v>
      </c>
      <c r="E4649" s="110">
        <f t="shared" si="1677"/>
        <v>0</v>
      </c>
      <c r="F4649" s="218">
        <f t="shared" si="1660"/>
        <v>131.25</v>
      </c>
    </row>
    <row r="4650" spans="1:6" s="95" customFormat="1" x14ac:dyDescent="0.2">
      <c r="A4650" s="113">
        <v>638100</v>
      </c>
      <c r="B4650" s="114" t="s">
        <v>467</v>
      </c>
      <c r="C4650" s="123">
        <v>32000</v>
      </c>
      <c r="D4650" s="115">
        <v>42000</v>
      </c>
      <c r="E4650" s="123">
        <v>0</v>
      </c>
      <c r="F4650" s="217">
        <f t="shared" ref="F4650:F4651" si="1678">D4650/C4650*100</f>
        <v>131.25</v>
      </c>
    </row>
    <row r="4651" spans="1:6" s="95" customFormat="1" x14ac:dyDescent="0.2">
      <c r="A4651" s="154"/>
      <c r="B4651" s="148" t="s">
        <v>501</v>
      </c>
      <c r="C4651" s="152">
        <f>C4615+C4638+C4641+C4646</f>
        <v>10104600</v>
      </c>
      <c r="D4651" s="152">
        <f>D4615+D4638+D4641+D4646</f>
        <v>10217000</v>
      </c>
      <c r="E4651" s="152">
        <f>E4615+E4638+E4641+E4646</f>
        <v>0</v>
      </c>
      <c r="F4651" s="245">
        <f t="shared" si="1678"/>
        <v>101.11236466559785</v>
      </c>
    </row>
    <row r="4652" spans="1:6" s="95" customFormat="1" x14ac:dyDescent="0.2">
      <c r="A4652" s="131"/>
      <c r="B4652" s="109"/>
      <c r="C4652" s="132"/>
      <c r="D4652" s="132"/>
      <c r="E4652" s="132"/>
      <c r="F4652" s="241"/>
    </row>
    <row r="4653" spans="1:6" s="95" customFormat="1" x14ac:dyDescent="0.2">
      <c r="A4653" s="108"/>
      <c r="B4653" s="109"/>
      <c r="C4653" s="115"/>
      <c r="D4653" s="115"/>
      <c r="E4653" s="115"/>
      <c r="F4653" s="219"/>
    </row>
    <row r="4654" spans="1:6" s="95" customFormat="1" x14ac:dyDescent="0.2">
      <c r="A4654" s="113" t="s">
        <v>1000</v>
      </c>
      <c r="B4654" s="116"/>
      <c r="C4654" s="115"/>
      <c r="D4654" s="115"/>
      <c r="E4654" s="115"/>
      <c r="F4654" s="219"/>
    </row>
    <row r="4655" spans="1:6" s="95" customFormat="1" x14ac:dyDescent="0.2">
      <c r="A4655" s="113" t="s">
        <v>527</v>
      </c>
      <c r="B4655" s="116"/>
      <c r="C4655" s="115"/>
      <c r="D4655" s="115"/>
      <c r="E4655" s="115"/>
      <c r="F4655" s="219"/>
    </row>
    <row r="4656" spans="1:6" s="95" customFormat="1" x14ac:dyDescent="0.2">
      <c r="A4656" s="113" t="s">
        <v>668</v>
      </c>
      <c r="B4656" s="116"/>
      <c r="C4656" s="115"/>
      <c r="D4656" s="115"/>
      <c r="E4656" s="115"/>
      <c r="F4656" s="219"/>
    </row>
    <row r="4657" spans="1:6" s="95" customFormat="1" x14ac:dyDescent="0.2">
      <c r="A4657" s="113" t="s">
        <v>801</v>
      </c>
      <c r="B4657" s="116"/>
      <c r="C4657" s="115"/>
      <c r="D4657" s="115"/>
      <c r="E4657" s="115"/>
      <c r="F4657" s="219"/>
    </row>
    <row r="4658" spans="1:6" s="95" customFormat="1" x14ac:dyDescent="0.2">
      <c r="A4658" s="113"/>
      <c r="B4658" s="116"/>
      <c r="C4658" s="115"/>
      <c r="D4658" s="115"/>
      <c r="E4658" s="115"/>
      <c r="F4658" s="219"/>
    </row>
    <row r="4659" spans="1:6" s="120" customFormat="1" x14ac:dyDescent="0.2">
      <c r="A4659" s="111">
        <v>410000</v>
      </c>
      <c r="B4659" s="112" t="s">
        <v>359</v>
      </c>
      <c r="C4659" s="110">
        <f t="shared" ref="C4659" si="1679">C4660+C4665+C4678</f>
        <v>4558400</v>
      </c>
      <c r="D4659" s="110">
        <f t="shared" ref="D4659" si="1680">D4660+D4665+D4678</f>
        <v>5108200</v>
      </c>
      <c r="E4659" s="110">
        <f t="shared" ref="E4659" si="1681">E4660+E4665+E4678</f>
        <v>33000</v>
      </c>
      <c r="F4659" s="218">
        <f t="shared" ref="F4659:F4705" si="1682">D4659/C4659*100</f>
        <v>112.06124956124957</v>
      </c>
    </row>
    <row r="4660" spans="1:6" s="120" customFormat="1" x14ac:dyDescent="0.2">
      <c r="A4660" s="111">
        <v>411000</v>
      </c>
      <c r="B4660" s="112" t="s">
        <v>472</v>
      </c>
      <c r="C4660" s="110">
        <f t="shared" ref="C4660" si="1683">SUM(C4661:C4664)</f>
        <v>4300000</v>
      </c>
      <c r="D4660" s="110">
        <f t="shared" ref="D4660" si="1684">SUM(D4661:D4664)</f>
        <v>4844300</v>
      </c>
      <c r="E4660" s="110">
        <f t="shared" ref="E4660" si="1685">SUM(E4661:E4664)</f>
        <v>0</v>
      </c>
      <c r="F4660" s="218">
        <f t="shared" si="1682"/>
        <v>112.65813953488373</v>
      </c>
    </row>
    <row r="4661" spans="1:6" s="95" customFormat="1" x14ac:dyDescent="0.2">
      <c r="A4661" s="113">
        <v>411100</v>
      </c>
      <c r="B4661" s="114" t="s">
        <v>360</v>
      </c>
      <c r="C4661" s="123">
        <v>3700000</v>
      </c>
      <c r="D4661" s="115">
        <v>4233000</v>
      </c>
      <c r="E4661" s="123">
        <v>0</v>
      </c>
      <c r="F4661" s="217">
        <f t="shared" si="1682"/>
        <v>114.4054054054054</v>
      </c>
    </row>
    <row r="4662" spans="1:6" s="95" customFormat="1" ht="40.5" x14ac:dyDescent="0.2">
      <c r="A4662" s="113">
        <v>411200</v>
      </c>
      <c r="B4662" s="114" t="s">
        <v>485</v>
      </c>
      <c r="C4662" s="123">
        <v>460000</v>
      </c>
      <c r="D4662" s="115">
        <v>480000</v>
      </c>
      <c r="E4662" s="123">
        <v>0</v>
      </c>
      <c r="F4662" s="217">
        <f t="shared" si="1682"/>
        <v>104.34782608695652</v>
      </c>
    </row>
    <row r="4663" spans="1:6" s="95" customFormat="1" ht="40.5" x14ac:dyDescent="0.2">
      <c r="A4663" s="113">
        <v>411300</v>
      </c>
      <c r="B4663" s="114" t="s">
        <v>361</v>
      </c>
      <c r="C4663" s="123">
        <v>96000</v>
      </c>
      <c r="D4663" s="115">
        <v>72800</v>
      </c>
      <c r="E4663" s="123">
        <v>0</v>
      </c>
      <c r="F4663" s="217">
        <f t="shared" si="1682"/>
        <v>75.833333333333329</v>
      </c>
    </row>
    <row r="4664" spans="1:6" s="95" customFormat="1" x14ac:dyDescent="0.2">
      <c r="A4664" s="113">
        <v>411400</v>
      </c>
      <c r="B4664" s="114" t="s">
        <v>362</v>
      </c>
      <c r="C4664" s="123">
        <v>44000</v>
      </c>
      <c r="D4664" s="115">
        <v>58500</v>
      </c>
      <c r="E4664" s="123">
        <v>0</v>
      </c>
      <c r="F4664" s="217">
        <f t="shared" si="1682"/>
        <v>132.95454545454547</v>
      </c>
    </row>
    <row r="4665" spans="1:6" s="120" customFormat="1" x14ac:dyDescent="0.2">
      <c r="A4665" s="111">
        <v>412000</v>
      </c>
      <c r="B4665" s="116" t="s">
        <v>477</v>
      </c>
      <c r="C4665" s="110">
        <f t="shared" ref="C4665" si="1686">SUM(C4666:C4677)</f>
        <v>254900</v>
      </c>
      <c r="D4665" s="110">
        <f t="shared" ref="D4665" si="1687">SUM(D4666:D4677)</f>
        <v>259400</v>
      </c>
      <c r="E4665" s="110">
        <f t="shared" ref="E4665" si="1688">SUM(E4666:E4677)</f>
        <v>33000</v>
      </c>
      <c r="F4665" s="218">
        <f t="shared" si="1682"/>
        <v>101.76539819537074</v>
      </c>
    </row>
    <row r="4666" spans="1:6" s="95" customFormat="1" x14ac:dyDescent="0.2">
      <c r="A4666" s="113">
        <v>412100</v>
      </c>
      <c r="B4666" s="114" t="s">
        <v>363</v>
      </c>
      <c r="C4666" s="123">
        <v>1000</v>
      </c>
      <c r="D4666" s="115">
        <v>1200</v>
      </c>
      <c r="E4666" s="123">
        <v>0</v>
      </c>
      <c r="F4666" s="217">
        <f t="shared" si="1682"/>
        <v>120</v>
      </c>
    </row>
    <row r="4667" spans="1:6" s="95" customFormat="1" ht="40.5" x14ac:dyDescent="0.2">
      <c r="A4667" s="113">
        <v>412200</v>
      </c>
      <c r="B4667" s="114" t="s">
        <v>486</v>
      </c>
      <c r="C4667" s="123">
        <v>61700</v>
      </c>
      <c r="D4667" s="115">
        <v>67300</v>
      </c>
      <c r="E4667" s="123">
        <v>0</v>
      </c>
      <c r="F4667" s="217">
        <f t="shared" si="1682"/>
        <v>109.07617504051863</v>
      </c>
    </row>
    <row r="4668" spans="1:6" s="95" customFormat="1" x14ac:dyDescent="0.2">
      <c r="A4668" s="113">
        <v>412300</v>
      </c>
      <c r="B4668" s="114" t="s">
        <v>364</v>
      </c>
      <c r="C4668" s="123">
        <v>36100</v>
      </c>
      <c r="D4668" s="115">
        <v>40000</v>
      </c>
      <c r="E4668" s="123">
        <v>0</v>
      </c>
      <c r="F4668" s="217">
        <f t="shared" si="1682"/>
        <v>110.803324099723</v>
      </c>
    </row>
    <row r="4669" spans="1:6" s="95" customFormat="1" x14ac:dyDescent="0.2">
      <c r="A4669" s="113">
        <v>412500</v>
      </c>
      <c r="B4669" s="114" t="s">
        <v>366</v>
      </c>
      <c r="C4669" s="123">
        <v>11000</v>
      </c>
      <c r="D4669" s="115">
        <v>12200</v>
      </c>
      <c r="E4669" s="123">
        <v>0</v>
      </c>
      <c r="F4669" s="217">
        <f t="shared" si="1682"/>
        <v>110.90909090909091</v>
      </c>
    </row>
    <row r="4670" spans="1:6" s="95" customFormat="1" x14ac:dyDescent="0.2">
      <c r="A4670" s="113">
        <v>412600</v>
      </c>
      <c r="B4670" s="114" t="s">
        <v>487</v>
      </c>
      <c r="C4670" s="123">
        <v>43800</v>
      </c>
      <c r="D4670" s="115">
        <v>55000</v>
      </c>
      <c r="E4670" s="115">
        <v>5000</v>
      </c>
      <c r="F4670" s="219">
        <f t="shared" si="1682"/>
        <v>125.57077625570776</v>
      </c>
    </row>
    <row r="4671" spans="1:6" s="95" customFormat="1" x14ac:dyDescent="0.2">
      <c r="A4671" s="113">
        <v>412700</v>
      </c>
      <c r="B4671" s="114" t="s">
        <v>474</v>
      </c>
      <c r="C4671" s="123">
        <v>59600</v>
      </c>
      <c r="D4671" s="115">
        <v>53800</v>
      </c>
      <c r="E4671" s="115">
        <v>20000</v>
      </c>
      <c r="F4671" s="219">
        <f t="shared" si="1682"/>
        <v>90.268456375838923</v>
      </c>
    </row>
    <row r="4672" spans="1:6" s="95" customFormat="1" x14ac:dyDescent="0.2">
      <c r="A4672" s="113">
        <v>412900</v>
      </c>
      <c r="B4672" s="114" t="s">
        <v>802</v>
      </c>
      <c r="C4672" s="123">
        <v>9100</v>
      </c>
      <c r="D4672" s="115">
        <v>10000</v>
      </c>
      <c r="E4672" s="123">
        <v>0</v>
      </c>
      <c r="F4672" s="217">
        <f t="shared" si="1682"/>
        <v>109.8901098901099</v>
      </c>
    </row>
    <row r="4673" spans="1:6" s="95" customFormat="1" x14ac:dyDescent="0.2">
      <c r="A4673" s="113">
        <v>412900</v>
      </c>
      <c r="B4673" s="114" t="s">
        <v>567</v>
      </c>
      <c r="C4673" s="123">
        <v>15000</v>
      </c>
      <c r="D4673" s="115">
        <v>0</v>
      </c>
      <c r="E4673" s="123">
        <v>0</v>
      </c>
      <c r="F4673" s="217">
        <f t="shared" si="1682"/>
        <v>0</v>
      </c>
    </row>
    <row r="4674" spans="1:6" s="95" customFormat="1" x14ac:dyDescent="0.2">
      <c r="A4674" s="113">
        <v>412900</v>
      </c>
      <c r="B4674" s="114" t="s">
        <v>585</v>
      </c>
      <c r="C4674" s="123">
        <v>6900</v>
      </c>
      <c r="D4674" s="115">
        <v>6900</v>
      </c>
      <c r="E4674" s="123">
        <v>0</v>
      </c>
      <c r="F4674" s="217">
        <f t="shared" si="1682"/>
        <v>100</v>
      </c>
    </row>
    <row r="4675" spans="1:6" s="95" customFormat="1" x14ac:dyDescent="0.2">
      <c r="A4675" s="113">
        <v>412900</v>
      </c>
      <c r="B4675" s="118" t="s">
        <v>586</v>
      </c>
      <c r="C4675" s="123">
        <v>1700</v>
      </c>
      <c r="D4675" s="115">
        <v>3000</v>
      </c>
      <c r="E4675" s="123">
        <v>0</v>
      </c>
      <c r="F4675" s="217">
        <f t="shared" si="1682"/>
        <v>176.47058823529412</v>
      </c>
    </row>
    <row r="4676" spans="1:6" s="95" customFormat="1" x14ac:dyDescent="0.2">
      <c r="A4676" s="113">
        <v>412900</v>
      </c>
      <c r="B4676" s="114" t="s">
        <v>587</v>
      </c>
      <c r="C4676" s="123">
        <v>8000.0000000000009</v>
      </c>
      <c r="D4676" s="115">
        <v>8500</v>
      </c>
      <c r="E4676" s="123">
        <v>0</v>
      </c>
      <c r="F4676" s="217">
        <f t="shared" si="1682"/>
        <v>106.24999999999997</v>
      </c>
    </row>
    <row r="4677" spans="1:6" s="95" customFormat="1" x14ac:dyDescent="0.2">
      <c r="A4677" s="113">
        <v>412900</v>
      </c>
      <c r="B4677" s="114" t="s">
        <v>569</v>
      </c>
      <c r="C4677" s="123">
        <v>1000</v>
      </c>
      <c r="D4677" s="115">
        <v>1500</v>
      </c>
      <c r="E4677" s="115">
        <v>8000</v>
      </c>
      <c r="F4677" s="219">
        <f t="shared" si="1682"/>
        <v>150</v>
      </c>
    </row>
    <row r="4678" spans="1:6" s="120" customFormat="1" ht="40.5" x14ac:dyDescent="0.2">
      <c r="A4678" s="111">
        <v>418000</v>
      </c>
      <c r="B4678" s="116" t="s">
        <v>481</v>
      </c>
      <c r="C4678" s="110">
        <f t="shared" ref="C4678" si="1689">C4679</f>
        <v>3499.9999999999995</v>
      </c>
      <c r="D4678" s="110">
        <f t="shared" ref="D4678:E4678" si="1690">D4679</f>
        <v>4500</v>
      </c>
      <c r="E4678" s="110">
        <f t="shared" si="1690"/>
        <v>0</v>
      </c>
      <c r="F4678" s="218">
        <f t="shared" si="1682"/>
        <v>128.57142857142858</v>
      </c>
    </row>
    <row r="4679" spans="1:6" s="95" customFormat="1" x14ac:dyDescent="0.2">
      <c r="A4679" s="113">
        <v>418400</v>
      </c>
      <c r="B4679" s="114" t="s">
        <v>418</v>
      </c>
      <c r="C4679" s="123">
        <v>3499.9999999999995</v>
      </c>
      <c r="D4679" s="115">
        <v>4500</v>
      </c>
      <c r="E4679" s="123">
        <v>0</v>
      </c>
      <c r="F4679" s="217">
        <f t="shared" si="1682"/>
        <v>128.57142857142858</v>
      </c>
    </row>
    <row r="4680" spans="1:6" s="120" customFormat="1" x14ac:dyDescent="0.2">
      <c r="A4680" s="111">
        <v>480000</v>
      </c>
      <c r="B4680" s="116" t="s">
        <v>419</v>
      </c>
      <c r="C4680" s="110">
        <f t="shared" ref="C4680" si="1691">C4681</f>
        <v>18000</v>
      </c>
      <c r="D4680" s="110">
        <f t="shared" ref="D4680:E4680" si="1692">D4681</f>
        <v>24000</v>
      </c>
      <c r="E4680" s="110">
        <f t="shared" si="1692"/>
        <v>0</v>
      </c>
      <c r="F4680" s="218">
        <f t="shared" si="1682"/>
        <v>133.33333333333331</v>
      </c>
    </row>
    <row r="4681" spans="1:6" s="120" customFormat="1" x14ac:dyDescent="0.2">
      <c r="A4681" s="111">
        <v>487000</v>
      </c>
      <c r="B4681" s="116" t="s">
        <v>471</v>
      </c>
      <c r="C4681" s="110">
        <f>C4682+0</f>
        <v>18000</v>
      </c>
      <c r="D4681" s="110">
        <f>D4682+0</f>
        <v>24000</v>
      </c>
      <c r="E4681" s="110">
        <f>E4682+0</f>
        <v>0</v>
      </c>
      <c r="F4681" s="218">
        <f t="shared" si="1682"/>
        <v>133.33333333333331</v>
      </c>
    </row>
    <row r="4682" spans="1:6" s="95" customFormat="1" x14ac:dyDescent="0.2">
      <c r="A4682" s="113">
        <v>487100</v>
      </c>
      <c r="B4682" s="114" t="s">
        <v>731</v>
      </c>
      <c r="C4682" s="123">
        <v>18000</v>
      </c>
      <c r="D4682" s="115">
        <v>24000</v>
      </c>
      <c r="E4682" s="123">
        <v>0</v>
      </c>
      <c r="F4682" s="217">
        <f t="shared" si="1682"/>
        <v>133.33333333333331</v>
      </c>
    </row>
    <row r="4683" spans="1:6" s="120" customFormat="1" x14ac:dyDescent="0.2">
      <c r="A4683" s="111">
        <v>510000</v>
      </c>
      <c r="B4683" s="116" t="s">
        <v>423</v>
      </c>
      <c r="C4683" s="110">
        <f>C4684+C4686+0</f>
        <v>33500</v>
      </c>
      <c r="D4683" s="110">
        <f>D4684+D4686+0</f>
        <v>50700</v>
      </c>
      <c r="E4683" s="110">
        <f>E4684+E4686+0</f>
        <v>0</v>
      </c>
      <c r="F4683" s="218">
        <f t="shared" si="1682"/>
        <v>151.34328358208955</v>
      </c>
    </row>
    <row r="4684" spans="1:6" s="120" customFormat="1" x14ac:dyDescent="0.2">
      <c r="A4684" s="111">
        <v>511000</v>
      </c>
      <c r="B4684" s="116" t="s">
        <v>424</v>
      </c>
      <c r="C4684" s="110">
        <f>SUM(C4685:C4685)</f>
        <v>27000</v>
      </c>
      <c r="D4684" s="110">
        <f>SUM(D4685:D4685)</f>
        <v>45000</v>
      </c>
      <c r="E4684" s="110">
        <f>SUM(E4685:E4685)</f>
        <v>0</v>
      </c>
      <c r="F4684" s="218">
        <f t="shared" si="1682"/>
        <v>166.66666666666669</v>
      </c>
    </row>
    <row r="4685" spans="1:6" s="95" customFormat="1" x14ac:dyDescent="0.2">
      <c r="A4685" s="113">
        <v>511300</v>
      </c>
      <c r="B4685" s="114" t="s">
        <v>427</v>
      </c>
      <c r="C4685" s="123">
        <v>27000</v>
      </c>
      <c r="D4685" s="115">
        <v>45000</v>
      </c>
      <c r="E4685" s="123">
        <v>0</v>
      </c>
      <c r="F4685" s="217">
        <f t="shared" si="1682"/>
        <v>166.66666666666669</v>
      </c>
    </row>
    <row r="4686" spans="1:6" s="120" customFormat="1" x14ac:dyDescent="0.2">
      <c r="A4686" s="111">
        <v>516000</v>
      </c>
      <c r="B4686" s="116" t="s">
        <v>434</v>
      </c>
      <c r="C4686" s="110">
        <f t="shared" ref="C4686" si="1693">C4687</f>
        <v>6500</v>
      </c>
      <c r="D4686" s="110">
        <f t="shared" ref="D4686:E4686" si="1694">D4687</f>
        <v>5700</v>
      </c>
      <c r="E4686" s="110">
        <f t="shared" si="1694"/>
        <v>0</v>
      </c>
      <c r="F4686" s="218">
        <f t="shared" si="1682"/>
        <v>87.692307692307693</v>
      </c>
    </row>
    <row r="4687" spans="1:6" s="95" customFormat="1" x14ac:dyDescent="0.2">
      <c r="A4687" s="113">
        <v>516100</v>
      </c>
      <c r="B4687" s="114" t="s">
        <v>434</v>
      </c>
      <c r="C4687" s="123">
        <v>6500</v>
      </c>
      <c r="D4687" s="115">
        <v>5700</v>
      </c>
      <c r="E4687" s="123">
        <v>0</v>
      </c>
      <c r="F4687" s="217">
        <f t="shared" si="1682"/>
        <v>87.692307692307693</v>
      </c>
    </row>
    <row r="4688" spans="1:6" s="120" customFormat="1" x14ac:dyDescent="0.2">
      <c r="A4688" s="111">
        <v>630000</v>
      </c>
      <c r="B4688" s="116" t="s">
        <v>462</v>
      </c>
      <c r="C4688" s="110">
        <f>C4689+C4691</f>
        <v>65200</v>
      </c>
      <c r="D4688" s="110">
        <f>D4689+D4691</f>
        <v>91000</v>
      </c>
      <c r="E4688" s="110">
        <f>E4689+E4691</f>
        <v>0</v>
      </c>
      <c r="F4688" s="218">
        <f t="shared" si="1682"/>
        <v>139.57055214723925</v>
      </c>
    </row>
    <row r="4689" spans="1:6" s="120" customFormat="1" x14ac:dyDescent="0.2">
      <c r="A4689" s="111">
        <v>631000</v>
      </c>
      <c r="B4689" s="116" t="s">
        <v>397</v>
      </c>
      <c r="C4689" s="110">
        <f>0+C4690</f>
        <v>2600</v>
      </c>
      <c r="D4689" s="110">
        <f>0+D4690</f>
        <v>3000</v>
      </c>
      <c r="E4689" s="110">
        <f>0+E4690</f>
        <v>0</v>
      </c>
      <c r="F4689" s="218">
        <f t="shared" si="1682"/>
        <v>115.38461538461537</v>
      </c>
    </row>
    <row r="4690" spans="1:6" s="95" customFormat="1" x14ac:dyDescent="0.2">
      <c r="A4690" s="121">
        <v>631300</v>
      </c>
      <c r="B4690" s="114" t="s">
        <v>466</v>
      </c>
      <c r="C4690" s="123">
        <v>2600</v>
      </c>
      <c r="D4690" s="115">
        <v>3000</v>
      </c>
      <c r="E4690" s="123">
        <v>0</v>
      </c>
      <c r="F4690" s="217">
        <f t="shared" si="1682"/>
        <v>115.38461538461537</v>
      </c>
    </row>
    <row r="4691" spans="1:6" s="120" customFormat="1" x14ac:dyDescent="0.2">
      <c r="A4691" s="111">
        <v>638000</v>
      </c>
      <c r="B4691" s="116" t="s">
        <v>398</v>
      </c>
      <c r="C4691" s="110">
        <f t="shared" ref="C4691" si="1695">C4692</f>
        <v>62600</v>
      </c>
      <c r="D4691" s="110">
        <f t="shared" ref="D4691:E4691" si="1696">D4692</f>
        <v>88000</v>
      </c>
      <c r="E4691" s="110">
        <f t="shared" si="1696"/>
        <v>0</v>
      </c>
      <c r="F4691" s="218">
        <f t="shared" si="1682"/>
        <v>140.57507987220447</v>
      </c>
    </row>
    <row r="4692" spans="1:6" s="95" customFormat="1" x14ac:dyDescent="0.2">
      <c r="A4692" s="113">
        <v>638100</v>
      </c>
      <c r="B4692" s="114" t="s">
        <v>467</v>
      </c>
      <c r="C4692" s="123">
        <v>62600</v>
      </c>
      <c r="D4692" s="115">
        <v>88000</v>
      </c>
      <c r="E4692" s="123">
        <v>0</v>
      </c>
      <c r="F4692" s="217">
        <f t="shared" si="1682"/>
        <v>140.57507987220447</v>
      </c>
    </row>
    <row r="4693" spans="1:6" s="95" customFormat="1" x14ac:dyDescent="0.2">
      <c r="A4693" s="154"/>
      <c r="B4693" s="148" t="s">
        <v>501</v>
      </c>
      <c r="C4693" s="152">
        <f>C4659+C4683+C4688+C4680</f>
        <v>4675100</v>
      </c>
      <c r="D4693" s="152">
        <f>D4659+D4683+D4688+D4680</f>
        <v>5273900</v>
      </c>
      <c r="E4693" s="152">
        <f>E4659+E4683+E4688+E4680</f>
        <v>33000</v>
      </c>
      <c r="F4693" s="245">
        <f t="shared" si="1682"/>
        <v>112.80828217578234</v>
      </c>
    </row>
    <row r="4694" spans="1:6" s="95" customFormat="1" x14ac:dyDescent="0.2">
      <c r="A4694" s="131"/>
      <c r="B4694" s="109"/>
      <c r="C4694" s="115"/>
      <c r="D4694" s="115"/>
      <c r="E4694" s="115"/>
      <c r="F4694" s="219"/>
    </row>
    <row r="4695" spans="1:6" s="95" customFormat="1" x14ac:dyDescent="0.2">
      <c r="A4695" s="108"/>
      <c r="B4695" s="109"/>
      <c r="C4695" s="115"/>
      <c r="D4695" s="115"/>
      <c r="E4695" s="115"/>
      <c r="F4695" s="219"/>
    </row>
    <row r="4696" spans="1:6" s="95" customFormat="1" x14ac:dyDescent="0.2">
      <c r="A4696" s="113" t="s">
        <v>1001</v>
      </c>
      <c r="B4696" s="116"/>
      <c r="C4696" s="115"/>
      <c r="D4696" s="115"/>
      <c r="E4696" s="115"/>
      <c r="F4696" s="219"/>
    </row>
    <row r="4697" spans="1:6" s="95" customFormat="1" x14ac:dyDescent="0.2">
      <c r="A4697" s="113" t="s">
        <v>528</v>
      </c>
      <c r="B4697" s="116"/>
      <c r="C4697" s="115"/>
      <c r="D4697" s="115"/>
      <c r="E4697" s="115"/>
      <c r="F4697" s="219"/>
    </row>
    <row r="4698" spans="1:6" s="95" customFormat="1" x14ac:dyDescent="0.2">
      <c r="A4698" s="113" t="s">
        <v>602</v>
      </c>
      <c r="B4698" s="116"/>
      <c r="C4698" s="115"/>
      <c r="D4698" s="115"/>
      <c r="E4698" s="115"/>
      <c r="F4698" s="219"/>
    </row>
    <row r="4699" spans="1:6" s="95" customFormat="1" x14ac:dyDescent="0.2">
      <c r="A4699" s="113" t="s">
        <v>801</v>
      </c>
      <c r="B4699" s="116"/>
      <c r="C4699" s="115"/>
      <c r="D4699" s="115"/>
      <c r="E4699" s="115"/>
      <c r="F4699" s="219"/>
    </row>
    <row r="4700" spans="1:6" s="95" customFormat="1" x14ac:dyDescent="0.2">
      <c r="A4700" s="131"/>
      <c r="B4700" s="144"/>
      <c r="C4700" s="132"/>
      <c r="D4700" s="132"/>
      <c r="E4700" s="132"/>
      <c r="F4700" s="241"/>
    </row>
    <row r="4701" spans="1:6" s="95" customFormat="1" x14ac:dyDescent="0.2">
      <c r="A4701" s="111">
        <v>410000</v>
      </c>
      <c r="B4701" s="112" t="s">
        <v>359</v>
      </c>
      <c r="C4701" s="110">
        <f>C4702+C4707+C4726+C4728+C4748+C4751</f>
        <v>29106700</v>
      </c>
      <c r="D4701" s="110">
        <f>D4702+D4707+D4726+D4728+D4748+D4751</f>
        <v>83901000</v>
      </c>
      <c r="E4701" s="110">
        <f>E4702+E4707+E4726+E4728+E4748+E4751</f>
        <v>0</v>
      </c>
      <c r="F4701" s="218">
        <f t="shared" si="1682"/>
        <v>288.25322004899215</v>
      </c>
    </row>
    <row r="4702" spans="1:6" s="95" customFormat="1" x14ac:dyDescent="0.2">
      <c r="A4702" s="111">
        <v>411000</v>
      </c>
      <c r="B4702" s="112" t="s">
        <v>472</v>
      </c>
      <c r="C4702" s="110">
        <f t="shared" ref="C4702" si="1697">SUM(C4703:C4706)</f>
        <v>1745200</v>
      </c>
      <c r="D4702" s="110">
        <f t="shared" ref="D4702" si="1698">SUM(D4703:D4706)</f>
        <v>1959000</v>
      </c>
      <c r="E4702" s="110">
        <f t="shared" ref="E4702" si="1699">SUM(E4703:E4706)</f>
        <v>0</v>
      </c>
      <c r="F4702" s="218">
        <f t="shared" si="1682"/>
        <v>112.25074490029796</v>
      </c>
    </row>
    <row r="4703" spans="1:6" s="95" customFormat="1" x14ac:dyDescent="0.2">
      <c r="A4703" s="113">
        <v>411100</v>
      </c>
      <c r="B4703" s="114" t="s">
        <v>360</v>
      </c>
      <c r="C4703" s="123">
        <v>1620000</v>
      </c>
      <c r="D4703" s="115">
        <v>1836000</v>
      </c>
      <c r="E4703" s="123">
        <v>0</v>
      </c>
      <c r="F4703" s="217">
        <f t="shared" si="1682"/>
        <v>113.33333333333333</v>
      </c>
    </row>
    <row r="4704" spans="1:6" s="95" customFormat="1" ht="40.5" x14ac:dyDescent="0.2">
      <c r="A4704" s="113">
        <v>411200</v>
      </c>
      <c r="B4704" s="114" t="s">
        <v>485</v>
      </c>
      <c r="C4704" s="123">
        <v>68200</v>
      </c>
      <c r="D4704" s="115">
        <v>65000</v>
      </c>
      <c r="E4704" s="123">
        <v>0</v>
      </c>
      <c r="F4704" s="217">
        <f t="shared" si="1682"/>
        <v>95.307917888563054</v>
      </c>
    </row>
    <row r="4705" spans="1:6" s="95" customFormat="1" ht="40.5" x14ac:dyDescent="0.2">
      <c r="A4705" s="113">
        <v>411300</v>
      </c>
      <c r="B4705" s="114" t="s">
        <v>361</v>
      </c>
      <c r="C4705" s="123">
        <v>40000</v>
      </c>
      <c r="D4705" s="115">
        <v>40000</v>
      </c>
      <c r="E4705" s="123">
        <v>0</v>
      </c>
      <c r="F4705" s="217">
        <f t="shared" si="1682"/>
        <v>100</v>
      </c>
    </row>
    <row r="4706" spans="1:6" s="95" customFormat="1" x14ac:dyDescent="0.2">
      <c r="A4706" s="113">
        <v>411400</v>
      </c>
      <c r="B4706" s="114" t="s">
        <v>362</v>
      </c>
      <c r="C4706" s="123">
        <v>17000</v>
      </c>
      <c r="D4706" s="115">
        <v>18000</v>
      </c>
      <c r="E4706" s="123">
        <v>0</v>
      </c>
      <c r="F4706" s="217">
        <f t="shared" ref="F4706:F4764" si="1700">D4706/C4706*100</f>
        <v>105.88235294117648</v>
      </c>
    </row>
    <row r="4707" spans="1:6" s="95" customFormat="1" x14ac:dyDescent="0.2">
      <c r="A4707" s="111">
        <v>412000</v>
      </c>
      <c r="B4707" s="116" t="s">
        <v>477</v>
      </c>
      <c r="C4707" s="110">
        <f t="shared" ref="C4707" si="1701">SUM(C4708:C4725)</f>
        <v>545300</v>
      </c>
      <c r="D4707" s="110">
        <f t="shared" ref="D4707" si="1702">SUM(D4708:D4725)</f>
        <v>373300</v>
      </c>
      <c r="E4707" s="110">
        <f t="shared" ref="E4707" si="1703">SUM(E4708:E4725)</f>
        <v>0</v>
      </c>
      <c r="F4707" s="218">
        <f t="shared" si="1700"/>
        <v>68.457729690078864</v>
      </c>
    </row>
    <row r="4708" spans="1:6" s="95" customFormat="1" ht="40.5" x14ac:dyDescent="0.2">
      <c r="A4708" s="113">
        <v>412200</v>
      </c>
      <c r="B4708" s="114" t="s">
        <v>486</v>
      </c>
      <c r="C4708" s="123">
        <v>23000</v>
      </c>
      <c r="D4708" s="115">
        <v>24000</v>
      </c>
      <c r="E4708" s="123">
        <v>0</v>
      </c>
      <c r="F4708" s="217">
        <f t="shared" si="1700"/>
        <v>104.34782608695652</v>
      </c>
    </row>
    <row r="4709" spans="1:6" s="95" customFormat="1" x14ac:dyDescent="0.2">
      <c r="A4709" s="113">
        <v>412300</v>
      </c>
      <c r="B4709" s="114" t="s">
        <v>364</v>
      </c>
      <c r="C4709" s="123">
        <v>20000</v>
      </c>
      <c r="D4709" s="115">
        <v>20000</v>
      </c>
      <c r="E4709" s="123">
        <v>0</v>
      </c>
      <c r="F4709" s="217">
        <f t="shared" si="1700"/>
        <v>100</v>
      </c>
    </row>
    <row r="4710" spans="1:6" s="95" customFormat="1" x14ac:dyDescent="0.2">
      <c r="A4710" s="113">
        <v>412500</v>
      </c>
      <c r="B4710" s="114" t="s">
        <v>366</v>
      </c>
      <c r="C4710" s="123">
        <v>15000</v>
      </c>
      <c r="D4710" s="115">
        <v>15000</v>
      </c>
      <c r="E4710" s="123">
        <v>0</v>
      </c>
      <c r="F4710" s="217">
        <f t="shared" si="1700"/>
        <v>100</v>
      </c>
    </row>
    <row r="4711" spans="1:6" s="95" customFormat="1" x14ac:dyDescent="0.2">
      <c r="A4711" s="113">
        <v>412600</v>
      </c>
      <c r="B4711" s="114" t="s">
        <v>487</v>
      </c>
      <c r="C4711" s="123">
        <v>55000</v>
      </c>
      <c r="D4711" s="115">
        <v>45000</v>
      </c>
      <c r="E4711" s="123">
        <v>0</v>
      </c>
      <c r="F4711" s="217">
        <f t="shared" si="1700"/>
        <v>81.818181818181827</v>
      </c>
    </row>
    <row r="4712" spans="1:6" s="95" customFormat="1" x14ac:dyDescent="0.2">
      <c r="A4712" s="113">
        <v>412700</v>
      </c>
      <c r="B4712" s="114" t="s">
        <v>474</v>
      </c>
      <c r="C4712" s="123">
        <v>85000</v>
      </c>
      <c r="D4712" s="115">
        <v>65100</v>
      </c>
      <c r="E4712" s="123">
        <v>0</v>
      </c>
      <c r="F4712" s="217">
        <f t="shared" si="1700"/>
        <v>76.588235294117652</v>
      </c>
    </row>
    <row r="4713" spans="1:6" s="95" customFormat="1" ht="40.5" x14ac:dyDescent="0.2">
      <c r="A4713" s="113">
        <v>412700</v>
      </c>
      <c r="B4713" s="114" t="s">
        <v>1002</v>
      </c>
      <c r="C4713" s="123">
        <v>10000</v>
      </c>
      <c r="D4713" s="115">
        <v>10000</v>
      </c>
      <c r="E4713" s="123">
        <v>0</v>
      </c>
      <c r="F4713" s="217">
        <f t="shared" si="1700"/>
        <v>100</v>
      </c>
    </row>
    <row r="4714" spans="1:6" s="95" customFormat="1" ht="40.5" x14ac:dyDescent="0.2">
      <c r="A4714" s="113">
        <v>412700</v>
      </c>
      <c r="B4714" s="114" t="s">
        <v>732</v>
      </c>
      <c r="C4714" s="123">
        <v>5600</v>
      </c>
      <c r="D4714" s="115">
        <v>6000</v>
      </c>
      <c r="E4714" s="123">
        <v>0</v>
      </c>
      <c r="F4714" s="217">
        <f t="shared" si="1700"/>
        <v>107.14285714285714</v>
      </c>
    </row>
    <row r="4715" spans="1:6" s="95" customFormat="1" x14ac:dyDescent="0.2">
      <c r="A4715" s="113">
        <v>412700</v>
      </c>
      <c r="B4715" s="114" t="s">
        <v>793</v>
      </c>
      <c r="C4715" s="123">
        <v>50000</v>
      </c>
      <c r="D4715" s="115">
        <v>30000</v>
      </c>
      <c r="E4715" s="123">
        <v>0</v>
      </c>
      <c r="F4715" s="217">
        <f t="shared" si="1700"/>
        <v>60</v>
      </c>
    </row>
    <row r="4716" spans="1:6" s="95" customFormat="1" x14ac:dyDescent="0.2">
      <c r="A4716" s="113">
        <v>412900</v>
      </c>
      <c r="B4716" s="118" t="s">
        <v>802</v>
      </c>
      <c r="C4716" s="123">
        <v>500</v>
      </c>
      <c r="D4716" s="115">
        <v>499.99999999999994</v>
      </c>
      <c r="E4716" s="123">
        <v>0</v>
      </c>
      <c r="F4716" s="217">
        <f t="shared" si="1700"/>
        <v>99.999999999999986</v>
      </c>
    </row>
    <row r="4717" spans="1:6" s="95" customFormat="1" x14ac:dyDescent="0.2">
      <c r="A4717" s="113">
        <v>412900</v>
      </c>
      <c r="B4717" s="118" t="s">
        <v>567</v>
      </c>
      <c r="C4717" s="123">
        <v>170000</v>
      </c>
      <c r="D4717" s="115">
        <v>78700</v>
      </c>
      <c r="E4717" s="123">
        <v>0</v>
      </c>
      <c r="F4717" s="217">
        <f t="shared" si="1700"/>
        <v>46.294117647058826</v>
      </c>
    </row>
    <row r="4718" spans="1:6" s="95" customFormat="1" x14ac:dyDescent="0.2">
      <c r="A4718" s="113">
        <v>412900</v>
      </c>
      <c r="B4718" s="118" t="s">
        <v>585</v>
      </c>
      <c r="C4718" s="123">
        <v>4000</v>
      </c>
      <c r="D4718" s="115">
        <v>3999.9999999999995</v>
      </c>
      <c r="E4718" s="123">
        <v>0</v>
      </c>
      <c r="F4718" s="217">
        <f t="shared" si="1700"/>
        <v>99.999999999999986</v>
      </c>
    </row>
    <row r="4719" spans="1:6" s="95" customFormat="1" x14ac:dyDescent="0.2">
      <c r="A4719" s="113">
        <v>412900</v>
      </c>
      <c r="B4719" s="118" t="s">
        <v>586</v>
      </c>
      <c r="C4719" s="123">
        <v>4000</v>
      </c>
      <c r="D4719" s="115">
        <v>3000</v>
      </c>
      <c r="E4719" s="123">
        <v>0</v>
      </c>
      <c r="F4719" s="217">
        <f t="shared" si="1700"/>
        <v>75</v>
      </c>
    </row>
    <row r="4720" spans="1:6" s="95" customFormat="1" x14ac:dyDescent="0.2">
      <c r="A4720" s="113">
        <v>412900</v>
      </c>
      <c r="B4720" s="118" t="s">
        <v>587</v>
      </c>
      <c r="C4720" s="123">
        <v>3200</v>
      </c>
      <c r="D4720" s="115">
        <v>5000</v>
      </c>
      <c r="E4720" s="123">
        <v>0</v>
      </c>
      <c r="F4720" s="217">
        <f t="shared" si="1700"/>
        <v>156.25</v>
      </c>
    </row>
    <row r="4721" spans="1:6" s="95" customFormat="1" x14ac:dyDescent="0.2">
      <c r="A4721" s="113">
        <v>412900</v>
      </c>
      <c r="B4721" s="114" t="s">
        <v>569</v>
      </c>
      <c r="C4721" s="123">
        <v>2000</v>
      </c>
      <c r="D4721" s="115">
        <v>2000</v>
      </c>
      <c r="E4721" s="123">
        <v>0</v>
      </c>
      <c r="F4721" s="217">
        <f t="shared" si="1700"/>
        <v>100</v>
      </c>
    </row>
    <row r="4722" spans="1:6" s="95" customFormat="1" x14ac:dyDescent="0.2">
      <c r="A4722" s="113">
        <v>412900</v>
      </c>
      <c r="B4722" s="114" t="s">
        <v>794</v>
      </c>
      <c r="C4722" s="123">
        <v>26000</v>
      </c>
      <c r="D4722" s="115">
        <v>26000</v>
      </c>
      <c r="E4722" s="123">
        <v>0</v>
      </c>
      <c r="F4722" s="217">
        <f t="shared" si="1700"/>
        <v>100</v>
      </c>
    </row>
    <row r="4723" spans="1:6" s="95" customFormat="1" x14ac:dyDescent="0.2">
      <c r="A4723" s="113">
        <v>412900</v>
      </c>
      <c r="B4723" s="114" t="s">
        <v>733</v>
      </c>
      <c r="C4723" s="123">
        <v>22000</v>
      </c>
      <c r="D4723" s="115">
        <v>13000</v>
      </c>
      <c r="E4723" s="123">
        <v>0</v>
      </c>
      <c r="F4723" s="217">
        <f t="shared" si="1700"/>
        <v>59.090909090909093</v>
      </c>
    </row>
    <row r="4724" spans="1:6" s="95" customFormat="1" ht="40.5" x14ac:dyDescent="0.2">
      <c r="A4724" s="113">
        <v>412900</v>
      </c>
      <c r="B4724" s="114" t="s">
        <v>563</v>
      </c>
      <c r="C4724" s="123">
        <v>44000.000000000015</v>
      </c>
      <c r="D4724" s="115">
        <v>20000</v>
      </c>
      <c r="E4724" s="123">
        <v>0</v>
      </c>
      <c r="F4724" s="217">
        <f t="shared" si="1700"/>
        <v>45.454545454545439</v>
      </c>
    </row>
    <row r="4725" spans="1:6" s="95" customFormat="1" ht="40.5" x14ac:dyDescent="0.2">
      <c r="A4725" s="113">
        <v>412900</v>
      </c>
      <c r="B4725" s="114" t="s">
        <v>795</v>
      </c>
      <c r="C4725" s="123">
        <v>5999.9999999999964</v>
      </c>
      <c r="D4725" s="115">
        <v>5999.9999999999964</v>
      </c>
      <c r="E4725" s="123">
        <v>0</v>
      </c>
      <c r="F4725" s="217">
        <f t="shared" si="1700"/>
        <v>100</v>
      </c>
    </row>
    <row r="4726" spans="1:6" s="95" customFormat="1" x14ac:dyDescent="0.2">
      <c r="A4726" s="111">
        <v>414000</v>
      </c>
      <c r="B4726" s="116" t="s">
        <v>376</v>
      </c>
      <c r="C4726" s="110">
        <f t="shared" ref="C4726" si="1704">SUM(C4727:C4727)</f>
        <v>2300000</v>
      </c>
      <c r="D4726" s="110">
        <f t="shared" ref="D4726:E4726" si="1705">SUM(D4727:D4727)</f>
        <v>2400000</v>
      </c>
      <c r="E4726" s="110">
        <f t="shared" si="1705"/>
        <v>0</v>
      </c>
      <c r="F4726" s="218">
        <f t="shared" si="1700"/>
        <v>104.34782608695652</v>
      </c>
    </row>
    <row r="4727" spans="1:6" s="95" customFormat="1" ht="40.5" x14ac:dyDescent="0.2">
      <c r="A4727" s="113">
        <v>414100</v>
      </c>
      <c r="B4727" s="114" t="s">
        <v>796</v>
      </c>
      <c r="C4727" s="123">
        <v>2300000</v>
      </c>
      <c r="D4727" s="115">
        <v>2400000</v>
      </c>
      <c r="E4727" s="123">
        <v>0</v>
      </c>
      <c r="F4727" s="217">
        <f t="shared" si="1700"/>
        <v>104.34782608695652</v>
      </c>
    </row>
    <row r="4728" spans="1:6" s="95" customFormat="1" x14ac:dyDescent="0.2">
      <c r="A4728" s="111">
        <v>415000</v>
      </c>
      <c r="B4728" s="116" t="s">
        <v>321</v>
      </c>
      <c r="C4728" s="110">
        <f>SUM(C4729:C4747)</f>
        <v>12103200</v>
      </c>
      <c r="D4728" s="110">
        <f>SUM(D4729:D4747)</f>
        <v>8865700</v>
      </c>
      <c r="E4728" s="110">
        <f>SUM(E4729:E4747)</f>
        <v>0</v>
      </c>
      <c r="F4728" s="218">
        <f t="shared" si="1700"/>
        <v>73.250875801440941</v>
      </c>
    </row>
    <row r="4729" spans="1:6" s="95" customFormat="1" ht="40.5" x14ac:dyDescent="0.2">
      <c r="A4729" s="113">
        <v>415200</v>
      </c>
      <c r="B4729" s="114" t="s">
        <v>734</v>
      </c>
      <c r="C4729" s="123">
        <v>61000</v>
      </c>
      <c r="D4729" s="115">
        <v>70000</v>
      </c>
      <c r="E4729" s="123">
        <v>0</v>
      </c>
      <c r="F4729" s="217">
        <f t="shared" si="1700"/>
        <v>114.75409836065573</v>
      </c>
    </row>
    <row r="4730" spans="1:6" s="95" customFormat="1" ht="40.5" x14ac:dyDescent="0.2">
      <c r="A4730" s="113">
        <v>415200</v>
      </c>
      <c r="B4730" s="114" t="s">
        <v>735</v>
      </c>
      <c r="C4730" s="123">
        <v>13000</v>
      </c>
      <c r="D4730" s="115">
        <v>13000</v>
      </c>
      <c r="E4730" s="123">
        <v>0</v>
      </c>
      <c r="F4730" s="217">
        <f t="shared" si="1700"/>
        <v>100</v>
      </c>
    </row>
    <row r="4731" spans="1:6" s="95" customFormat="1" ht="40.5" x14ac:dyDescent="0.2">
      <c r="A4731" s="113">
        <v>415200</v>
      </c>
      <c r="B4731" s="114" t="s">
        <v>736</v>
      </c>
      <c r="C4731" s="123">
        <v>350000</v>
      </c>
      <c r="D4731" s="115">
        <v>350000</v>
      </c>
      <c r="E4731" s="123">
        <v>0</v>
      </c>
      <c r="F4731" s="217">
        <f t="shared" si="1700"/>
        <v>100</v>
      </c>
    </row>
    <row r="4732" spans="1:6" s="95" customFormat="1" x14ac:dyDescent="0.2">
      <c r="A4732" s="113">
        <v>415200</v>
      </c>
      <c r="B4732" s="114" t="s">
        <v>737</v>
      </c>
      <c r="C4732" s="123">
        <v>35000</v>
      </c>
      <c r="D4732" s="115">
        <v>35000</v>
      </c>
      <c r="E4732" s="123">
        <v>0</v>
      </c>
      <c r="F4732" s="217">
        <f t="shared" si="1700"/>
        <v>100</v>
      </c>
    </row>
    <row r="4733" spans="1:6" s="95" customFormat="1" x14ac:dyDescent="0.2">
      <c r="A4733" s="113">
        <v>415200</v>
      </c>
      <c r="B4733" s="114" t="s">
        <v>1003</v>
      </c>
      <c r="C4733" s="123">
        <v>40000</v>
      </c>
      <c r="D4733" s="115">
        <v>40000</v>
      </c>
      <c r="E4733" s="123">
        <v>0</v>
      </c>
      <c r="F4733" s="217">
        <f t="shared" si="1700"/>
        <v>100</v>
      </c>
    </row>
    <row r="4734" spans="1:6" s="95" customFormat="1" ht="40.5" x14ac:dyDescent="0.2">
      <c r="A4734" s="113">
        <v>415200</v>
      </c>
      <c r="B4734" s="114" t="s">
        <v>1004</v>
      </c>
      <c r="C4734" s="123">
        <v>50000</v>
      </c>
      <c r="D4734" s="115">
        <v>50000</v>
      </c>
      <c r="E4734" s="123">
        <v>0</v>
      </c>
      <c r="F4734" s="217">
        <f t="shared" si="1700"/>
        <v>100</v>
      </c>
    </row>
    <row r="4735" spans="1:6" s="95" customFormat="1" x14ac:dyDescent="0.2">
      <c r="A4735" s="113">
        <v>415200</v>
      </c>
      <c r="B4735" s="114" t="s">
        <v>738</v>
      </c>
      <c r="C4735" s="123">
        <v>4580000</v>
      </c>
      <c r="D4735" s="115">
        <v>1920000</v>
      </c>
      <c r="E4735" s="123">
        <v>0</v>
      </c>
      <c r="F4735" s="217">
        <f t="shared" si="1700"/>
        <v>41.921397379912662</v>
      </c>
    </row>
    <row r="4736" spans="1:6" s="95" customFormat="1" x14ac:dyDescent="0.2">
      <c r="A4736" s="113">
        <v>415200</v>
      </c>
      <c r="B4736" s="114" t="s">
        <v>579</v>
      </c>
      <c r="C4736" s="123">
        <v>100000</v>
      </c>
      <c r="D4736" s="115">
        <v>80000</v>
      </c>
      <c r="E4736" s="123">
        <v>0</v>
      </c>
      <c r="F4736" s="217">
        <f t="shared" si="1700"/>
        <v>80</v>
      </c>
    </row>
    <row r="4737" spans="1:6" s="95" customFormat="1" x14ac:dyDescent="0.2">
      <c r="A4737" s="113">
        <v>415200</v>
      </c>
      <c r="B4737" s="114" t="s">
        <v>548</v>
      </c>
      <c r="C4737" s="123">
        <v>43000</v>
      </c>
      <c r="D4737" s="115">
        <v>25000</v>
      </c>
      <c r="E4737" s="123">
        <v>0</v>
      </c>
      <c r="F4737" s="217">
        <f t="shared" si="1700"/>
        <v>58.139534883720934</v>
      </c>
    </row>
    <row r="4738" spans="1:6" s="95" customFormat="1" x14ac:dyDescent="0.2">
      <c r="A4738" s="113">
        <v>415200</v>
      </c>
      <c r="B4738" s="114" t="s">
        <v>739</v>
      </c>
      <c r="C4738" s="123">
        <v>70000</v>
      </c>
      <c r="D4738" s="115">
        <v>70000</v>
      </c>
      <c r="E4738" s="123">
        <v>0</v>
      </c>
      <c r="F4738" s="217">
        <f t="shared" si="1700"/>
        <v>100</v>
      </c>
    </row>
    <row r="4739" spans="1:6" s="95" customFormat="1" x14ac:dyDescent="0.2">
      <c r="A4739" s="113">
        <v>415200</v>
      </c>
      <c r="B4739" s="114" t="s">
        <v>538</v>
      </c>
      <c r="C4739" s="123">
        <v>1355200</v>
      </c>
      <c r="D4739" s="115">
        <v>1850700</v>
      </c>
      <c r="E4739" s="123">
        <v>0</v>
      </c>
      <c r="F4739" s="217">
        <f t="shared" si="1700"/>
        <v>136.56286894923261</v>
      </c>
    </row>
    <row r="4740" spans="1:6" s="95" customFormat="1" ht="40.5" x14ac:dyDescent="0.2">
      <c r="A4740" s="113">
        <v>415200</v>
      </c>
      <c r="B4740" s="114" t="s">
        <v>797</v>
      </c>
      <c r="C4740" s="123">
        <v>50000</v>
      </c>
      <c r="D4740" s="115">
        <v>50000</v>
      </c>
      <c r="E4740" s="123">
        <v>0</v>
      </c>
      <c r="F4740" s="217">
        <f t="shared" si="1700"/>
        <v>100</v>
      </c>
    </row>
    <row r="4741" spans="1:6" s="95" customFormat="1" x14ac:dyDescent="0.2">
      <c r="A4741" s="113">
        <v>415200</v>
      </c>
      <c r="B4741" s="114" t="s">
        <v>740</v>
      </c>
      <c r="C4741" s="123">
        <v>363000</v>
      </c>
      <c r="D4741" s="115">
        <v>370000</v>
      </c>
      <c r="E4741" s="123">
        <v>0</v>
      </c>
      <c r="F4741" s="217">
        <f t="shared" si="1700"/>
        <v>101.92837465564739</v>
      </c>
    </row>
    <row r="4742" spans="1:6" s="95" customFormat="1" x14ac:dyDescent="0.2">
      <c r="A4742" s="113">
        <v>415200</v>
      </c>
      <c r="B4742" s="114" t="s">
        <v>741</v>
      </c>
      <c r="C4742" s="123">
        <v>209000</v>
      </c>
      <c r="D4742" s="115">
        <v>210000</v>
      </c>
      <c r="E4742" s="123">
        <v>0</v>
      </c>
      <c r="F4742" s="217">
        <f t="shared" si="1700"/>
        <v>100.47846889952152</v>
      </c>
    </row>
    <row r="4743" spans="1:6" s="95" customFormat="1" x14ac:dyDescent="0.2">
      <c r="A4743" s="113">
        <v>415200</v>
      </c>
      <c r="B4743" s="114" t="s">
        <v>580</v>
      </c>
      <c r="C4743" s="123">
        <v>4470000</v>
      </c>
      <c r="D4743" s="115">
        <v>3450000</v>
      </c>
      <c r="E4743" s="123">
        <v>0</v>
      </c>
      <c r="F4743" s="217">
        <f t="shared" si="1700"/>
        <v>77.181208053691279</v>
      </c>
    </row>
    <row r="4744" spans="1:6" s="95" customFormat="1" x14ac:dyDescent="0.2">
      <c r="A4744" s="113">
        <v>415200</v>
      </c>
      <c r="B4744" s="114" t="s">
        <v>1005</v>
      </c>
      <c r="C4744" s="123">
        <v>202000</v>
      </c>
      <c r="D4744" s="115">
        <v>170000</v>
      </c>
      <c r="E4744" s="123">
        <v>0</v>
      </c>
      <c r="F4744" s="217">
        <f t="shared" si="1700"/>
        <v>84.158415841584159</v>
      </c>
    </row>
    <row r="4745" spans="1:6" s="95" customFormat="1" x14ac:dyDescent="0.2">
      <c r="A4745" s="113">
        <v>415200</v>
      </c>
      <c r="B4745" s="114" t="s">
        <v>537</v>
      </c>
      <c r="C4745" s="123">
        <v>22000</v>
      </c>
      <c r="D4745" s="115">
        <v>22000</v>
      </c>
      <c r="E4745" s="123">
        <v>0</v>
      </c>
      <c r="F4745" s="217">
        <f t="shared" si="1700"/>
        <v>100</v>
      </c>
    </row>
    <row r="4746" spans="1:6" s="95" customFormat="1" ht="40.5" x14ac:dyDescent="0.2">
      <c r="A4746" s="113">
        <v>415200</v>
      </c>
      <c r="B4746" s="114" t="s">
        <v>742</v>
      </c>
      <c r="C4746" s="123">
        <v>40000</v>
      </c>
      <c r="D4746" s="115">
        <v>40000</v>
      </c>
      <c r="E4746" s="123">
        <v>0</v>
      </c>
      <c r="F4746" s="217">
        <f t="shared" si="1700"/>
        <v>100</v>
      </c>
    </row>
    <row r="4747" spans="1:6" s="95" customFormat="1" ht="40.5" x14ac:dyDescent="0.2">
      <c r="A4747" s="113">
        <v>415200</v>
      </c>
      <c r="B4747" s="114" t="s">
        <v>743</v>
      </c>
      <c r="C4747" s="123">
        <v>50000</v>
      </c>
      <c r="D4747" s="115">
        <v>50000</v>
      </c>
      <c r="E4747" s="123">
        <v>0</v>
      </c>
      <c r="F4747" s="217">
        <f t="shared" si="1700"/>
        <v>100</v>
      </c>
    </row>
    <row r="4748" spans="1:6" s="95" customFormat="1" x14ac:dyDescent="0.2">
      <c r="A4748" s="111">
        <v>416000</v>
      </c>
      <c r="B4748" s="116" t="s">
        <v>479</v>
      </c>
      <c r="C4748" s="110">
        <f t="shared" ref="C4748" si="1706">SUM(C4749:C4750)</f>
        <v>12410000</v>
      </c>
      <c r="D4748" s="110">
        <f t="shared" ref="D4748" si="1707">SUM(D4749:D4750)</f>
        <v>70300000</v>
      </c>
      <c r="E4748" s="110">
        <f t="shared" ref="E4748" si="1708">SUM(E4749:E4750)</f>
        <v>0</v>
      </c>
      <c r="F4748" s="218"/>
    </row>
    <row r="4749" spans="1:6" s="95" customFormat="1" x14ac:dyDescent="0.2">
      <c r="A4749" s="113">
        <v>416100</v>
      </c>
      <c r="B4749" s="114" t="s">
        <v>798</v>
      </c>
      <c r="C4749" s="123">
        <v>12070000</v>
      </c>
      <c r="D4749" s="115">
        <v>70000000</v>
      </c>
      <c r="E4749" s="123">
        <v>0</v>
      </c>
      <c r="F4749" s="217"/>
    </row>
    <row r="4750" spans="1:6" s="95" customFormat="1" x14ac:dyDescent="0.2">
      <c r="A4750" s="113">
        <v>416300</v>
      </c>
      <c r="B4750" s="114" t="s">
        <v>744</v>
      </c>
      <c r="C4750" s="123">
        <v>340000</v>
      </c>
      <c r="D4750" s="115">
        <v>300000</v>
      </c>
      <c r="E4750" s="123">
        <v>0</v>
      </c>
      <c r="F4750" s="217">
        <f t="shared" si="1700"/>
        <v>88.235294117647058</v>
      </c>
    </row>
    <row r="4751" spans="1:6" s="120" customFormat="1" ht="40.5" x14ac:dyDescent="0.2">
      <c r="A4751" s="111">
        <v>418000</v>
      </c>
      <c r="B4751" s="116" t="s">
        <v>481</v>
      </c>
      <c r="C4751" s="110">
        <f t="shared" ref="C4751:E4751" si="1709">C4752</f>
        <v>3000</v>
      </c>
      <c r="D4751" s="110">
        <f>D4752</f>
        <v>3000</v>
      </c>
      <c r="E4751" s="110">
        <f t="shared" si="1709"/>
        <v>0</v>
      </c>
      <c r="F4751" s="218">
        <f t="shared" si="1700"/>
        <v>100</v>
      </c>
    </row>
    <row r="4752" spans="1:6" s="95" customFormat="1" x14ac:dyDescent="0.2">
      <c r="A4752" s="113">
        <v>418400</v>
      </c>
      <c r="B4752" s="114" t="s">
        <v>418</v>
      </c>
      <c r="C4752" s="123">
        <v>3000</v>
      </c>
      <c r="D4752" s="115">
        <v>3000</v>
      </c>
      <c r="E4752" s="123">
        <v>0</v>
      </c>
      <c r="F4752" s="217">
        <f t="shared" si="1700"/>
        <v>100</v>
      </c>
    </row>
    <row r="4753" spans="1:6" s="95" customFormat="1" x14ac:dyDescent="0.2">
      <c r="A4753" s="111">
        <v>480000</v>
      </c>
      <c r="B4753" s="116" t="s">
        <v>419</v>
      </c>
      <c r="C4753" s="110">
        <f>C4754+C4758</f>
        <v>1778000</v>
      </c>
      <c r="D4753" s="110">
        <f>D4754+D4758</f>
        <v>1717999.9943152999</v>
      </c>
      <c r="E4753" s="110">
        <f>E4754+E4758</f>
        <v>0</v>
      </c>
      <c r="F4753" s="218">
        <f t="shared" si="1700"/>
        <v>96.625421502547809</v>
      </c>
    </row>
    <row r="4754" spans="1:6" s="95" customFormat="1" x14ac:dyDescent="0.2">
      <c r="A4754" s="111">
        <v>487000</v>
      </c>
      <c r="B4754" s="116" t="s">
        <v>471</v>
      </c>
      <c r="C4754" s="110">
        <f>SUM(C4755:C4757)</f>
        <v>1403000</v>
      </c>
      <c r="D4754" s="110">
        <f>SUM(D4755:D4757)</f>
        <v>1403000</v>
      </c>
      <c r="E4754" s="110">
        <f>SUM(E4755:E4757)</f>
        <v>0</v>
      </c>
      <c r="F4754" s="218">
        <f t="shared" si="1700"/>
        <v>100</v>
      </c>
    </row>
    <row r="4755" spans="1:6" s="95" customFormat="1" x14ac:dyDescent="0.2">
      <c r="A4755" s="113">
        <v>487300</v>
      </c>
      <c r="B4755" s="114" t="s">
        <v>745</v>
      </c>
      <c r="C4755" s="123">
        <v>43000</v>
      </c>
      <c r="D4755" s="115">
        <v>43000</v>
      </c>
      <c r="E4755" s="123">
        <v>0</v>
      </c>
      <c r="F4755" s="217">
        <f t="shared" si="1700"/>
        <v>100</v>
      </c>
    </row>
    <row r="4756" spans="1:6" s="95" customFormat="1" ht="40.5" x14ac:dyDescent="0.2">
      <c r="A4756" s="113">
        <v>487300</v>
      </c>
      <c r="B4756" s="114" t="s">
        <v>746</v>
      </c>
      <c r="C4756" s="123">
        <v>460000.00000000012</v>
      </c>
      <c r="D4756" s="115">
        <v>460000.00000000012</v>
      </c>
      <c r="E4756" s="123">
        <v>0</v>
      </c>
      <c r="F4756" s="217">
        <f t="shared" si="1700"/>
        <v>100</v>
      </c>
    </row>
    <row r="4757" spans="1:6" s="95" customFormat="1" x14ac:dyDescent="0.2">
      <c r="A4757" s="121">
        <v>487400</v>
      </c>
      <c r="B4757" s="114" t="s">
        <v>1006</v>
      </c>
      <c r="C4757" s="123">
        <v>900000</v>
      </c>
      <c r="D4757" s="115">
        <v>900000</v>
      </c>
      <c r="E4757" s="123">
        <v>0</v>
      </c>
      <c r="F4757" s="217">
        <f t="shared" si="1700"/>
        <v>100</v>
      </c>
    </row>
    <row r="4758" spans="1:6" s="120" customFormat="1" x14ac:dyDescent="0.2">
      <c r="A4758" s="111">
        <v>488000</v>
      </c>
      <c r="B4758" s="116" t="s">
        <v>375</v>
      </c>
      <c r="C4758" s="110">
        <f t="shared" ref="C4758" si="1710">SUM(C4759:C4761)</f>
        <v>375000</v>
      </c>
      <c r="D4758" s="110">
        <f t="shared" ref="D4758" si="1711">SUM(D4759:D4761)</f>
        <v>314999.99431529985</v>
      </c>
      <c r="E4758" s="110">
        <f t="shared" ref="E4758" si="1712">SUM(E4759:E4761)</f>
        <v>0</v>
      </c>
      <c r="F4758" s="218">
        <f t="shared" si="1700"/>
        <v>83.999998484079967</v>
      </c>
    </row>
    <row r="4759" spans="1:6" s="95" customFormat="1" x14ac:dyDescent="0.2">
      <c r="A4759" s="113">
        <v>488100</v>
      </c>
      <c r="B4759" s="114" t="s">
        <v>564</v>
      </c>
      <c r="C4759" s="123">
        <v>250000</v>
      </c>
      <c r="D4759" s="115">
        <v>249999.99431529985</v>
      </c>
      <c r="E4759" s="123">
        <v>0</v>
      </c>
      <c r="F4759" s="217">
        <f t="shared" si="1700"/>
        <v>99.999997726119943</v>
      </c>
    </row>
    <row r="4760" spans="1:6" s="95" customFormat="1" x14ac:dyDescent="0.2">
      <c r="A4760" s="113">
        <v>488100</v>
      </c>
      <c r="B4760" s="114" t="s">
        <v>747</v>
      </c>
      <c r="C4760" s="123">
        <v>15000</v>
      </c>
      <c r="D4760" s="115">
        <v>15000</v>
      </c>
      <c r="E4760" s="123">
        <v>0</v>
      </c>
      <c r="F4760" s="217">
        <f t="shared" si="1700"/>
        <v>100</v>
      </c>
    </row>
    <row r="4761" spans="1:6" s="95" customFormat="1" x14ac:dyDescent="0.2">
      <c r="A4761" s="113">
        <v>488100</v>
      </c>
      <c r="B4761" s="114" t="s">
        <v>565</v>
      </c>
      <c r="C4761" s="123">
        <v>110000</v>
      </c>
      <c r="D4761" s="115">
        <v>50000</v>
      </c>
      <c r="E4761" s="123">
        <v>0</v>
      </c>
      <c r="F4761" s="217">
        <f t="shared" si="1700"/>
        <v>45.454545454545453</v>
      </c>
    </row>
    <row r="4762" spans="1:6" s="95" customFormat="1" x14ac:dyDescent="0.2">
      <c r="A4762" s="111">
        <v>510000</v>
      </c>
      <c r="B4762" s="116" t="s">
        <v>423</v>
      </c>
      <c r="C4762" s="110">
        <f>C4763+C4766+0</f>
        <v>11000</v>
      </c>
      <c r="D4762" s="110">
        <f>D4763+D4766+0</f>
        <v>11000</v>
      </c>
      <c r="E4762" s="110">
        <f>E4763+E4766+0</f>
        <v>0</v>
      </c>
      <c r="F4762" s="218">
        <f t="shared" si="1700"/>
        <v>100</v>
      </c>
    </row>
    <row r="4763" spans="1:6" s="95" customFormat="1" x14ac:dyDescent="0.2">
      <c r="A4763" s="111">
        <v>511000</v>
      </c>
      <c r="B4763" s="116" t="s">
        <v>424</v>
      </c>
      <c r="C4763" s="110">
        <f t="shared" ref="C4763" si="1713">SUM(C4764:C4765)</f>
        <v>7000</v>
      </c>
      <c r="D4763" s="110">
        <f t="shared" ref="D4763" si="1714">SUM(D4764:D4765)</f>
        <v>7000</v>
      </c>
      <c r="E4763" s="110">
        <f t="shared" ref="E4763" si="1715">SUM(E4764:E4765)</f>
        <v>0</v>
      </c>
      <c r="F4763" s="218">
        <f t="shared" si="1700"/>
        <v>100</v>
      </c>
    </row>
    <row r="4764" spans="1:6" s="95" customFormat="1" x14ac:dyDescent="0.2">
      <c r="A4764" s="113">
        <v>511300</v>
      </c>
      <c r="B4764" s="114" t="s">
        <v>427</v>
      </c>
      <c r="C4764" s="123">
        <v>5000</v>
      </c>
      <c r="D4764" s="115">
        <v>5000</v>
      </c>
      <c r="E4764" s="123">
        <v>0</v>
      </c>
      <c r="F4764" s="217">
        <f t="shared" si="1700"/>
        <v>100</v>
      </c>
    </row>
    <row r="4765" spans="1:6" s="95" customFormat="1" x14ac:dyDescent="0.2">
      <c r="A4765" s="113">
        <v>511700</v>
      </c>
      <c r="B4765" s="114" t="s">
        <v>430</v>
      </c>
      <c r="C4765" s="123">
        <v>2000</v>
      </c>
      <c r="D4765" s="115">
        <v>2000</v>
      </c>
      <c r="E4765" s="123">
        <v>0</v>
      </c>
      <c r="F4765" s="217">
        <f t="shared" ref="F4765:F4810" si="1716">D4765/C4765*100</f>
        <v>100</v>
      </c>
    </row>
    <row r="4766" spans="1:6" s="120" customFormat="1" x14ac:dyDescent="0.2">
      <c r="A4766" s="111">
        <v>516000</v>
      </c>
      <c r="B4766" s="116" t="s">
        <v>434</v>
      </c>
      <c r="C4766" s="110">
        <f t="shared" ref="C4766" si="1717">C4767</f>
        <v>3999.9999999999995</v>
      </c>
      <c r="D4766" s="110">
        <f t="shared" ref="D4766:E4766" si="1718">D4767</f>
        <v>4000</v>
      </c>
      <c r="E4766" s="110">
        <f t="shared" si="1718"/>
        <v>0</v>
      </c>
      <c r="F4766" s="218">
        <f t="shared" si="1716"/>
        <v>100.00000000000003</v>
      </c>
    </row>
    <row r="4767" spans="1:6" s="95" customFormat="1" x14ac:dyDescent="0.2">
      <c r="A4767" s="113">
        <v>516100</v>
      </c>
      <c r="B4767" s="114" t="s">
        <v>434</v>
      </c>
      <c r="C4767" s="123">
        <v>3999.9999999999995</v>
      </c>
      <c r="D4767" s="115">
        <v>4000</v>
      </c>
      <c r="E4767" s="123">
        <v>0</v>
      </c>
      <c r="F4767" s="217">
        <f t="shared" si="1716"/>
        <v>100.00000000000003</v>
      </c>
    </row>
    <row r="4768" spans="1:6" s="120" customFormat="1" x14ac:dyDescent="0.2">
      <c r="A4768" s="111">
        <v>630000</v>
      </c>
      <c r="B4768" s="116" t="s">
        <v>462</v>
      </c>
      <c r="C4768" s="110">
        <f>0+C4769</f>
        <v>40000</v>
      </c>
      <c r="D4768" s="110">
        <f>0+D4769</f>
        <v>46000</v>
      </c>
      <c r="E4768" s="110">
        <f>0+E4769</f>
        <v>0</v>
      </c>
      <c r="F4768" s="218">
        <f t="shared" si="1716"/>
        <v>114.99999999999999</v>
      </c>
    </row>
    <row r="4769" spans="1:6" s="120" customFormat="1" x14ac:dyDescent="0.2">
      <c r="A4769" s="111">
        <v>638000</v>
      </c>
      <c r="B4769" s="116" t="s">
        <v>398</v>
      </c>
      <c r="C4769" s="110">
        <f t="shared" ref="C4769" si="1719">C4770</f>
        <v>40000</v>
      </c>
      <c r="D4769" s="110">
        <f t="shared" ref="D4769:E4769" si="1720">D4770</f>
        <v>46000</v>
      </c>
      <c r="E4769" s="110">
        <f t="shared" si="1720"/>
        <v>0</v>
      </c>
      <c r="F4769" s="218">
        <f t="shared" si="1716"/>
        <v>114.99999999999999</v>
      </c>
    </row>
    <row r="4770" spans="1:6" s="95" customFormat="1" x14ac:dyDescent="0.2">
      <c r="A4770" s="113">
        <v>638100</v>
      </c>
      <c r="B4770" s="114" t="s">
        <v>467</v>
      </c>
      <c r="C4770" s="123">
        <v>40000</v>
      </c>
      <c r="D4770" s="115">
        <v>46000</v>
      </c>
      <c r="E4770" s="123">
        <v>0</v>
      </c>
      <c r="F4770" s="217">
        <f t="shared" si="1716"/>
        <v>114.99999999999999</v>
      </c>
    </row>
    <row r="4771" spans="1:6" s="95" customFormat="1" x14ac:dyDescent="0.2">
      <c r="A4771" s="154"/>
      <c r="B4771" s="148" t="s">
        <v>501</v>
      </c>
      <c r="C4771" s="152">
        <f>C4701+C4753+C4762+C4768</f>
        <v>30935700</v>
      </c>
      <c r="D4771" s="152">
        <f>D4701+D4753+D4762+D4768</f>
        <v>85675999.994315296</v>
      </c>
      <c r="E4771" s="152">
        <f>E4701+E4753+E4762+E4768</f>
        <v>0</v>
      </c>
      <c r="F4771" s="245">
        <f t="shared" si="1716"/>
        <v>276.94863860948777</v>
      </c>
    </row>
    <row r="4772" spans="1:6" s="95" customFormat="1" x14ac:dyDescent="0.2">
      <c r="A4772" s="113"/>
      <c r="B4772" s="114"/>
      <c r="C4772" s="115"/>
      <c r="D4772" s="115"/>
      <c r="E4772" s="115"/>
      <c r="F4772" s="219"/>
    </row>
    <row r="4773" spans="1:6" s="95" customFormat="1" x14ac:dyDescent="0.2">
      <c r="A4773" s="113"/>
      <c r="B4773" s="114"/>
      <c r="C4773" s="115"/>
      <c r="D4773" s="115"/>
      <c r="E4773" s="115"/>
      <c r="F4773" s="219"/>
    </row>
    <row r="4774" spans="1:6" s="120" customFormat="1" x14ac:dyDescent="0.2">
      <c r="A4774" s="157" t="s">
        <v>1</v>
      </c>
      <c r="B4774" s="116" t="s">
        <v>549</v>
      </c>
      <c r="C4774" s="123"/>
      <c r="D4774" s="115"/>
      <c r="E4774" s="115"/>
      <c r="F4774" s="219"/>
    </row>
    <row r="4775" spans="1:6" s="95" customFormat="1" x14ac:dyDescent="0.2">
      <c r="A4775" s="121" t="s">
        <v>1</v>
      </c>
      <c r="B4775" s="114" t="s">
        <v>334</v>
      </c>
      <c r="C4775" s="123">
        <v>1713300</v>
      </c>
      <c r="D4775" s="115">
        <v>7810900</v>
      </c>
      <c r="E4775" s="115">
        <v>0</v>
      </c>
      <c r="F4775" s="219"/>
    </row>
    <row r="4776" spans="1:6" s="95" customFormat="1" x14ac:dyDescent="0.2">
      <c r="A4776" s="154"/>
      <c r="B4776" s="148" t="s">
        <v>501</v>
      </c>
      <c r="C4776" s="152">
        <f t="shared" ref="C4776" si="1721">SUM(C4775:C4775)</f>
        <v>1713300</v>
      </c>
      <c r="D4776" s="152">
        <f t="shared" ref="D4776" si="1722">SUM(D4775:D4775)</f>
        <v>7810900</v>
      </c>
      <c r="E4776" s="152">
        <f t="shared" ref="E4776" si="1723">SUM(E4775:E4775)</f>
        <v>0</v>
      </c>
      <c r="F4776" s="245"/>
    </row>
    <row r="4777" spans="1:6" s="95" customFormat="1" x14ac:dyDescent="0.2">
      <c r="A4777" s="113"/>
      <c r="B4777" s="114"/>
      <c r="C4777" s="115"/>
      <c r="D4777" s="115"/>
      <c r="E4777" s="115"/>
      <c r="F4777" s="219"/>
    </row>
    <row r="4778" spans="1:6" s="95" customFormat="1" x14ac:dyDescent="0.2">
      <c r="A4778" s="108"/>
      <c r="B4778" s="109"/>
      <c r="C4778" s="115"/>
      <c r="D4778" s="115"/>
      <c r="E4778" s="115"/>
      <c r="F4778" s="219"/>
    </row>
    <row r="4779" spans="1:6" s="95" customFormat="1" x14ac:dyDescent="0.2">
      <c r="A4779" s="113" t="s">
        <v>1007</v>
      </c>
      <c r="B4779" s="116"/>
      <c r="C4779" s="115"/>
      <c r="D4779" s="115"/>
      <c r="E4779" s="115"/>
      <c r="F4779" s="219"/>
    </row>
    <row r="4780" spans="1:6" s="95" customFormat="1" x14ac:dyDescent="0.2">
      <c r="A4780" s="113" t="s">
        <v>513</v>
      </c>
      <c r="B4780" s="116"/>
      <c r="C4780" s="115"/>
      <c r="D4780" s="115"/>
      <c r="E4780" s="115"/>
      <c r="F4780" s="219"/>
    </row>
    <row r="4781" spans="1:6" s="95" customFormat="1" x14ac:dyDescent="0.2">
      <c r="A4781" s="113" t="s">
        <v>613</v>
      </c>
      <c r="B4781" s="116"/>
      <c r="C4781" s="115"/>
      <c r="D4781" s="115"/>
      <c r="E4781" s="115"/>
      <c r="F4781" s="219"/>
    </row>
    <row r="4782" spans="1:6" s="95" customFormat="1" x14ac:dyDescent="0.2">
      <c r="A4782" s="113" t="s">
        <v>1008</v>
      </c>
      <c r="B4782" s="116"/>
      <c r="C4782" s="115"/>
      <c r="D4782" s="115"/>
      <c r="E4782" s="115"/>
      <c r="F4782" s="219"/>
    </row>
    <row r="4783" spans="1:6" s="95" customFormat="1" x14ac:dyDescent="0.2">
      <c r="A4783" s="131"/>
      <c r="B4783" s="144"/>
      <c r="C4783" s="115"/>
      <c r="D4783" s="115"/>
      <c r="E4783" s="115"/>
      <c r="F4783" s="219"/>
    </row>
    <row r="4784" spans="1:6" s="95" customFormat="1" x14ac:dyDescent="0.2">
      <c r="A4784" s="111">
        <v>410000</v>
      </c>
      <c r="B4784" s="112" t="s">
        <v>359</v>
      </c>
      <c r="C4784" s="110">
        <f>C4785+C4790+0+C4794+C4792</f>
        <v>46726100</v>
      </c>
      <c r="D4784" s="110">
        <f>D4785+D4790+0+D4794+D4792</f>
        <v>16510900</v>
      </c>
      <c r="E4784" s="110">
        <f>E4785+E4790+0+E4794+E4792</f>
        <v>142400000</v>
      </c>
      <c r="F4784" s="218">
        <f t="shared" si="1716"/>
        <v>35.335497719689855</v>
      </c>
    </row>
    <row r="4785" spans="1:6" s="95" customFormat="1" x14ac:dyDescent="0.2">
      <c r="A4785" s="111">
        <v>412000</v>
      </c>
      <c r="B4785" s="116" t="s">
        <v>477</v>
      </c>
      <c r="C4785" s="110">
        <f>SUM(C4786:C4789)</f>
        <v>2241100</v>
      </c>
      <c r="D4785" s="110">
        <f>SUM(D4786:D4789)</f>
        <v>10510900</v>
      </c>
      <c r="E4785" s="110">
        <f>SUM(E4786:E4789)</f>
        <v>0</v>
      </c>
      <c r="F4785" s="218"/>
    </row>
    <row r="4786" spans="1:6" s="95" customFormat="1" x14ac:dyDescent="0.2">
      <c r="A4786" s="121">
        <v>412700</v>
      </c>
      <c r="B4786" s="114" t="s">
        <v>474</v>
      </c>
      <c r="C4786" s="123">
        <v>372000</v>
      </c>
      <c r="D4786" s="115">
        <v>1577800</v>
      </c>
      <c r="E4786" s="123">
        <v>0</v>
      </c>
      <c r="F4786" s="217"/>
    </row>
    <row r="4787" spans="1:6" s="95" customFormat="1" ht="40.5" x14ac:dyDescent="0.2">
      <c r="A4787" s="113">
        <v>412700</v>
      </c>
      <c r="B4787" s="114" t="s">
        <v>1009</v>
      </c>
      <c r="C4787" s="123">
        <v>1860100</v>
      </c>
      <c r="D4787" s="115">
        <v>8923100</v>
      </c>
      <c r="E4787" s="123">
        <v>0</v>
      </c>
      <c r="F4787" s="217"/>
    </row>
    <row r="4788" spans="1:6" s="95" customFormat="1" x14ac:dyDescent="0.2">
      <c r="A4788" s="113">
        <v>412900</v>
      </c>
      <c r="B4788" s="114" t="s">
        <v>569</v>
      </c>
      <c r="C4788" s="123">
        <v>4000</v>
      </c>
      <c r="D4788" s="115">
        <v>0</v>
      </c>
      <c r="E4788" s="123">
        <v>0</v>
      </c>
      <c r="F4788" s="217">
        <f t="shared" si="1716"/>
        <v>0</v>
      </c>
    </row>
    <row r="4789" spans="1:6" s="95" customFormat="1" ht="40.5" x14ac:dyDescent="0.2">
      <c r="A4789" s="113">
        <v>412900</v>
      </c>
      <c r="B4789" s="114" t="s">
        <v>1010</v>
      </c>
      <c r="C4789" s="123">
        <v>5000</v>
      </c>
      <c r="D4789" s="115">
        <v>10000</v>
      </c>
      <c r="E4789" s="123">
        <v>0</v>
      </c>
      <c r="F4789" s="217">
        <f t="shared" si="1716"/>
        <v>200</v>
      </c>
    </row>
    <row r="4790" spans="1:6" s="95" customFormat="1" x14ac:dyDescent="0.2">
      <c r="A4790" s="111">
        <v>415000</v>
      </c>
      <c r="B4790" s="116" t="s">
        <v>321</v>
      </c>
      <c r="C4790" s="110">
        <f>SUM(C4791:C4791)</f>
        <v>85000</v>
      </c>
      <c r="D4790" s="110">
        <f>SUM(D4791:D4791)</f>
        <v>0</v>
      </c>
      <c r="E4790" s="110">
        <f>SUM(E4791:E4791)</f>
        <v>142400000</v>
      </c>
      <c r="F4790" s="218">
        <f t="shared" si="1716"/>
        <v>0</v>
      </c>
    </row>
    <row r="4791" spans="1:6" s="95" customFormat="1" x14ac:dyDescent="0.2">
      <c r="A4791" s="113">
        <v>415200</v>
      </c>
      <c r="B4791" s="114" t="s">
        <v>338</v>
      </c>
      <c r="C4791" s="123">
        <v>85000</v>
      </c>
      <c r="D4791" s="115">
        <v>0</v>
      </c>
      <c r="E4791" s="115">
        <v>142400000</v>
      </c>
      <c r="F4791" s="219">
        <f t="shared" si="1716"/>
        <v>0</v>
      </c>
    </row>
    <row r="4792" spans="1:6" s="120" customFormat="1" x14ac:dyDescent="0.2">
      <c r="A4792" s="111">
        <v>416000</v>
      </c>
      <c r="B4792" s="116" t="s">
        <v>479</v>
      </c>
      <c r="C4792" s="110">
        <f t="shared" ref="C4792:E4792" si="1724">C4793</f>
        <v>39400000</v>
      </c>
      <c r="D4792" s="110">
        <f t="shared" si="1724"/>
        <v>0</v>
      </c>
      <c r="E4792" s="110">
        <f t="shared" si="1724"/>
        <v>0</v>
      </c>
      <c r="F4792" s="218">
        <f t="shared" si="1716"/>
        <v>0</v>
      </c>
    </row>
    <row r="4793" spans="1:6" s="95" customFormat="1" x14ac:dyDescent="0.2">
      <c r="A4793" s="113">
        <v>416100</v>
      </c>
      <c r="B4793" s="114" t="s">
        <v>550</v>
      </c>
      <c r="C4793" s="123">
        <v>39400000</v>
      </c>
      <c r="D4793" s="115">
        <v>0</v>
      </c>
      <c r="E4793" s="123">
        <v>0</v>
      </c>
      <c r="F4793" s="217">
        <f t="shared" si="1716"/>
        <v>0</v>
      </c>
    </row>
    <row r="4794" spans="1:6" s="120" customFormat="1" x14ac:dyDescent="0.2">
      <c r="A4794" s="111">
        <v>419000</v>
      </c>
      <c r="B4794" s="116" t="s">
        <v>482</v>
      </c>
      <c r="C4794" s="110">
        <f t="shared" ref="C4794" si="1725">C4795</f>
        <v>5000000</v>
      </c>
      <c r="D4794" s="110">
        <f t="shared" ref="D4794" si="1726">D4795</f>
        <v>6000000</v>
      </c>
      <c r="E4794" s="110">
        <f t="shared" ref="E4794" si="1727">E4795</f>
        <v>0</v>
      </c>
      <c r="F4794" s="218">
        <f t="shared" si="1716"/>
        <v>120</v>
      </c>
    </row>
    <row r="4795" spans="1:6" s="95" customFormat="1" x14ac:dyDescent="0.2">
      <c r="A4795" s="113">
        <v>419100</v>
      </c>
      <c r="B4795" s="114" t="s">
        <v>482</v>
      </c>
      <c r="C4795" s="123">
        <v>5000000</v>
      </c>
      <c r="D4795" s="115">
        <v>6000000</v>
      </c>
      <c r="E4795" s="123">
        <v>0</v>
      </c>
      <c r="F4795" s="217">
        <f t="shared" si="1716"/>
        <v>120</v>
      </c>
    </row>
    <row r="4796" spans="1:6" s="95" customFormat="1" x14ac:dyDescent="0.2">
      <c r="A4796" s="111">
        <v>480000</v>
      </c>
      <c r="B4796" s="116" t="s">
        <v>419</v>
      </c>
      <c r="C4796" s="110">
        <f>C4797+C4803</f>
        <v>2265900</v>
      </c>
      <c r="D4796" s="110">
        <f>D4797+D4803</f>
        <v>2041700</v>
      </c>
      <c r="E4796" s="110">
        <f>E4797+E4803</f>
        <v>0</v>
      </c>
      <c r="F4796" s="218">
        <f t="shared" si="1716"/>
        <v>90.105476852464804</v>
      </c>
    </row>
    <row r="4797" spans="1:6" s="95" customFormat="1" x14ac:dyDescent="0.2">
      <c r="A4797" s="111">
        <v>487000</v>
      </c>
      <c r="B4797" s="116" t="s">
        <v>471</v>
      </c>
      <c r="C4797" s="110">
        <f>SUM(C4798:C4802)</f>
        <v>2058900</v>
      </c>
      <c r="D4797" s="110">
        <f>SUM(D4798:D4802)</f>
        <v>2036700</v>
      </c>
      <c r="E4797" s="110">
        <f>SUM(E4798:E4802)</f>
        <v>0</v>
      </c>
      <c r="F4797" s="218">
        <f t="shared" si="1716"/>
        <v>98.921754334838994</v>
      </c>
    </row>
    <row r="4798" spans="1:6" s="95" customFormat="1" x14ac:dyDescent="0.2">
      <c r="A4798" s="155">
        <v>487100</v>
      </c>
      <c r="B4798" s="160" t="s">
        <v>748</v>
      </c>
      <c r="C4798" s="123">
        <v>30699.999999999996</v>
      </c>
      <c r="D4798" s="115">
        <v>30700</v>
      </c>
      <c r="E4798" s="123">
        <v>0</v>
      </c>
      <c r="F4798" s="217">
        <f t="shared" si="1716"/>
        <v>100.00000000000003</v>
      </c>
    </row>
    <row r="4799" spans="1:6" s="95" customFormat="1" x14ac:dyDescent="0.2">
      <c r="A4799" s="155">
        <v>487100</v>
      </c>
      <c r="B4799" s="160" t="s">
        <v>749</v>
      </c>
      <c r="C4799" s="123">
        <v>165000</v>
      </c>
      <c r="D4799" s="115">
        <v>176000</v>
      </c>
      <c r="E4799" s="123">
        <v>0</v>
      </c>
      <c r="F4799" s="217">
        <f t="shared" si="1716"/>
        <v>106.66666666666667</v>
      </c>
    </row>
    <row r="4800" spans="1:6" s="95" customFormat="1" x14ac:dyDescent="0.2">
      <c r="A4800" s="155">
        <v>487100</v>
      </c>
      <c r="B4800" s="160" t="s">
        <v>750</v>
      </c>
      <c r="C4800" s="123">
        <v>13200</v>
      </c>
      <c r="D4800" s="115">
        <v>30000</v>
      </c>
      <c r="E4800" s="123">
        <v>0</v>
      </c>
      <c r="F4800" s="217">
        <f t="shared" si="1716"/>
        <v>227.27272727272728</v>
      </c>
    </row>
    <row r="4801" spans="1:6" s="95" customFormat="1" x14ac:dyDescent="0.2">
      <c r="A4801" s="155">
        <v>487300</v>
      </c>
      <c r="B4801" s="160" t="s">
        <v>751</v>
      </c>
      <c r="C4801" s="123">
        <v>150000</v>
      </c>
      <c r="D4801" s="115">
        <v>300000</v>
      </c>
      <c r="E4801" s="123">
        <v>0</v>
      </c>
      <c r="F4801" s="217">
        <f t="shared" si="1716"/>
        <v>200</v>
      </c>
    </row>
    <row r="4802" spans="1:6" s="95" customFormat="1" ht="40.5" x14ac:dyDescent="0.2">
      <c r="A4802" s="155">
        <v>487400</v>
      </c>
      <c r="B4802" s="160" t="s">
        <v>752</v>
      </c>
      <c r="C4802" s="123">
        <v>1700000</v>
      </c>
      <c r="D4802" s="115">
        <v>1500000</v>
      </c>
      <c r="E4802" s="123">
        <v>0</v>
      </c>
      <c r="F4802" s="217">
        <f t="shared" si="1716"/>
        <v>88.235294117647058</v>
      </c>
    </row>
    <row r="4803" spans="1:6" s="120" customFormat="1" x14ac:dyDescent="0.2">
      <c r="A4803" s="111">
        <v>488000</v>
      </c>
      <c r="B4803" s="116" t="s">
        <v>375</v>
      </c>
      <c r="C4803" s="110">
        <f>SUM(C4804:C4805)</f>
        <v>207000</v>
      </c>
      <c r="D4803" s="110">
        <f>SUM(D4804:D4805)</f>
        <v>5000</v>
      </c>
      <c r="E4803" s="110">
        <f>SUM(E4804:E4805)</f>
        <v>0</v>
      </c>
      <c r="F4803" s="218"/>
    </row>
    <row r="4804" spans="1:6" s="95" customFormat="1" x14ac:dyDescent="0.2">
      <c r="A4804" s="113">
        <v>488100</v>
      </c>
      <c r="B4804" s="114" t="s">
        <v>753</v>
      </c>
      <c r="C4804" s="123">
        <v>2000</v>
      </c>
      <c r="D4804" s="115">
        <v>5000</v>
      </c>
      <c r="E4804" s="123">
        <v>0</v>
      </c>
      <c r="F4804" s="217">
        <f t="shared" si="1716"/>
        <v>250</v>
      </c>
    </row>
    <row r="4805" spans="1:6" s="95" customFormat="1" ht="40.5" x14ac:dyDescent="0.2">
      <c r="A4805" s="113">
        <v>488100</v>
      </c>
      <c r="B4805" s="114" t="s">
        <v>754</v>
      </c>
      <c r="C4805" s="123">
        <v>205000</v>
      </c>
      <c r="D4805" s="115">
        <v>0</v>
      </c>
      <c r="E4805" s="123">
        <v>0</v>
      </c>
      <c r="F4805" s="217">
        <f t="shared" si="1716"/>
        <v>0</v>
      </c>
    </row>
    <row r="4806" spans="1:6" s="95" customFormat="1" x14ac:dyDescent="0.2">
      <c r="A4806" s="111">
        <v>510000</v>
      </c>
      <c r="B4806" s="116" t="s">
        <v>423</v>
      </c>
      <c r="C4806" s="110">
        <f t="shared" ref="C4806" si="1728">C4807</f>
        <v>190000</v>
      </c>
      <c r="D4806" s="110">
        <f t="shared" ref="D4806" si="1729">D4807</f>
        <v>0</v>
      </c>
      <c r="E4806" s="110">
        <f t="shared" ref="E4806" si="1730">E4807</f>
        <v>0</v>
      </c>
      <c r="F4806" s="218">
        <f t="shared" si="1716"/>
        <v>0</v>
      </c>
    </row>
    <row r="4807" spans="1:6" s="95" customFormat="1" x14ac:dyDescent="0.2">
      <c r="A4807" s="111">
        <v>511000</v>
      </c>
      <c r="B4807" s="116" t="s">
        <v>424</v>
      </c>
      <c r="C4807" s="110">
        <f>SUM(C4808:C4808)</f>
        <v>190000</v>
      </c>
      <c r="D4807" s="110">
        <f>SUM(D4808:D4808)</f>
        <v>0</v>
      </c>
      <c r="E4807" s="110">
        <f>SUM(E4808:E4808)</f>
        <v>0</v>
      </c>
      <c r="F4807" s="218">
        <f t="shared" si="1716"/>
        <v>0</v>
      </c>
    </row>
    <row r="4808" spans="1:6" s="95" customFormat="1" x14ac:dyDescent="0.2">
      <c r="A4808" s="113">
        <v>511100</v>
      </c>
      <c r="B4808" s="114" t="s">
        <v>425</v>
      </c>
      <c r="C4808" s="123">
        <v>190000</v>
      </c>
      <c r="D4808" s="115">
        <v>0</v>
      </c>
      <c r="E4808" s="123">
        <v>0</v>
      </c>
      <c r="F4808" s="217">
        <f t="shared" si="1716"/>
        <v>0</v>
      </c>
    </row>
    <row r="4809" spans="1:6" s="120" customFormat="1" x14ac:dyDescent="0.2">
      <c r="A4809" s="111">
        <v>610000</v>
      </c>
      <c r="B4809" s="116" t="s">
        <v>442</v>
      </c>
      <c r="C4809" s="110">
        <f>C4810+C4812</f>
        <v>449000</v>
      </c>
      <c r="D4809" s="110">
        <f>D4810+D4812</f>
        <v>200000</v>
      </c>
      <c r="E4809" s="110">
        <f>E4810+E4812</f>
        <v>0</v>
      </c>
      <c r="F4809" s="218">
        <f t="shared" si="1716"/>
        <v>44.543429844098</v>
      </c>
    </row>
    <row r="4810" spans="1:6" s="120" customFormat="1" x14ac:dyDescent="0.2">
      <c r="A4810" s="111">
        <v>611000</v>
      </c>
      <c r="B4810" s="116" t="s">
        <v>386</v>
      </c>
      <c r="C4810" s="110">
        <f>0+C4811</f>
        <v>164000</v>
      </c>
      <c r="D4810" s="110">
        <f>0+D4811</f>
        <v>0</v>
      </c>
      <c r="E4810" s="110">
        <f>0+E4811</f>
        <v>0</v>
      </c>
      <c r="F4810" s="218">
        <f t="shared" si="1716"/>
        <v>0</v>
      </c>
    </row>
    <row r="4811" spans="1:6" s="95" customFormat="1" x14ac:dyDescent="0.2">
      <c r="A4811" s="113">
        <v>611200</v>
      </c>
      <c r="B4811" s="114" t="s">
        <v>495</v>
      </c>
      <c r="C4811" s="123">
        <v>164000</v>
      </c>
      <c r="D4811" s="115">
        <v>0</v>
      </c>
      <c r="E4811" s="123">
        <v>0</v>
      </c>
      <c r="F4811" s="217">
        <f t="shared" ref="F4811:F4864" si="1731">D4811/C4811*100</f>
        <v>0</v>
      </c>
    </row>
    <row r="4812" spans="1:6" s="120" customFormat="1" ht="40.5" x14ac:dyDescent="0.2">
      <c r="A4812" s="111">
        <v>618000</v>
      </c>
      <c r="B4812" s="116" t="s">
        <v>387</v>
      </c>
      <c r="C4812" s="110">
        <f>C4813+0</f>
        <v>285000</v>
      </c>
      <c r="D4812" s="110">
        <f>D4813+0</f>
        <v>200000</v>
      </c>
      <c r="E4812" s="110">
        <f>E4813+0</f>
        <v>0</v>
      </c>
      <c r="F4812" s="218">
        <f t="shared" si="1731"/>
        <v>70.175438596491219</v>
      </c>
    </row>
    <row r="4813" spans="1:6" s="95" customFormat="1" x14ac:dyDescent="0.2">
      <c r="A4813" s="113">
        <v>618100</v>
      </c>
      <c r="B4813" s="114" t="s">
        <v>445</v>
      </c>
      <c r="C4813" s="123">
        <v>285000</v>
      </c>
      <c r="D4813" s="115">
        <v>200000</v>
      </c>
      <c r="E4813" s="123">
        <v>0</v>
      </c>
      <c r="F4813" s="217">
        <f t="shared" si="1731"/>
        <v>70.175438596491219</v>
      </c>
    </row>
    <row r="4814" spans="1:6" s="95" customFormat="1" x14ac:dyDescent="0.2">
      <c r="A4814" s="111">
        <v>630000</v>
      </c>
      <c r="B4814" s="116" t="s">
        <v>593</v>
      </c>
      <c r="C4814" s="110">
        <f>C4815+C4820</f>
        <v>4290500</v>
      </c>
      <c r="D4814" s="110">
        <f>D4815+D4820</f>
        <v>10653600</v>
      </c>
      <c r="E4814" s="110">
        <f>E4815+E4820</f>
        <v>0</v>
      </c>
      <c r="F4814" s="218">
        <f t="shared" si="1731"/>
        <v>248.30672415802354</v>
      </c>
    </row>
    <row r="4815" spans="1:6" s="95" customFormat="1" x14ac:dyDescent="0.2">
      <c r="A4815" s="111">
        <v>631000</v>
      </c>
      <c r="B4815" s="116" t="s">
        <v>397</v>
      </c>
      <c r="C4815" s="110">
        <f>SUM(C4816:C4819)</f>
        <v>2939500</v>
      </c>
      <c r="D4815" s="110">
        <f>SUM(D4816:D4819)</f>
        <v>3105000</v>
      </c>
      <c r="E4815" s="110">
        <f>SUM(E4816:E4819)</f>
        <v>0</v>
      </c>
      <c r="F4815" s="218">
        <f t="shared" si="1731"/>
        <v>105.63020921925497</v>
      </c>
    </row>
    <row r="4816" spans="1:6" s="95" customFormat="1" x14ac:dyDescent="0.2">
      <c r="A4816" s="121">
        <v>631900</v>
      </c>
      <c r="B4816" s="114" t="s">
        <v>755</v>
      </c>
      <c r="C4816" s="123">
        <v>5000</v>
      </c>
      <c r="D4816" s="115">
        <v>5000</v>
      </c>
      <c r="E4816" s="123">
        <v>0</v>
      </c>
      <c r="F4816" s="217">
        <f t="shared" si="1731"/>
        <v>100</v>
      </c>
    </row>
    <row r="4817" spans="1:6" s="95" customFormat="1" x14ac:dyDescent="0.2">
      <c r="A4817" s="121">
        <v>631900</v>
      </c>
      <c r="B4817" s="114" t="s">
        <v>756</v>
      </c>
      <c r="C4817" s="123">
        <v>1500000</v>
      </c>
      <c r="D4817" s="115">
        <v>2000000</v>
      </c>
      <c r="E4817" s="123">
        <v>0</v>
      </c>
      <c r="F4817" s="217">
        <f t="shared" si="1731"/>
        <v>133.33333333333331</v>
      </c>
    </row>
    <row r="4818" spans="1:6" s="95" customFormat="1" x14ac:dyDescent="0.2">
      <c r="A4818" s="121">
        <v>631900</v>
      </c>
      <c r="B4818" s="114" t="s">
        <v>638</v>
      </c>
      <c r="C4818" s="123">
        <v>1100000</v>
      </c>
      <c r="D4818" s="115">
        <v>1100000</v>
      </c>
      <c r="E4818" s="123">
        <v>0</v>
      </c>
      <c r="F4818" s="217">
        <f t="shared" si="1731"/>
        <v>100</v>
      </c>
    </row>
    <row r="4819" spans="1:6" s="95" customFormat="1" ht="40.5" x14ac:dyDescent="0.2">
      <c r="A4819" s="121">
        <v>631900</v>
      </c>
      <c r="B4819" s="114" t="s">
        <v>1011</v>
      </c>
      <c r="C4819" s="123">
        <v>334500</v>
      </c>
      <c r="D4819" s="115">
        <v>0</v>
      </c>
      <c r="E4819" s="123">
        <v>0</v>
      </c>
      <c r="F4819" s="217">
        <f t="shared" si="1731"/>
        <v>0</v>
      </c>
    </row>
    <row r="4820" spans="1:6" s="120" customFormat="1" x14ac:dyDescent="0.2">
      <c r="A4820" s="111">
        <v>638000</v>
      </c>
      <c r="B4820" s="116" t="s">
        <v>398</v>
      </c>
      <c r="C4820" s="110">
        <f t="shared" ref="C4820" si="1732">SUM(C4821:C4823)</f>
        <v>1351000</v>
      </c>
      <c r="D4820" s="110">
        <f t="shared" ref="D4820" si="1733">SUM(D4821:D4823)</f>
        <v>7548600</v>
      </c>
      <c r="E4820" s="110">
        <f t="shared" ref="E4820" si="1734">SUM(E4821:E4823)</f>
        <v>0</v>
      </c>
      <c r="F4820" s="218"/>
    </row>
    <row r="4821" spans="1:6" s="95" customFormat="1" x14ac:dyDescent="0.2">
      <c r="A4821" s="113">
        <v>638100</v>
      </c>
      <c r="B4821" s="114" t="s">
        <v>467</v>
      </c>
      <c r="C4821" s="123">
        <v>600000</v>
      </c>
      <c r="D4821" s="115">
        <v>3047600</v>
      </c>
      <c r="E4821" s="123">
        <v>0</v>
      </c>
      <c r="F4821" s="217"/>
    </row>
    <row r="4822" spans="1:6" s="95" customFormat="1" ht="40.5" x14ac:dyDescent="0.2">
      <c r="A4822" s="121">
        <v>638200</v>
      </c>
      <c r="B4822" s="114" t="s">
        <v>468</v>
      </c>
      <c r="C4822" s="123">
        <v>1000</v>
      </c>
      <c r="D4822" s="115">
        <v>1000</v>
      </c>
      <c r="E4822" s="123">
        <v>0</v>
      </c>
      <c r="F4822" s="217">
        <f t="shared" si="1731"/>
        <v>100</v>
      </c>
    </row>
    <row r="4823" spans="1:6" s="95" customFormat="1" x14ac:dyDescent="0.2">
      <c r="A4823" s="121">
        <v>638200</v>
      </c>
      <c r="B4823" s="114" t="s">
        <v>757</v>
      </c>
      <c r="C4823" s="123">
        <v>750000</v>
      </c>
      <c r="D4823" s="115">
        <v>4500000</v>
      </c>
      <c r="E4823" s="123">
        <v>0</v>
      </c>
      <c r="F4823" s="217"/>
    </row>
    <row r="4824" spans="1:6" s="95" customFormat="1" x14ac:dyDescent="0.2">
      <c r="A4824" s="108"/>
      <c r="B4824" s="116" t="s">
        <v>1012</v>
      </c>
      <c r="C4824" s="110">
        <f>C4784+C4796+C4806+C4814+C4809</f>
        <v>53921500</v>
      </c>
      <c r="D4824" s="110">
        <f>D4784+D4796+D4806+D4814+D4809</f>
        <v>29406200</v>
      </c>
      <c r="E4824" s="110">
        <f>E4784+E4796+E4806+E4814+E4809</f>
        <v>142400000</v>
      </c>
      <c r="F4824" s="218">
        <f t="shared" si="1731"/>
        <v>54.535203953895937</v>
      </c>
    </row>
    <row r="4825" spans="1:6" s="95" customFormat="1" x14ac:dyDescent="0.2">
      <c r="A4825" s="131"/>
      <c r="B4825" s="144"/>
      <c r="C4825" s="115"/>
      <c r="D4825" s="115"/>
      <c r="E4825" s="115"/>
      <c r="F4825" s="219"/>
    </row>
    <row r="4826" spans="1:6" s="95" customFormat="1" x14ac:dyDescent="0.2">
      <c r="A4826" s="113" t="s">
        <v>1013</v>
      </c>
      <c r="B4826" s="116"/>
      <c r="C4826" s="115"/>
      <c r="D4826" s="115"/>
      <c r="E4826" s="115"/>
      <c r="F4826" s="219"/>
    </row>
    <row r="4827" spans="1:6" s="95" customFormat="1" x14ac:dyDescent="0.2">
      <c r="A4827" s="113" t="s">
        <v>513</v>
      </c>
      <c r="B4827" s="116"/>
      <c r="C4827" s="115"/>
      <c r="D4827" s="115"/>
      <c r="E4827" s="115"/>
      <c r="F4827" s="219"/>
    </row>
    <row r="4828" spans="1:6" s="95" customFormat="1" x14ac:dyDescent="0.2">
      <c r="A4828" s="113" t="s">
        <v>613</v>
      </c>
      <c r="B4828" s="116"/>
      <c r="C4828" s="115"/>
      <c r="D4828" s="115"/>
      <c r="E4828" s="115"/>
      <c r="F4828" s="219"/>
    </row>
    <row r="4829" spans="1:6" s="95" customFormat="1" x14ac:dyDescent="0.2">
      <c r="A4829" s="113" t="s">
        <v>1014</v>
      </c>
      <c r="B4829" s="116"/>
      <c r="C4829" s="115"/>
      <c r="D4829" s="115"/>
      <c r="E4829" s="115"/>
      <c r="F4829" s="219"/>
    </row>
    <row r="4830" spans="1:6" s="95" customFormat="1" x14ac:dyDescent="0.2">
      <c r="A4830" s="131"/>
      <c r="B4830" s="144"/>
      <c r="C4830" s="115"/>
      <c r="D4830" s="115"/>
      <c r="E4830" s="115"/>
      <c r="F4830" s="219"/>
    </row>
    <row r="4831" spans="1:6" s="95" customFormat="1" x14ac:dyDescent="0.2">
      <c r="A4831" s="111">
        <v>410000</v>
      </c>
      <c r="B4831" s="112" t="s">
        <v>359</v>
      </c>
      <c r="C4831" s="110">
        <f>C4832+C4837</f>
        <v>42416500</v>
      </c>
      <c r="D4831" s="110">
        <f>D4832+D4837</f>
        <v>59541400</v>
      </c>
      <c r="E4831" s="110">
        <f>E4832+E4837</f>
        <v>0</v>
      </c>
      <c r="F4831" s="218">
        <f t="shared" si="1731"/>
        <v>140.3732038239836</v>
      </c>
    </row>
    <row r="4832" spans="1:6" s="95" customFormat="1" x14ac:dyDescent="0.2">
      <c r="A4832" s="111">
        <v>413000</v>
      </c>
      <c r="B4832" s="116" t="s">
        <v>478</v>
      </c>
      <c r="C4832" s="132">
        <f>SUM(C4833:C4836)</f>
        <v>41746100</v>
      </c>
      <c r="D4832" s="132">
        <f>SUM(D4833:D4836)</f>
        <v>59117600</v>
      </c>
      <c r="E4832" s="132">
        <f>SUM(E4833:E4836)</f>
        <v>0</v>
      </c>
      <c r="F4832" s="241">
        <f t="shared" si="1731"/>
        <v>141.61227036777089</v>
      </c>
    </row>
    <row r="4833" spans="1:6" s="95" customFormat="1" x14ac:dyDescent="0.2">
      <c r="A4833" s="113">
        <v>413100</v>
      </c>
      <c r="B4833" s="114" t="s">
        <v>799</v>
      </c>
      <c r="C4833" s="123">
        <v>33182300</v>
      </c>
      <c r="D4833" s="115">
        <v>52552500</v>
      </c>
      <c r="E4833" s="123">
        <v>0</v>
      </c>
      <c r="F4833" s="217">
        <f t="shared" si="1731"/>
        <v>158.37509756707641</v>
      </c>
    </row>
    <row r="4834" spans="1:6" s="95" customFormat="1" ht="40.5" x14ac:dyDescent="0.2">
      <c r="A4834" s="113">
        <v>413100</v>
      </c>
      <c r="B4834" s="114" t="s">
        <v>1015</v>
      </c>
      <c r="C4834" s="123">
        <v>2895900</v>
      </c>
      <c r="D4834" s="115">
        <v>2290200</v>
      </c>
      <c r="E4834" s="123">
        <v>0</v>
      </c>
      <c r="F4834" s="217">
        <f t="shared" si="1731"/>
        <v>79.084222521495903</v>
      </c>
    </row>
    <row r="4835" spans="1:6" s="95" customFormat="1" x14ac:dyDescent="0.2">
      <c r="A4835" s="113">
        <v>413100</v>
      </c>
      <c r="B4835" s="114" t="s">
        <v>581</v>
      </c>
      <c r="C4835" s="123">
        <v>307600</v>
      </c>
      <c r="D4835" s="115">
        <v>759100</v>
      </c>
      <c r="E4835" s="123">
        <v>0</v>
      </c>
      <c r="F4835" s="217">
        <f t="shared" si="1731"/>
        <v>246.78153446033809</v>
      </c>
    </row>
    <row r="4836" spans="1:6" s="95" customFormat="1" x14ac:dyDescent="0.2">
      <c r="A4836" s="113">
        <v>413300</v>
      </c>
      <c r="B4836" s="114" t="s">
        <v>582</v>
      </c>
      <c r="C4836" s="123">
        <v>5360300</v>
      </c>
      <c r="D4836" s="115">
        <v>3515800</v>
      </c>
      <c r="E4836" s="123">
        <v>0</v>
      </c>
      <c r="F4836" s="217">
        <f t="shared" si="1731"/>
        <v>65.589612521687229</v>
      </c>
    </row>
    <row r="4837" spans="1:6" s="120" customFormat="1" x14ac:dyDescent="0.2">
      <c r="A4837" s="111">
        <v>419000</v>
      </c>
      <c r="B4837" s="116" t="s">
        <v>482</v>
      </c>
      <c r="C4837" s="110">
        <f t="shared" ref="C4837" si="1735">C4838</f>
        <v>670400</v>
      </c>
      <c r="D4837" s="110">
        <f t="shared" ref="D4837" si="1736">D4838</f>
        <v>423800</v>
      </c>
      <c r="E4837" s="110">
        <f t="shared" ref="E4837" si="1737">E4838</f>
        <v>0</v>
      </c>
      <c r="F4837" s="218">
        <f t="shared" si="1731"/>
        <v>63.215990453460627</v>
      </c>
    </row>
    <row r="4838" spans="1:6" s="95" customFormat="1" x14ac:dyDescent="0.2">
      <c r="A4838" s="113">
        <v>419100</v>
      </c>
      <c r="B4838" s="114" t="s">
        <v>482</v>
      </c>
      <c r="C4838" s="123">
        <v>670400</v>
      </c>
      <c r="D4838" s="115">
        <v>423800</v>
      </c>
      <c r="E4838" s="123">
        <v>0</v>
      </c>
      <c r="F4838" s="217">
        <f t="shared" si="1731"/>
        <v>63.215990453460627</v>
      </c>
    </row>
    <row r="4839" spans="1:6" s="95" customFormat="1" x14ac:dyDescent="0.2">
      <c r="A4839" s="111">
        <v>620000</v>
      </c>
      <c r="B4839" s="116" t="s">
        <v>450</v>
      </c>
      <c r="C4839" s="110">
        <f t="shared" ref="C4839" si="1738">C4840</f>
        <v>229462600</v>
      </c>
      <c r="D4839" s="110">
        <f t="shared" ref="D4839" si="1739">D4840</f>
        <v>229370000</v>
      </c>
      <c r="E4839" s="110">
        <f t="shared" ref="E4839" si="1740">E4840</f>
        <v>0</v>
      </c>
      <c r="F4839" s="218">
        <f t="shared" si="1731"/>
        <v>99.959644839725513</v>
      </c>
    </row>
    <row r="4840" spans="1:6" s="95" customFormat="1" x14ac:dyDescent="0.2">
      <c r="A4840" s="111">
        <v>621000</v>
      </c>
      <c r="B4840" s="116" t="s">
        <v>391</v>
      </c>
      <c r="C4840" s="110">
        <f>SUM(C4841:C4846)</f>
        <v>229462600</v>
      </c>
      <c r="D4840" s="110">
        <f>SUM(D4841:D4846)</f>
        <v>229370000</v>
      </c>
      <c r="E4840" s="110">
        <f>SUM(E4841:E4846)</f>
        <v>0</v>
      </c>
      <c r="F4840" s="218">
        <f t="shared" si="1731"/>
        <v>99.959644839725513</v>
      </c>
    </row>
    <row r="4841" spans="1:6" s="95" customFormat="1" x14ac:dyDescent="0.2">
      <c r="A4841" s="113">
        <v>621100</v>
      </c>
      <c r="B4841" s="114" t="s">
        <v>758</v>
      </c>
      <c r="C4841" s="123">
        <v>128622500</v>
      </c>
      <c r="D4841" s="115">
        <v>113120100</v>
      </c>
      <c r="E4841" s="123">
        <v>0</v>
      </c>
      <c r="F4841" s="217">
        <f t="shared" si="1731"/>
        <v>87.947365352096256</v>
      </c>
    </row>
    <row r="4842" spans="1:6" s="95" customFormat="1" ht="40.5" x14ac:dyDescent="0.2">
      <c r="A4842" s="113">
        <v>621100</v>
      </c>
      <c r="B4842" s="114" t="s">
        <v>1016</v>
      </c>
      <c r="C4842" s="123">
        <v>42796800</v>
      </c>
      <c r="D4842" s="115">
        <v>44901700</v>
      </c>
      <c r="E4842" s="123">
        <v>0</v>
      </c>
      <c r="F4842" s="217">
        <f t="shared" si="1731"/>
        <v>104.91835838193511</v>
      </c>
    </row>
    <row r="4843" spans="1:6" s="95" customFormat="1" x14ac:dyDescent="0.2">
      <c r="A4843" s="155">
        <v>621100</v>
      </c>
      <c r="B4843" s="160" t="s">
        <v>759</v>
      </c>
      <c r="C4843" s="123">
        <v>0</v>
      </c>
      <c r="D4843" s="115">
        <v>19853200</v>
      </c>
      <c r="E4843" s="123">
        <v>0</v>
      </c>
      <c r="F4843" s="217">
        <v>0</v>
      </c>
    </row>
    <row r="4844" spans="1:6" s="95" customFormat="1" x14ac:dyDescent="0.2">
      <c r="A4844" s="155">
        <v>621300</v>
      </c>
      <c r="B4844" s="160" t="s">
        <v>760</v>
      </c>
      <c r="C4844" s="123">
        <v>51407200</v>
      </c>
      <c r="D4844" s="115">
        <v>43907200</v>
      </c>
      <c r="E4844" s="123">
        <v>0</v>
      </c>
      <c r="F4844" s="217">
        <f t="shared" si="1731"/>
        <v>85.410603962090917</v>
      </c>
    </row>
    <row r="4845" spans="1:6" s="95" customFormat="1" ht="40.5" x14ac:dyDescent="0.2">
      <c r="A4845" s="113">
        <v>621900</v>
      </c>
      <c r="B4845" s="114" t="s">
        <v>1017</v>
      </c>
      <c r="C4845" s="123">
        <v>6636000</v>
      </c>
      <c r="D4845" s="115">
        <v>7587800</v>
      </c>
      <c r="E4845" s="123">
        <v>0</v>
      </c>
      <c r="F4845" s="217">
        <f t="shared" si="1731"/>
        <v>114.34297769740809</v>
      </c>
    </row>
    <row r="4846" spans="1:6" s="95" customFormat="1" x14ac:dyDescent="0.2">
      <c r="A4846" s="113">
        <v>621900</v>
      </c>
      <c r="B4846" s="114" t="s">
        <v>454</v>
      </c>
      <c r="C4846" s="123">
        <v>100</v>
      </c>
      <c r="D4846" s="115">
        <v>0</v>
      </c>
      <c r="E4846" s="123">
        <v>0</v>
      </c>
      <c r="F4846" s="217">
        <f t="shared" si="1731"/>
        <v>0</v>
      </c>
    </row>
    <row r="4847" spans="1:6" s="120" customFormat="1" x14ac:dyDescent="0.2">
      <c r="A4847" s="111">
        <v>630000</v>
      </c>
      <c r="B4847" s="116" t="s">
        <v>593</v>
      </c>
      <c r="C4847" s="110">
        <f t="shared" ref="C4847" si="1741">C4848</f>
        <v>1712300</v>
      </c>
      <c r="D4847" s="110">
        <f t="shared" ref="D4847" si="1742">D4848</f>
        <v>679600</v>
      </c>
      <c r="E4847" s="110">
        <f t="shared" ref="E4847" si="1743">E4848</f>
        <v>0</v>
      </c>
      <c r="F4847" s="218">
        <f t="shared" si="1731"/>
        <v>39.68930678035391</v>
      </c>
    </row>
    <row r="4848" spans="1:6" s="120" customFormat="1" x14ac:dyDescent="0.2">
      <c r="A4848" s="111">
        <v>631000</v>
      </c>
      <c r="B4848" s="116" t="s">
        <v>397</v>
      </c>
      <c r="C4848" s="110">
        <f>C4849+C4850+0</f>
        <v>1712300</v>
      </c>
      <c r="D4848" s="110">
        <f>D4849+D4850+0</f>
        <v>679600</v>
      </c>
      <c r="E4848" s="110">
        <f>E4849+E4850+0</f>
        <v>0</v>
      </c>
      <c r="F4848" s="218">
        <f t="shared" si="1731"/>
        <v>39.68930678035391</v>
      </c>
    </row>
    <row r="4849" spans="1:6" s="95" customFormat="1" x14ac:dyDescent="0.2">
      <c r="A4849" s="121">
        <v>631900</v>
      </c>
      <c r="B4849" s="114" t="s">
        <v>761</v>
      </c>
      <c r="C4849" s="123">
        <v>679600</v>
      </c>
      <c r="D4849" s="115">
        <v>679600</v>
      </c>
      <c r="E4849" s="123">
        <v>0</v>
      </c>
      <c r="F4849" s="217">
        <f t="shared" si="1731"/>
        <v>100</v>
      </c>
    </row>
    <row r="4850" spans="1:6" s="95" customFormat="1" x14ac:dyDescent="0.2">
      <c r="A4850" s="121">
        <v>631900</v>
      </c>
      <c r="B4850" s="114" t="s">
        <v>638</v>
      </c>
      <c r="C4850" s="123">
        <v>1032700</v>
      </c>
      <c r="D4850" s="115">
        <v>0</v>
      </c>
      <c r="E4850" s="123">
        <v>0</v>
      </c>
      <c r="F4850" s="217">
        <f t="shared" si="1731"/>
        <v>0</v>
      </c>
    </row>
    <row r="4851" spans="1:6" s="95" customFormat="1" x14ac:dyDescent="0.2">
      <c r="A4851" s="113"/>
      <c r="B4851" s="116" t="s">
        <v>1018</v>
      </c>
      <c r="C4851" s="110">
        <f>C4831+C4839+C4847</f>
        <v>273591400</v>
      </c>
      <c r="D4851" s="110">
        <f>D4831+D4839+D4847</f>
        <v>289591000</v>
      </c>
      <c r="E4851" s="110">
        <f>E4831+E4839+E4847</f>
        <v>0</v>
      </c>
      <c r="F4851" s="218">
        <f t="shared" si="1731"/>
        <v>105.84799083596926</v>
      </c>
    </row>
    <row r="4852" spans="1:6" s="95" customFormat="1" x14ac:dyDescent="0.2">
      <c r="A4852" s="108"/>
      <c r="B4852" s="109"/>
      <c r="C4852" s="115"/>
      <c r="D4852" s="115"/>
      <c r="E4852" s="115"/>
      <c r="F4852" s="219"/>
    </row>
    <row r="4853" spans="1:6" s="95" customFormat="1" x14ac:dyDescent="0.2">
      <c r="A4853" s="113" t="s">
        <v>1019</v>
      </c>
      <c r="B4853" s="116"/>
      <c r="C4853" s="115"/>
      <c r="D4853" s="115"/>
      <c r="E4853" s="115"/>
      <c r="F4853" s="219"/>
    </row>
    <row r="4854" spans="1:6" s="95" customFormat="1" x14ac:dyDescent="0.2">
      <c r="A4854" s="113" t="s">
        <v>513</v>
      </c>
      <c r="B4854" s="116"/>
      <c r="C4854" s="115"/>
      <c r="D4854" s="115"/>
      <c r="E4854" s="115"/>
      <c r="F4854" s="219"/>
    </row>
    <row r="4855" spans="1:6" s="95" customFormat="1" x14ac:dyDescent="0.2">
      <c r="A4855" s="113" t="s">
        <v>613</v>
      </c>
      <c r="B4855" s="116"/>
      <c r="C4855" s="115"/>
      <c r="D4855" s="115"/>
      <c r="E4855" s="115"/>
      <c r="F4855" s="219"/>
    </row>
    <row r="4856" spans="1:6" s="95" customFormat="1" x14ac:dyDescent="0.2">
      <c r="A4856" s="113" t="s">
        <v>801</v>
      </c>
      <c r="B4856" s="116"/>
      <c r="C4856" s="115"/>
      <c r="D4856" s="115"/>
      <c r="E4856" s="115"/>
      <c r="F4856" s="219"/>
    </row>
    <row r="4857" spans="1:6" s="95" customFormat="1" x14ac:dyDescent="0.2">
      <c r="A4857" s="131"/>
      <c r="B4857" s="144"/>
      <c r="C4857" s="115"/>
      <c r="D4857" s="115"/>
      <c r="E4857" s="115"/>
      <c r="F4857" s="219"/>
    </row>
    <row r="4858" spans="1:6" s="95" customFormat="1" x14ac:dyDescent="0.2">
      <c r="A4858" s="111">
        <v>410000</v>
      </c>
      <c r="B4858" s="112" t="s">
        <v>359</v>
      </c>
      <c r="C4858" s="110">
        <f t="shared" ref="C4858" si="1744">C4859</f>
        <v>90642900</v>
      </c>
      <c r="D4858" s="110">
        <f t="shared" ref="D4858" si="1745">D4859</f>
        <v>167165900</v>
      </c>
      <c r="E4858" s="110">
        <f t="shared" ref="E4858" si="1746">E4859</f>
        <v>0</v>
      </c>
      <c r="F4858" s="218">
        <f t="shared" si="1731"/>
        <v>184.4224975149736</v>
      </c>
    </row>
    <row r="4859" spans="1:6" s="95" customFormat="1" x14ac:dyDescent="0.2">
      <c r="A4859" s="111">
        <v>413000</v>
      </c>
      <c r="B4859" s="116" t="s">
        <v>478</v>
      </c>
      <c r="C4859" s="110">
        <f t="shared" ref="C4859" si="1747">SUM(C4860:C4862)</f>
        <v>90642900</v>
      </c>
      <c r="D4859" s="110">
        <f t="shared" ref="D4859" si="1748">SUM(D4860:D4862)</f>
        <v>167165900</v>
      </c>
      <c r="E4859" s="110">
        <f>SUM(E4860:E4862)</f>
        <v>0</v>
      </c>
      <c r="F4859" s="218">
        <f t="shared" si="1731"/>
        <v>184.4224975149736</v>
      </c>
    </row>
    <row r="4860" spans="1:6" s="95" customFormat="1" x14ac:dyDescent="0.2">
      <c r="A4860" s="121">
        <v>413100</v>
      </c>
      <c r="B4860" s="114" t="s">
        <v>583</v>
      </c>
      <c r="C4860" s="123">
        <v>45799700</v>
      </c>
      <c r="D4860" s="115">
        <v>77043400</v>
      </c>
      <c r="E4860" s="123">
        <v>0</v>
      </c>
      <c r="F4860" s="217">
        <f t="shared" si="1731"/>
        <v>168.21813243318186</v>
      </c>
    </row>
    <row r="4861" spans="1:6" s="95" customFormat="1" x14ac:dyDescent="0.2">
      <c r="A4861" s="113">
        <v>413400</v>
      </c>
      <c r="B4861" s="114" t="s">
        <v>370</v>
      </c>
      <c r="C4861" s="123">
        <v>39899500</v>
      </c>
      <c r="D4861" s="115">
        <v>81308000</v>
      </c>
      <c r="E4861" s="123">
        <v>0</v>
      </c>
      <c r="F4861" s="217">
        <f t="shared" si="1731"/>
        <v>203.78200228073035</v>
      </c>
    </row>
    <row r="4862" spans="1:6" s="95" customFormat="1" x14ac:dyDescent="0.2">
      <c r="A4862" s="113">
        <v>413700</v>
      </c>
      <c r="B4862" s="114" t="s">
        <v>489</v>
      </c>
      <c r="C4862" s="123">
        <v>4943700</v>
      </c>
      <c r="D4862" s="115">
        <v>8814500</v>
      </c>
      <c r="E4862" s="123">
        <v>0</v>
      </c>
      <c r="F4862" s="217">
        <f t="shared" si="1731"/>
        <v>178.29763132876187</v>
      </c>
    </row>
    <row r="4863" spans="1:6" s="120" customFormat="1" x14ac:dyDescent="0.2">
      <c r="A4863" s="111">
        <v>480000</v>
      </c>
      <c r="B4863" s="116" t="s">
        <v>419</v>
      </c>
      <c r="C4863" s="110">
        <f t="shared" ref="C4863:C4864" si="1749">C4864</f>
        <v>852900</v>
      </c>
      <c r="D4863" s="110">
        <f t="shared" ref="D4863:D4864" si="1750">D4864</f>
        <v>0</v>
      </c>
      <c r="E4863" s="110">
        <f t="shared" ref="E4863:E4864" si="1751">E4864</f>
        <v>0</v>
      </c>
      <c r="F4863" s="218">
        <f t="shared" si="1731"/>
        <v>0</v>
      </c>
    </row>
    <row r="4864" spans="1:6" s="120" customFormat="1" x14ac:dyDescent="0.2">
      <c r="A4864" s="111">
        <v>488000</v>
      </c>
      <c r="B4864" s="116" t="s">
        <v>375</v>
      </c>
      <c r="C4864" s="110">
        <f t="shared" si="1749"/>
        <v>852900</v>
      </c>
      <c r="D4864" s="110">
        <f t="shared" si="1750"/>
        <v>0</v>
      </c>
      <c r="E4864" s="110">
        <f t="shared" si="1751"/>
        <v>0</v>
      </c>
      <c r="F4864" s="218">
        <f t="shared" si="1731"/>
        <v>0</v>
      </c>
    </row>
    <row r="4865" spans="1:6" s="95" customFormat="1" x14ac:dyDescent="0.2">
      <c r="A4865" s="113">
        <v>488100</v>
      </c>
      <c r="B4865" s="114" t="s">
        <v>566</v>
      </c>
      <c r="C4865" s="123">
        <v>852900</v>
      </c>
      <c r="D4865" s="115">
        <v>0</v>
      </c>
      <c r="E4865" s="123">
        <v>0</v>
      </c>
      <c r="F4865" s="217">
        <f t="shared" ref="F4865:F4896" si="1752">D4865/C4865*100</f>
        <v>0</v>
      </c>
    </row>
    <row r="4866" spans="1:6" s="95" customFormat="1" x14ac:dyDescent="0.2">
      <c r="A4866" s="111">
        <v>620000</v>
      </c>
      <c r="B4866" s="116" t="s">
        <v>450</v>
      </c>
      <c r="C4866" s="110">
        <f t="shared" ref="C4866" si="1753">C4867</f>
        <v>219409200</v>
      </c>
      <c r="D4866" s="110">
        <f t="shared" ref="D4866" si="1754">D4867</f>
        <v>691820500</v>
      </c>
      <c r="E4866" s="110">
        <f t="shared" ref="E4866" si="1755">E4867</f>
        <v>0</v>
      </c>
      <c r="F4866" s="218"/>
    </row>
    <row r="4867" spans="1:6" s="95" customFormat="1" x14ac:dyDescent="0.2">
      <c r="A4867" s="111">
        <v>621000</v>
      </c>
      <c r="B4867" s="116" t="s">
        <v>391</v>
      </c>
      <c r="C4867" s="110">
        <f t="shared" ref="C4867" si="1756">SUM(C4868:C4869)</f>
        <v>219409200</v>
      </c>
      <c r="D4867" s="110">
        <f t="shared" ref="D4867" si="1757">SUM(D4868:D4869)</f>
        <v>691820500</v>
      </c>
      <c r="E4867" s="110">
        <f t="shared" ref="E4867" si="1758">SUM(E4868:E4869)</f>
        <v>0</v>
      </c>
      <c r="F4867" s="218"/>
    </row>
    <row r="4868" spans="1:6" s="95" customFormat="1" x14ac:dyDescent="0.2">
      <c r="A4868" s="121">
        <v>621100</v>
      </c>
      <c r="B4868" s="114" t="s">
        <v>762</v>
      </c>
      <c r="C4868" s="123">
        <v>0</v>
      </c>
      <c r="D4868" s="115">
        <v>328579500</v>
      </c>
      <c r="E4868" s="123">
        <v>0</v>
      </c>
      <c r="F4868" s="217">
        <v>0</v>
      </c>
    </row>
    <row r="4869" spans="1:6" s="95" customFormat="1" x14ac:dyDescent="0.2">
      <c r="A4869" s="113">
        <v>621400</v>
      </c>
      <c r="B4869" s="114" t="s">
        <v>453</v>
      </c>
      <c r="C4869" s="123">
        <v>219409200</v>
      </c>
      <c r="D4869" s="115">
        <v>363241000</v>
      </c>
      <c r="E4869" s="123">
        <v>0</v>
      </c>
      <c r="F4869" s="217">
        <f t="shared" si="1752"/>
        <v>165.55413355501958</v>
      </c>
    </row>
    <row r="4870" spans="1:6" s="95" customFormat="1" x14ac:dyDescent="0.2">
      <c r="A4870" s="155"/>
      <c r="B4870" s="116" t="s">
        <v>551</v>
      </c>
      <c r="C4870" s="172">
        <f>C4858+C4866+C4863+0</f>
        <v>310905000</v>
      </c>
      <c r="D4870" s="172">
        <f>D4858+D4866+D4863+0</f>
        <v>858986400</v>
      </c>
      <c r="E4870" s="172">
        <f>E4858+E4866+E4863+0</f>
        <v>0</v>
      </c>
      <c r="F4870" s="244">
        <f t="shared" si="1752"/>
        <v>276.28581077821201</v>
      </c>
    </row>
    <row r="4871" spans="1:6" s="95" customFormat="1" x14ac:dyDescent="0.2">
      <c r="A4871" s="108"/>
      <c r="B4871" s="109"/>
      <c r="C4871" s="115"/>
      <c r="D4871" s="115"/>
      <c r="E4871" s="115"/>
      <c r="F4871" s="219"/>
    </row>
    <row r="4872" spans="1:6" s="95" customFormat="1" x14ac:dyDescent="0.2">
      <c r="A4872" s="113" t="s">
        <v>1020</v>
      </c>
      <c r="B4872" s="116"/>
      <c r="C4872" s="115"/>
      <c r="D4872" s="115"/>
      <c r="E4872" s="115"/>
      <c r="F4872" s="219"/>
    </row>
    <row r="4873" spans="1:6" s="95" customFormat="1" x14ac:dyDescent="0.2">
      <c r="A4873" s="113" t="s">
        <v>513</v>
      </c>
      <c r="B4873" s="116"/>
      <c r="C4873" s="115"/>
      <c r="D4873" s="115"/>
      <c r="E4873" s="115"/>
      <c r="F4873" s="219"/>
    </row>
    <row r="4874" spans="1:6" s="95" customFormat="1" x14ac:dyDescent="0.2">
      <c r="A4874" s="113" t="s">
        <v>613</v>
      </c>
      <c r="B4874" s="116"/>
      <c r="C4874" s="115"/>
      <c r="D4874" s="115"/>
      <c r="E4874" s="115"/>
      <c r="F4874" s="219"/>
    </row>
    <row r="4875" spans="1:6" s="95" customFormat="1" x14ac:dyDescent="0.2">
      <c r="A4875" s="113" t="s">
        <v>1021</v>
      </c>
      <c r="B4875" s="116"/>
      <c r="C4875" s="115"/>
      <c r="D4875" s="115"/>
      <c r="E4875" s="115"/>
      <c r="F4875" s="219"/>
    </row>
    <row r="4876" spans="1:6" s="95" customFormat="1" x14ac:dyDescent="0.2">
      <c r="A4876" s="131"/>
      <c r="B4876" s="144"/>
      <c r="C4876" s="115"/>
      <c r="D4876" s="115"/>
      <c r="E4876" s="115"/>
      <c r="F4876" s="219"/>
    </row>
    <row r="4877" spans="1:6" s="95" customFormat="1" x14ac:dyDescent="0.2">
      <c r="A4877" s="111">
        <v>410000</v>
      </c>
      <c r="B4877" s="112" t="s">
        <v>359</v>
      </c>
      <c r="C4877" s="110">
        <f>0+C4878+0</f>
        <v>120568000</v>
      </c>
      <c r="D4877" s="110">
        <f>0+D4878+0</f>
        <v>25000000</v>
      </c>
      <c r="E4877" s="110">
        <f>0+E4878+0</f>
        <v>0</v>
      </c>
      <c r="F4877" s="218">
        <f t="shared" si="1752"/>
        <v>20.735186782562536</v>
      </c>
    </row>
    <row r="4878" spans="1:6" s="95" customFormat="1" x14ac:dyDescent="0.2">
      <c r="A4878" s="111">
        <v>415000</v>
      </c>
      <c r="B4878" s="116" t="s">
        <v>321</v>
      </c>
      <c r="C4878" s="110">
        <f t="shared" ref="C4878" si="1759">SUM(C4879:C4880)</f>
        <v>120568000</v>
      </c>
      <c r="D4878" s="110">
        <f t="shared" ref="D4878:E4878" si="1760">SUM(D4879:D4880)</f>
        <v>25000000</v>
      </c>
      <c r="E4878" s="110">
        <f t="shared" si="1760"/>
        <v>0</v>
      </c>
      <c r="F4878" s="218">
        <f t="shared" si="1752"/>
        <v>20.735186782562536</v>
      </c>
    </row>
    <row r="4879" spans="1:6" s="95" customFormat="1" x14ac:dyDescent="0.2">
      <c r="A4879" s="121">
        <v>415100</v>
      </c>
      <c r="B4879" s="114" t="s">
        <v>531</v>
      </c>
      <c r="C4879" s="123">
        <v>294000</v>
      </c>
      <c r="D4879" s="115">
        <v>0</v>
      </c>
      <c r="E4879" s="123">
        <v>0</v>
      </c>
      <c r="F4879" s="217">
        <f t="shared" si="1752"/>
        <v>0</v>
      </c>
    </row>
    <row r="4880" spans="1:6" s="95" customFormat="1" x14ac:dyDescent="0.2">
      <c r="A4880" s="121">
        <v>415200</v>
      </c>
      <c r="B4880" s="114" t="s">
        <v>338</v>
      </c>
      <c r="C4880" s="123">
        <v>120274000</v>
      </c>
      <c r="D4880" s="115">
        <v>25000000</v>
      </c>
      <c r="E4880" s="123">
        <v>0</v>
      </c>
      <c r="F4880" s="217">
        <f t="shared" si="1752"/>
        <v>20.785872258343449</v>
      </c>
    </row>
    <row r="4881" spans="1:6" s="95" customFormat="1" x14ac:dyDescent="0.2">
      <c r="A4881" s="111">
        <v>480000</v>
      </c>
      <c r="B4881" s="116" t="s">
        <v>419</v>
      </c>
      <c r="C4881" s="110">
        <f t="shared" ref="C4881" si="1761">C4882+C4884</f>
        <v>56928100</v>
      </c>
      <c r="D4881" s="110">
        <f t="shared" ref="D4881" si="1762">D4882+D4884</f>
        <v>19000000</v>
      </c>
      <c r="E4881" s="110">
        <f t="shared" ref="E4881" si="1763">E4882+E4884</f>
        <v>0</v>
      </c>
      <c r="F4881" s="218">
        <f t="shared" si="1752"/>
        <v>33.375433221906228</v>
      </c>
    </row>
    <row r="4882" spans="1:6" s="95" customFormat="1" x14ac:dyDescent="0.2">
      <c r="A4882" s="111">
        <v>487000</v>
      </c>
      <c r="B4882" s="116" t="s">
        <v>471</v>
      </c>
      <c r="C4882" s="110">
        <f t="shared" ref="C4882" si="1764">SUM(C4883)</f>
        <v>47204100</v>
      </c>
      <c r="D4882" s="110">
        <f t="shared" ref="D4882" si="1765">SUM(D4883)</f>
        <v>19000000</v>
      </c>
      <c r="E4882" s="110">
        <f t="shared" ref="E4882" si="1766">SUM(E4883)</f>
        <v>0</v>
      </c>
      <c r="F4882" s="218">
        <f t="shared" si="1752"/>
        <v>40.250740931402149</v>
      </c>
    </row>
    <row r="4883" spans="1:6" s="95" customFormat="1" x14ac:dyDescent="0.2">
      <c r="A4883" s="113">
        <v>487300</v>
      </c>
      <c r="B4883" s="160" t="s">
        <v>420</v>
      </c>
      <c r="C4883" s="123">
        <v>47204100</v>
      </c>
      <c r="D4883" s="115">
        <v>19000000</v>
      </c>
      <c r="E4883" s="123">
        <v>0</v>
      </c>
      <c r="F4883" s="217">
        <f t="shared" si="1752"/>
        <v>40.250740931402149</v>
      </c>
    </row>
    <row r="4884" spans="1:6" s="120" customFormat="1" x14ac:dyDescent="0.2">
      <c r="A4884" s="111">
        <v>488000</v>
      </c>
      <c r="B4884" s="116" t="s">
        <v>375</v>
      </c>
      <c r="C4884" s="110">
        <f t="shared" ref="C4884" si="1767">C4885</f>
        <v>9724000</v>
      </c>
      <c r="D4884" s="110">
        <f t="shared" ref="D4884" si="1768">D4885</f>
        <v>0</v>
      </c>
      <c r="E4884" s="110">
        <f t="shared" ref="E4884" si="1769">E4885</f>
        <v>0</v>
      </c>
      <c r="F4884" s="218">
        <f t="shared" si="1752"/>
        <v>0</v>
      </c>
    </row>
    <row r="4885" spans="1:6" s="95" customFormat="1" x14ac:dyDescent="0.2">
      <c r="A4885" s="113">
        <v>488100</v>
      </c>
      <c r="B4885" s="160" t="s">
        <v>375</v>
      </c>
      <c r="C4885" s="123">
        <v>9724000</v>
      </c>
      <c r="D4885" s="123">
        <v>0</v>
      </c>
      <c r="E4885" s="123">
        <v>0</v>
      </c>
      <c r="F4885" s="217">
        <f t="shared" si="1752"/>
        <v>0</v>
      </c>
    </row>
    <row r="4886" spans="1:6" s="95" customFormat="1" x14ac:dyDescent="0.2">
      <c r="A4886" s="111">
        <v>510000</v>
      </c>
      <c r="B4886" s="116" t="s">
        <v>423</v>
      </c>
      <c r="C4886" s="110">
        <f>C4887+0+0</f>
        <v>52240900</v>
      </c>
      <c r="D4886" s="110">
        <f>D4887+0+0</f>
        <v>26000000</v>
      </c>
      <c r="E4886" s="110">
        <f>E4887+0+0</f>
        <v>0</v>
      </c>
      <c r="F4886" s="218">
        <f t="shared" si="1752"/>
        <v>49.769433528136005</v>
      </c>
    </row>
    <row r="4887" spans="1:6" s="95" customFormat="1" x14ac:dyDescent="0.2">
      <c r="A4887" s="111">
        <v>511000</v>
      </c>
      <c r="B4887" s="116" t="s">
        <v>424</v>
      </c>
      <c r="C4887" s="110">
        <f>SUM(C4888:C4891)</f>
        <v>52240900</v>
      </c>
      <c r="D4887" s="110">
        <f>SUM(D4888:D4891)</f>
        <v>26000000</v>
      </c>
      <c r="E4887" s="110">
        <f>SUM(E4888:E4891)</f>
        <v>0</v>
      </c>
      <c r="F4887" s="218">
        <f t="shared" si="1752"/>
        <v>49.769433528136005</v>
      </c>
    </row>
    <row r="4888" spans="1:6" s="95" customFormat="1" x14ac:dyDescent="0.2">
      <c r="A4888" s="113">
        <v>511100</v>
      </c>
      <c r="B4888" s="114" t="s">
        <v>425</v>
      </c>
      <c r="C4888" s="123">
        <v>38588400</v>
      </c>
      <c r="D4888" s="115">
        <v>16000000</v>
      </c>
      <c r="E4888" s="123">
        <v>0</v>
      </c>
      <c r="F4888" s="217">
        <f t="shared" si="1752"/>
        <v>41.46323765691244</v>
      </c>
    </row>
    <row r="4889" spans="1:6" s="95" customFormat="1" ht="40.5" x14ac:dyDescent="0.2">
      <c r="A4889" s="113">
        <v>511200</v>
      </c>
      <c r="B4889" s="114" t="s">
        <v>426</v>
      </c>
      <c r="C4889" s="123">
        <v>5205400</v>
      </c>
      <c r="D4889" s="115">
        <v>5000000</v>
      </c>
      <c r="E4889" s="123">
        <v>0</v>
      </c>
      <c r="F4889" s="217">
        <f t="shared" si="1752"/>
        <v>96.054097667806502</v>
      </c>
    </row>
    <row r="4890" spans="1:6" s="95" customFormat="1" x14ac:dyDescent="0.2">
      <c r="A4890" s="113">
        <v>511300</v>
      </c>
      <c r="B4890" s="114" t="s">
        <v>427</v>
      </c>
      <c r="C4890" s="123">
        <v>7410400</v>
      </c>
      <c r="D4890" s="115">
        <v>5000000</v>
      </c>
      <c r="E4890" s="123">
        <v>0</v>
      </c>
      <c r="F4890" s="217">
        <f t="shared" si="1752"/>
        <v>67.472741012630905</v>
      </c>
    </row>
    <row r="4891" spans="1:6" s="95" customFormat="1" x14ac:dyDescent="0.2">
      <c r="A4891" s="113">
        <v>511700</v>
      </c>
      <c r="B4891" s="114" t="s">
        <v>430</v>
      </c>
      <c r="C4891" s="123">
        <v>1036700</v>
      </c>
      <c r="D4891" s="115">
        <v>0</v>
      </c>
      <c r="E4891" s="123">
        <v>0</v>
      </c>
      <c r="F4891" s="217">
        <f t="shared" si="1752"/>
        <v>0</v>
      </c>
    </row>
    <row r="4892" spans="1:6" s="120" customFormat="1" x14ac:dyDescent="0.2">
      <c r="A4892" s="111">
        <v>630000</v>
      </c>
      <c r="B4892" s="116" t="s">
        <v>593</v>
      </c>
      <c r="C4892" s="110">
        <f>C4893+0</f>
        <v>1623000</v>
      </c>
      <c r="D4892" s="110">
        <f>D4893+0</f>
        <v>0</v>
      </c>
      <c r="E4892" s="110">
        <f>E4893+0</f>
        <v>0</v>
      </c>
      <c r="F4892" s="218">
        <f t="shared" si="1752"/>
        <v>0</v>
      </c>
    </row>
    <row r="4893" spans="1:6" s="120" customFormat="1" x14ac:dyDescent="0.2">
      <c r="A4893" s="111">
        <v>631000</v>
      </c>
      <c r="B4893" s="116" t="s">
        <v>397</v>
      </c>
      <c r="C4893" s="110">
        <f>0+0+C4894</f>
        <v>1623000</v>
      </c>
      <c r="D4893" s="110">
        <f>0+0+D4894</f>
        <v>0</v>
      </c>
      <c r="E4893" s="110">
        <f>0+0+E4894</f>
        <v>0</v>
      </c>
      <c r="F4893" s="218">
        <f t="shared" si="1752"/>
        <v>0</v>
      </c>
    </row>
    <row r="4894" spans="1:6" s="95" customFormat="1" x14ac:dyDescent="0.2">
      <c r="A4894" s="121">
        <v>631100</v>
      </c>
      <c r="B4894" s="114" t="s">
        <v>464</v>
      </c>
      <c r="C4894" s="123">
        <v>1623000</v>
      </c>
      <c r="D4894" s="115">
        <v>0</v>
      </c>
      <c r="E4894" s="123">
        <v>0</v>
      </c>
      <c r="F4894" s="217">
        <f t="shared" si="1752"/>
        <v>0</v>
      </c>
    </row>
    <row r="4895" spans="1:6" s="95" customFormat="1" ht="20.25" customHeight="1" x14ac:dyDescent="0.2">
      <c r="A4895" s="155"/>
      <c r="B4895" s="116" t="s">
        <v>763</v>
      </c>
      <c r="C4895" s="110">
        <f>C4877+C4881+C4886+0+C4892</f>
        <v>231360000</v>
      </c>
      <c r="D4895" s="110">
        <f>D4877+D4881+D4886+0+D4892</f>
        <v>70000000</v>
      </c>
      <c r="E4895" s="110">
        <f>E4877+E4881+E4886+0+E4892</f>
        <v>0</v>
      </c>
      <c r="F4895" s="218">
        <f t="shared" si="1752"/>
        <v>30.255878284923927</v>
      </c>
    </row>
    <row r="4896" spans="1:6" s="95" customFormat="1" ht="20.25" customHeight="1" x14ac:dyDescent="0.2">
      <c r="A4896" s="154"/>
      <c r="B4896" s="148" t="s">
        <v>501</v>
      </c>
      <c r="C4896" s="152">
        <f>C4824+C4851+C4870+C4895</f>
        <v>869777900</v>
      </c>
      <c r="D4896" s="152">
        <f>D4824+D4851+D4870+D4895</f>
        <v>1247983600</v>
      </c>
      <c r="E4896" s="152">
        <f>E4824+E4851+E4870+E4895</f>
        <v>142400000</v>
      </c>
      <c r="F4896" s="245">
        <f t="shared" si="1752"/>
        <v>143.48302020550304</v>
      </c>
    </row>
  </sheetData>
  <mergeCells count="1">
    <mergeCell ref="A1638:F1638"/>
  </mergeCells>
  <printOptions horizontalCentered="1" gridLines="1"/>
  <pageMargins left="0" right="0" top="0.39370078740157483" bottom="0" header="0" footer="0"/>
  <pageSetup paperSize="9" scale="43" firstPageNumber="11" orientation="portrait" useFirstPageNumber="1" r:id="rId1"/>
  <headerFooter>
    <oddFooter>&amp;C&amp;P</oddFooter>
  </headerFooter>
  <rowBreaks count="134" manualBreakCount="134">
    <brk id="57" max="16383" man="1"/>
    <brk id="105" max="16383" man="1"/>
    <brk id="148" max="16383" man="1"/>
    <brk id="180" max="16383" man="1"/>
    <brk id="213" max="16383" man="1"/>
    <brk id="255" max="16383" man="1"/>
    <brk id="287" max="16383" man="1"/>
    <brk id="324" max="16383" man="1"/>
    <brk id="384" max="16383" man="1"/>
    <brk id="415" max="16383" man="1"/>
    <brk id="437" max="16383" man="1"/>
    <brk id="471" max="16383" man="1"/>
    <brk id="507" max="16383" man="1"/>
    <brk id="534" max="16383" man="1"/>
    <brk id="565" max="16383" man="1"/>
    <brk id="595" max="16383" man="1"/>
    <brk id="634" max="16383" man="1"/>
    <brk id="676" max="16383" man="1"/>
    <brk id="712" max="16383" man="1"/>
    <brk id="751" max="16383" man="1"/>
    <brk id="787" max="16383" man="1"/>
    <brk id="850" max="16383" man="1"/>
    <brk id="888" max="16383" man="1"/>
    <brk id="925" max="16383" man="1"/>
    <brk id="973" max="16383" man="1"/>
    <brk id="1035" max="16383" man="1"/>
    <brk id="1077" max="16383" man="1"/>
    <brk id="1101" max="16383" man="1"/>
    <brk id="1140" max="16383" man="1"/>
    <brk id="1192" max="16383" man="1"/>
    <brk id="1227" max="16383" man="1"/>
    <brk id="1288" max="16383" man="1"/>
    <brk id="1322" max="16383" man="1"/>
    <brk id="1353" max="16383" man="1"/>
    <brk id="1405" max="16383" man="1"/>
    <brk id="1447" max="16383" man="1"/>
    <brk id="1473" max="16383" man="1"/>
    <brk id="1511" max="16383" man="1"/>
    <brk id="1544" max="16383" man="1"/>
    <brk id="1575" max="16383" man="1"/>
    <brk id="1607" max="16383" man="1"/>
    <brk id="1636" max="16383" man="1"/>
    <brk id="1670" max="16383" man="1"/>
    <brk id="1705" max="16383" man="1"/>
    <brk id="1741" max="16383" man="1"/>
    <brk id="1773" max="16383" man="1"/>
    <brk id="1804" max="16383" man="1"/>
    <brk id="1837" max="16383" man="1"/>
    <brk id="1867" max="16383" man="1"/>
    <brk id="1895" max="16383" man="1"/>
    <brk id="1920" max="16383" man="1"/>
    <brk id="1957" max="16383" man="1"/>
    <brk id="1991" max="16383" man="1"/>
    <brk id="2027" max="16383" man="1"/>
    <brk id="2056" max="16383" man="1"/>
    <brk id="2090" max="16383" man="1"/>
    <brk id="2134" max="16383" man="1"/>
    <brk id="2181" max="16383" man="1"/>
    <brk id="2228" max="16383" man="1"/>
    <brk id="2267" max="16383" man="1"/>
    <brk id="2307" max="16383" man="1"/>
    <brk id="2350" max="16383" man="1"/>
    <brk id="2384" max="16383" man="1"/>
    <brk id="2411" max="16383" man="1"/>
    <brk id="2445" max="16383" man="1"/>
    <brk id="2479" max="16383" man="1"/>
    <brk id="2510" max="16383" man="1"/>
    <brk id="2537" max="16383" man="1"/>
    <brk id="2569" max="16383" man="1"/>
    <brk id="2610" max="16383" man="1"/>
    <brk id="2649" max="16383" man="1"/>
    <brk id="2684" max="16383" man="1"/>
    <brk id="2715" max="16383" man="1"/>
    <brk id="2747" max="16383" man="1"/>
    <brk id="2780" max="16383" man="1"/>
    <brk id="2809" max="16383" man="1"/>
    <brk id="2842" max="16383" man="1"/>
    <brk id="2876" max="16383" man="1"/>
    <brk id="2911" max="16383" man="1"/>
    <brk id="2942" max="16383" man="1"/>
    <brk id="2975" max="16383" man="1"/>
    <brk id="3006" max="16383" man="1"/>
    <brk id="3038" max="16383" man="1"/>
    <brk id="3079" max="16383" man="1"/>
    <brk id="3111" max="16383" man="1"/>
    <brk id="3144" max="16383" man="1"/>
    <brk id="3176" max="16383" man="1"/>
    <brk id="3213" max="16383" man="1"/>
    <brk id="3243" max="16383" man="1"/>
    <brk id="3272" max="16383" man="1"/>
    <brk id="3305" max="16383" man="1"/>
    <brk id="3335" max="16383" man="1"/>
    <brk id="3366" max="16383" man="1"/>
    <brk id="3396" max="16383" man="1"/>
    <brk id="3429" max="16383" man="1"/>
    <brk id="3482" max="16383" man="1"/>
    <brk id="3542" max="16383" man="1"/>
    <brk id="3557" max="16383" man="1"/>
    <brk id="3616" max="16383" man="1"/>
    <brk id="3669" max="16383" man="1"/>
    <brk id="3700" max="16383" man="1"/>
    <brk id="3725" max="16383" man="1"/>
    <brk id="3744" max="16383" man="1"/>
    <brk id="3794" max="16383" man="1"/>
    <brk id="3810" max="16383" man="1"/>
    <brk id="3848" max="16383" man="1"/>
    <brk id="3881" max="16383" man="1"/>
    <brk id="3927" max="16383" man="1"/>
    <brk id="3967" max="16383" man="1"/>
    <brk id="4013" max="16383" man="1"/>
    <brk id="4047" max="16383" man="1"/>
    <brk id="4094" max="16383" man="1"/>
    <brk id="4110" max="16383" man="1"/>
    <brk id="4154" max="16383" man="1"/>
    <brk id="4192" max="16383" man="1"/>
    <brk id="4226" max="16383" man="1"/>
    <brk id="4236" max="16383" man="1"/>
    <brk id="4278" max="16383" man="1"/>
    <brk id="4322" max="16383" man="1"/>
    <brk id="4355" max="16383" man="1"/>
    <brk id="4406" max="16383" man="1"/>
    <brk id="4449" max="16383" man="1"/>
    <brk id="4482" max="16383" man="1"/>
    <brk id="4518" max="16383" man="1"/>
    <brk id="4547" max="16383" man="1"/>
    <brk id="4564" max="16383" man="1"/>
    <brk id="4608" max="16383" man="1"/>
    <brk id="4652" max="16383" man="1"/>
    <brk id="4694" max="16383" man="1"/>
    <brk id="4738" max="5" man="1"/>
    <brk id="4772" max="5" man="1"/>
    <brk id="4808" max="16383" man="1"/>
    <brk id="4824" max="16383" man="1"/>
    <brk id="48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3"/>
  <sheetViews>
    <sheetView view="pageBreakPreview" zoomScale="75" zoomScaleNormal="75" zoomScaleSheetLayoutView="75" workbookViewId="0">
      <pane xSplit="2" ySplit="3" topLeftCell="C4" activePane="bottomRight" state="frozen"/>
      <selection activeCell="J95" sqref="J95"/>
      <selection pane="topRight" activeCell="J95" sqref="J95"/>
      <selection pane="bottomLeft" activeCell="J95" sqref="J95"/>
      <selection pane="bottomRight" activeCell="I11" sqref="I11"/>
    </sheetView>
  </sheetViews>
  <sheetFormatPr defaultColWidth="9.140625" defaultRowHeight="18.75" x14ac:dyDescent="0.2"/>
  <cols>
    <col min="1" max="1" width="18.28515625" style="74" customWidth="1"/>
    <col min="2" max="2" width="108.28515625" style="181" customWidth="1"/>
    <col min="3" max="3" width="32.28515625" style="201" customWidth="1"/>
    <col min="4" max="5" width="9.140625" style="64"/>
    <col min="6" max="6" width="10" style="64" bestFit="1" customWidth="1"/>
    <col min="7" max="16384" width="9.140625" style="64"/>
  </cols>
  <sheetData>
    <row r="1" spans="1:3" s="62" customFormat="1" x14ac:dyDescent="0.2">
      <c r="A1" s="173"/>
      <c r="B1" s="174"/>
      <c r="C1" s="175"/>
    </row>
    <row r="2" spans="1:3" ht="110.25" customHeight="1" x14ac:dyDescent="0.2">
      <c r="A2" s="99" t="s">
        <v>314</v>
      </c>
      <c r="B2" s="99" t="s">
        <v>318</v>
      </c>
      <c r="C2" s="100" t="s">
        <v>330</v>
      </c>
    </row>
    <row r="3" spans="1:3" s="209" customFormat="1" ht="18" customHeight="1" x14ac:dyDescent="0.2">
      <c r="A3" s="176">
        <v>1</v>
      </c>
      <c r="B3" s="177">
        <v>2</v>
      </c>
      <c r="C3" s="176">
        <v>3</v>
      </c>
    </row>
    <row r="4" spans="1:3" x14ac:dyDescent="0.2">
      <c r="A4" s="85"/>
      <c r="B4" s="178"/>
      <c r="C4" s="179"/>
    </row>
    <row r="5" spans="1:3" ht="19.5" x14ac:dyDescent="0.2">
      <c r="A5" s="180"/>
      <c r="C5" s="182"/>
    </row>
    <row r="6" spans="1:3" ht="37.5" customHeight="1" x14ac:dyDescent="0.2">
      <c r="A6" s="265" t="s">
        <v>1023</v>
      </c>
      <c r="B6" s="265"/>
      <c r="C6" s="64"/>
    </row>
    <row r="7" spans="1:3" ht="19.5" x14ac:dyDescent="0.2">
      <c r="A7" s="183"/>
      <c r="B7" s="184" t="s">
        <v>2</v>
      </c>
      <c r="C7" s="182"/>
    </row>
    <row r="8" spans="1:3" s="62" customFormat="1" x14ac:dyDescent="0.2">
      <c r="A8" s="185"/>
      <c r="B8" s="215"/>
      <c r="C8" s="186"/>
    </row>
    <row r="9" spans="1:3" s="62" customFormat="1" x14ac:dyDescent="0.2">
      <c r="A9" s="78"/>
      <c r="B9" s="215"/>
      <c r="C9" s="187"/>
    </row>
    <row r="10" spans="1:3" s="62" customFormat="1" ht="19.5" x14ac:dyDescent="0.2">
      <c r="A10" s="74" t="s">
        <v>825</v>
      </c>
      <c r="B10" s="72"/>
      <c r="C10" s="187"/>
    </row>
    <row r="11" spans="1:3" s="62" customFormat="1" ht="19.5" x14ac:dyDescent="0.2">
      <c r="A11" s="74" t="s">
        <v>508</v>
      </c>
      <c r="B11" s="72"/>
      <c r="C11" s="187"/>
    </row>
    <row r="12" spans="1:3" s="62" customFormat="1" ht="19.5" x14ac:dyDescent="0.2">
      <c r="A12" s="74" t="s">
        <v>608</v>
      </c>
      <c r="B12" s="72"/>
      <c r="C12" s="187"/>
    </row>
    <row r="13" spans="1:3" s="62" customFormat="1" ht="19.5" x14ac:dyDescent="0.2">
      <c r="A13" s="74" t="s">
        <v>826</v>
      </c>
      <c r="B13" s="72"/>
      <c r="C13" s="187"/>
    </row>
    <row r="14" spans="1:3" s="62" customFormat="1" x14ac:dyDescent="0.2">
      <c r="A14" s="74"/>
      <c r="B14" s="65"/>
      <c r="C14" s="186"/>
    </row>
    <row r="15" spans="1:3" s="195" customFormat="1" ht="18.75" customHeight="1" x14ac:dyDescent="0.2">
      <c r="A15" s="15">
        <v>720000</v>
      </c>
      <c r="B15" s="5" t="s">
        <v>353</v>
      </c>
      <c r="C15" s="186">
        <f t="shared" ref="C15:C16" si="0">C16</f>
        <v>38000</v>
      </c>
    </row>
    <row r="16" spans="1:3" s="62" customFormat="1" ht="19.5" x14ac:dyDescent="0.2">
      <c r="A16" s="75">
        <v>729000</v>
      </c>
      <c r="B16" s="14" t="s">
        <v>349</v>
      </c>
      <c r="C16" s="188">
        <f t="shared" si="0"/>
        <v>38000</v>
      </c>
    </row>
    <row r="17" spans="1:3" s="62" customFormat="1" x14ac:dyDescent="0.2">
      <c r="A17" s="74">
        <v>729100</v>
      </c>
      <c r="B17" s="11" t="s">
        <v>349</v>
      </c>
      <c r="C17" s="187">
        <v>38000</v>
      </c>
    </row>
    <row r="18" spans="1:3" s="195" customFormat="1" ht="37.5" x14ac:dyDescent="0.2">
      <c r="A18" s="15" t="s">
        <v>1</v>
      </c>
      <c r="B18" s="5" t="s">
        <v>1024</v>
      </c>
      <c r="C18" s="186">
        <v>0</v>
      </c>
    </row>
    <row r="19" spans="1:3" s="62" customFormat="1" x14ac:dyDescent="0.2">
      <c r="A19" s="189"/>
      <c r="B19" s="190" t="s">
        <v>1022</v>
      </c>
      <c r="C19" s="191">
        <f>C15+C18</f>
        <v>38000</v>
      </c>
    </row>
    <row r="20" spans="1:3" s="62" customFormat="1" x14ac:dyDescent="0.2">
      <c r="A20" s="185"/>
      <c r="B20" s="215"/>
      <c r="C20" s="186"/>
    </row>
    <row r="21" spans="1:3" s="62" customFormat="1" x14ac:dyDescent="0.2">
      <c r="A21" s="78"/>
      <c r="B21" s="215"/>
      <c r="C21" s="187"/>
    </row>
    <row r="22" spans="1:3" s="62" customFormat="1" ht="19.5" x14ac:dyDescent="0.2">
      <c r="A22" s="74" t="s">
        <v>829</v>
      </c>
      <c r="B22" s="72"/>
      <c r="C22" s="187"/>
    </row>
    <row r="23" spans="1:3" s="62" customFormat="1" ht="19.5" x14ac:dyDescent="0.2">
      <c r="A23" s="74" t="s">
        <v>508</v>
      </c>
      <c r="B23" s="72"/>
      <c r="C23" s="187"/>
    </row>
    <row r="24" spans="1:3" s="62" customFormat="1" ht="19.5" x14ac:dyDescent="0.2">
      <c r="A24" s="74" t="s">
        <v>611</v>
      </c>
      <c r="B24" s="72"/>
      <c r="C24" s="187"/>
    </row>
    <row r="25" spans="1:3" s="62" customFormat="1" ht="19.5" x14ac:dyDescent="0.2">
      <c r="A25" s="74" t="s">
        <v>801</v>
      </c>
      <c r="B25" s="72"/>
      <c r="C25" s="187"/>
    </row>
    <row r="26" spans="1:3" s="62" customFormat="1" x14ac:dyDescent="0.2">
      <c r="A26" s="74"/>
      <c r="B26" s="65"/>
      <c r="C26" s="186"/>
    </row>
    <row r="27" spans="1:3" s="195" customFormat="1" ht="18.75" customHeight="1" x14ac:dyDescent="0.2">
      <c r="A27" s="15">
        <v>720000</v>
      </c>
      <c r="B27" s="5" t="s">
        <v>353</v>
      </c>
      <c r="C27" s="186">
        <f t="shared" ref="C27" si="1">+C28</f>
        <v>200000</v>
      </c>
    </row>
    <row r="28" spans="1:3" s="62" customFormat="1" ht="19.5" x14ac:dyDescent="0.2">
      <c r="A28" s="75">
        <v>722000</v>
      </c>
      <c r="B28" s="67" t="s">
        <v>1027</v>
      </c>
      <c r="C28" s="188">
        <f>+C29</f>
        <v>200000</v>
      </c>
    </row>
    <row r="29" spans="1:3" s="62" customFormat="1" x14ac:dyDescent="0.2">
      <c r="A29" s="74">
        <v>722500</v>
      </c>
      <c r="B29" s="11" t="s">
        <v>358</v>
      </c>
      <c r="C29" s="187">
        <v>200000</v>
      </c>
    </row>
    <row r="30" spans="1:3" s="195" customFormat="1" ht="37.5" x14ac:dyDescent="0.2">
      <c r="A30" s="15" t="s">
        <v>1</v>
      </c>
      <c r="B30" s="5" t="s">
        <v>1024</v>
      </c>
      <c r="C30" s="186">
        <v>70400</v>
      </c>
    </row>
    <row r="31" spans="1:3" s="62" customFormat="1" x14ac:dyDescent="0.2">
      <c r="A31" s="189"/>
      <c r="B31" s="190" t="s">
        <v>1022</v>
      </c>
      <c r="C31" s="191">
        <f>+C27+C30</f>
        <v>270400</v>
      </c>
    </row>
    <row r="32" spans="1:3" s="62" customFormat="1" x14ac:dyDescent="0.2">
      <c r="A32" s="185"/>
      <c r="B32" s="215"/>
      <c r="C32" s="186"/>
    </row>
    <row r="33" spans="1:6" s="62" customFormat="1" x14ac:dyDescent="0.2">
      <c r="A33" s="78"/>
      <c r="B33" s="215"/>
      <c r="C33" s="187"/>
    </row>
    <row r="34" spans="1:6" s="62" customFormat="1" ht="19.5" x14ac:dyDescent="0.2">
      <c r="A34" s="74" t="s">
        <v>830</v>
      </c>
      <c r="B34" s="72"/>
      <c r="C34" s="187"/>
    </row>
    <row r="35" spans="1:6" s="62" customFormat="1" ht="19.5" x14ac:dyDescent="0.2">
      <c r="A35" s="74" t="s">
        <v>508</v>
      </c>
      <c r="B35" s="72"/>
      <c r="C35" s="187"/>
    </row>
    <row r="36" spans="1:6" s="62" customFormat="1" ht="19.5" x14ac:dyDescent="0.2">
      <c r="A36" s="74" t="s">
        <v>612</v>
      </c>
      <c r="B36" s="72"/>
      <c r="C36" s="187"/>
    </row>
    <row r="37" spans="1:6" s="62" customFormat="1" ht="19.5" x14ac:dyDescent="0.2">
      <c r="A37" s="74" t="s">
        <v>801</v>
      </c>
      <c r="B37" s="72"/>
      <c r="C37" s="187"/>
    </row>
    <row r="38" spans="1:6" s="62" customFormat="1" x14ac:dyDescent="0.2">
      <c r="A38" s="74"/>
      <c r="B38" s="65"/>
      <c r="C38" s="186"/>
    </row>
    <row r="39" spans="1:6" s="195" customFormat="1" ht="18.75" customHeight="1" x14ac:dyDescent="0.2">
      <c r="A39" s="15">
        <v>720000</v>
      </c>
      <c r="B39" s="5" t="s">
        <v>353</v>
      </c>
      <c r="C39" s="186">
        <f t="shared" ref="C39" si="2">+C40</f>
        <v>4290000</v>
      </c>
    </row>
    <row r="40" spans="1:6" s="62" customFormat="1" ht="19.5" x14ac:dyDescent="0.2">
      <c r="A40" s="75">
        <v>722000</v>
      </c>
      <c r="B40" s="67" t="s">
        <v>1027</v>
      </c>
      <c r="C40" s="188">
        <f>+C41</f>
        <v>4290000</v>
      </c>
    </row>
    <row r="41" spans="1:6" s="62" customFormat="1" x14ac:dyDescent="0.2">
      <c r="A41" s="74">
        <v>722400</v>
      </c>
      <c r="B41" s="11" t="s">
        <v>1025</v>
      </c>
      <c r="C41" s="187">
        <v>4290000</v>
      </c>
    </row>
    <row r="42" spans="1:6" s="195" customFormat="1" ht="37.5" x14ac:dyDescent="0.2">
      <c r="A42" s="15" t="s">
        <v>1</v>
      </c>
      <c r="B42" s="5" t="s">
        <v>1024</v>
      </c>
      <c r="C42" s="186">
        <v>500000</v>
      </c>
    </row>
    <row r="43" spans="1:6" s="62" customFormat="1" x14ac:dyDescent="0.2">
      <c r="A43" s="189"/>
      <c r="B43" s="190" t="s">
        <v>1022</v>
      </c>
      <c r="C43" s="191">
        <f t="shared" ref="C43" si="3">+C39+C42</f>
        <v>4790000</v>
      </c>
      <c r="F43" s="201"/>
    </row>
    <row r="44" spans="1:6" s="62" customFormat="1" x14ac:dyDescent="0.2">
      <c r="A44" s="185"/>
      <c r="B44" s="215"/>
      <c r="C44" s="186"/>
    </row>
    <row r="45" spans="1:6" s="62" customFormat="1" x14ac:dyDescent="0.2">
      <c r="A45" s="185"/>
      <c r="B45" s="215"/>
      <c r="C45" s="186"/>
    </row>
    <row r="46" spans="1:6" s="62" customFormat="1" ht="19.5" x14ac:dyDescent="0.2">
      <c r="A46" s="74" t="s">
        <v>838</v>
      </c>
      <c r="B46" s="72"/>
      <c r="C46" s="187"/>
    </row>
    <row r="47" spans="1:6" s="62" customFormat="1" ht="19.5" x14ac:dyDescent="0.2">
      <c r="A47" s="74" t="s">
        <v>511</v>
      </c>
      <c r="B47" s="72"/>
      <c r="C47" s="187"/>
    </row>
    <row r="48" spans="1:6" s="62" customFormat="1" ht="19.5" x14ac:dyDescent="0.2">
      <c r="A48" s="74" t="s">
        <v>626</v>
      </c>
      <c r="B48" s="72"/>
      <c r="C48" s="187"/>
    </row>
    <row r="49" spans="1:3" s="62" customFormat="1" ht="19.5" x14ac:dyDescent="0.2">
      <c r="A49" s="74" t="s">
        <v>839</v>
      </c>
      <c r="B49" s="72"/>
      <c r="C49" s="187"/>
    </row>
    <row r="50" spans="1:3" s="62" customFormat="1" x14ac:dyDescent="0.2">
      <c r="A50" s="74"/>
      <c r="B50" s="65"/>
      <c r="C50" s="186"/>
    </row>
    <row r="51" spans="1:3" s="195" customFormat="1" ht="18.75" customHeight="1" x14ac:dyDescent="0.2">
      <c r="A51" s="15">
        <v>720000</v>
      </c>
      <c r="B51" s="5" t="s">
        <v>353</v>
      </c>
      <c r="C51" s="186">
        <f t="shared" ref="C51:C52" si="4">+C52</f>
        <v>600000</v>
      </c>
    </row>
    <row r="52" spans="1:3" s="62" customFormat="1" ht="19.5" x14ac:dyDescent="0.2">
      <c r="A52" s="75">
        <v>722000</v>
      </c>
      <c r="B52" s="67" t="s">
        <v>1027</v>
      </c>
      <c r="C52" s="188">
        <f t="shared" si="4"/>
        <v>600000</v>
      </c>
    </row>
    <row r="53" spans="1:3" s="62" customFormat="1" x14ac:dyDescent="0.2">
      <c r="A53" s="74">
        <v>722500</v>
      </c>
      <c r="B53" s="11" t="s">
        <v>358</v>
      </c>
      <c r="C53" s="187">
        <v>600000</v>
      </c>
    </row>
    <row r="54" spans="1:3" s="195" customFormat="1" x14ac:dyDescent="0.2">
      <c r="A54" s="15">
        <v>810000</v>
      </c>
      <c r="B54" s="215" t="s">
        <v>1028</v>
      </c>
      <c r="C54" s="186">
        <f t="shared" ref="C54" si="5">+C55+C58</f>
        <v>1800600</v>
      </c>
    </row>
    <row r="55" spans="1:3" s="62" customFormat="1" ht="19.5" x14ac:dyDescent="0.2">
      <c r="A55" s="75">
        <v>811000</v>
      </c>
      <c r="B55" s="72" t="s">
        <v>408</v>
      </c>
      <c r="C55" s="188">
        <f t="shared" ref="C55" si="6">+C57+C56</f>
        <v>1653300</v>
      </c>
    </row>
    <row r="56" spans="1:3" s="62" customFormat="1" x14ac:dyDescent="0.2">
      <c r="A56" s="42">
        <v>811100</v>
      </c>
      <c r="B56" s="70" t="s">
        <v>409</v>
      </c>
      <c r="C56" s="187">
        <v>1453300</v>
      </c>
    </row>
    <row r="57" spans="1:3" s="62" customFormat="1" x14ac:dyDescent="0.2">
      <c r="A57" s="74">
        <v>811200</v>
      </c>
      <c r="B57" s="70" t="s">
        <v>410</v>
      </c>
      <c r="C57" s="187">
        <v>200000</v>
      </c>
    </row>
    <row r="58" spans="1:3" s="73" customFormat="1" ht="19.5" x14ac:dyDescent="0.2">
      <c r="A58" s="75">
        <v>813000</v>
      </c>
      <c r="B58" s="72" t="s">
        <v>1029</v>
      </c>
      <c r="C58" s="188">
        <f t="shared" ref="C58" si="7">C59</f>
        <v>147300</v>
      </c>
    </row>
    <row r="59" spans="1:3" s="62" customFormat="1" x14ac:dyDescent="0.2">
      <c r="A59" s="42">
        <v>813100</v>
      </c>
      <c r="B59" s="70" t="s">
        <v>484</v>
      </c>
      <c r="C59" s="187">
        <v>147300</v>
      </c>
    </row>
    <row r="60" spans="1:3" s="195" customFormat="1" x14ac:dyDescent="0.2">
      <c r="A60" s="78">
        <v>930000</v>
      </c>
      <c r="B60" s="215" t="s">
        <v>1030</v>
      </c>
      <c r="C60" s="186">
        <f t="shared" ref="C60:C61" si="8">C61</f>
        <v>5000</v>
      </c>
    </row>
    <row r="61" spans="1:3" s="62" customFormat="1" ht="19.5" x14ac:dyDescent="0.2">
      <c r="A61" s="13">
        <v>931000</v>
      </c>
      <c r="B61" s="14" t="s">
        <v>1031</v>
      </c>
      <c r="C61" s="188">
        <f t="shared" si="8"/>
        <v>5000</v>
      </c>
    </row>
    <row r="62" spans="1:3" s="62" customFormat="1" x14ac:dyDescent="0.2">
      <c r="A62" s="42">
        <v>931100</v>
      </c>
      <c r="B62" s="70" t="s">
        <v>457</v>
      </c>
      <c r="C62" s="187">
        <v>5000</v>
      </c>
    </row>
    <row r="63" spans="1:3" s="62" customFormat="1" ht="37.5" x14ac:dyDescent="0.2">
      <c r="A63" s="15" t="s">
        <v>1</v>
      </c>
      <c r="B63" s="5" t="s">
        <v>1024</v>
      </c>
      <c r="C63" s="186">
        <v>500000</v>
      </c>
    </row>
    <row r="64" spans="1:3" s="62" customFormat="1" x14ac:dyDescent="0.2">
      <c r="A64" s="189"/>
      <c r="B64" s="190" t="s">
        <v>1022</v>
      </c>
      <c r="C64" s="191">
        <f t="shared" ref="C64" si="9">+C51+C54+C63+C60</f>
        <v>2905600</v>
      </c>
    </row>
    <row r="65" spans="1:3" s="62" customFormat="1" x14ac:dyDescent="0.2">
      <c r="A65" s="185"/>
      <c r="B65" s="192"/>
      <c r="C65" s="186"/>
    </row>
    <row r="66" spans="1:3" s="62" customFormat="1" x14ac:dyDescent="0.2">
      <c r="A66" s="78"/>
      <c r="B66" s="215"/>
      <c r="C66" s="187"/>
    </row>
    <row r="67" spans="1:3" s="62" customFormat="1" ht="19.5" x14ac:dyDescent="0.2">
      <c r="A67" s="74" t="s">
        <v>848</v>
      </c>
      <c r="B67" s="72"/>
      <c r="C67" s="187"/>
    </row>
    <row r="68" spans="1:3" s="62" customFormat="1" ht="19.5" x14ac:dyDescent="0.2">
      <c r="A68" s="74" t="s">
        <v>512</v>
      </c>
      <c r="B68" s="72"/>
      <c r="C68" s="187"/>
    </row>
    <row r="69" spans="1:3" s="62" customFormat="1" ht="19.5" x14ac:dyDescent="0.2">
      <c r="A69" s="74" t="s">
        <v>605</v>
      </c>
      <c r="B69" s="72"/>
      <c r="C69" s="187"/>
    </row>
    <row r="70" spans="1:3" s="62" customFormat="1" ht="19.5" x14ac:dyDescent="0.2">
      <c r="A70" s="74" t="s">
        <v>849</v>
      </c>
      <c r="B70" s="72"/>
      <c r="C70" s="187"/>
    </row>
    <row r="71" spans="1:3" s="62" customFormat="1" x14ac:dyDescent="0.2">
      <c r="A71" s="74"/>
      <c r="B71" s="65"/>
      <c r="C71" s="186"/>
    </row>
    <row r="72" spans="1:3" s="195" customFormat="1" ht="18.75" customHeight="1" x14ac:dyDescent="0.2">
      <c r="A72" s="15">
        <v>720000</v>
      </c>
      <c r="B72" s="5" t="s">
        <v>353</v>
      </c>
      <c r="C72" s="186">
        <f t="shared" ref="C72" si="10">+C73+C75</f>
        <v>965000</v>
      </c>
    </row>
    <row r="73" spans="1:3" s="62" customFormat="1" ht="18.75" customHeight="1" x14ac:dyDescent="0.2">
      <c r="A73" s="16">
        <v>721000</v>
      </c>
      <c r="B73" s="5" t="s">
        <v>347</v>
      </c>
      <c r="C73" s="188">
        <f t="shared" ref="C73" si="11">+C74</f>
        <v>460000</v>
      </c>
    </row>
    <row r="74" spans="1:3" s="62" customFormat="1" ht="18.75" customHeight="1" x14ac:dyDescent="0.2">
      <c r="A74" s="51">
        <v>721200</v>
      </c>
      <c r="B74" s="11" t="s">
        <v>354</v>
      </c>
      <c r="C74" s="187">
        <v>460000</v>
      </c>
    </row>
    <row r="75" spans="1:3" s="62" customFormat="1" ht="19.5" x14ac:dyDescent="0.2">
      <c r="A75" s="75">
        <v>722000</v>
      </c>
      <c r="B75" s="67" t="s">
        <v>1027</v>
      </c>
      <c r="C75" s="188">
        <f t="shared" ref="C75" si="12">+C76</f>
        <v>505000</v>
      </c>
    </row>
    <row r="76" spans="1:3" s="62" customFormat="1" x14ac:dyDescent="0.2">
      <c r="A76" s="74">
        <v>722500</v>
      </c>
      <c r="B76" s="11" t="s">
        <v>358</v>
      </c>
      <c r="C76" s="187">
        <v>505000</v>
      </c>
    </row>
    <row r="77" spans="1:3" s="195" customFormat="1" ht="37.5" x14ac:dyDescent="0.2">
      <c r="A77" s="15" t="s">
        <v>1</v>
      </c>
      <c r="B77" s="5" t="s">
        <v>1024</v>
      </c>
      <c r="C77" s="186">
        <v>650000</v>
      </c>
    </row>
    <row r="78" spans="1:3" s="62" customFormat="1" x14ac:dyDescent="0.2">
      <c r="A78" s="176"/>
      <c r="B78" s="190" t="s">
        <v>1022</v>
      </c>
      <c r="C78" s="191">
        <f t="shared" ref="C78" si="13">+C72+C77</f>
        <v>1615000</v>
      </c>
    </row>
    <row r="79" spans="1:3" s="62" customFormat="1" x14ac:dyDescent="0.2">
      <c r="A79" s="85"/>
      <c r="B79" s="215"/>
      <c r="C79" s="186"/>
    </row>
    <row r="80" spans="1:3" s="62" customFormat="1" x14ac:dyDescent="0.2">
      <c r="A80" s="78"/>
      <c r="B80" s="215"/>
      <c r="C80" s="187"/>
    </row>
    <row r="81" spans="1:3" s="62" customFormat="1" ht="19.5" x14ac:dyDescent="0.2">
      <c r="A81" s="74" t="s">
        <v>856</v>
      </c>
      <c r="B81" s="72"/>
      <c r="C81" s="187"/>
    </row>
    <row r="82" spans="1:3" s="62" customFormat="1" ht="19.5" x14ac:dyDescent="0.2">
      <c r="A82" s="74" t="s">
        <v>512</v>
      </c>
      <c r="B82" s="72"/>
      <c r="C82" s="187"/>
    </row>
    <row r="83" spans="1:3" s="62" customFormat="1" ht="19.5" x14ac:dyDescent="0.2">
      <c r="A83" s="74" t="s">
        <v>610</v>
      </c>
      <c r="B83" s="72"/>
      <c r="C83" s="187"/>
    </row>
    <row r="84" spans="1:3" s="62" customFormat="1" ht="19.5" x14ac:dyDescent="0.2">
      <c r="A84" s="74" t="s">
        <v>801</v>
      </c>
      <c r="B84" s="72"/>
      <c r="C84" s="187"/>
    </row>
    <row r="85" spans="1:3" s="62" customFormat="1" x14ac:dyDescent="0.2">
      <c r="A85" s="74"/>
      <c r="B85" s="65"/>
      <c r="C85" s="186"/>
    </row>
    <row r="86" spans="1:3" s="195" customFormat="1" ht="18.75" customHeight="1" x14ac:dyDescent="0.2">
      <c r="A86" s="15">
        <v>720000</v>
      </c>
      <c r="B86" s="5" t="s">
        <v>353</v>
      </c>
      <c r="C86" s="186">
        <f t="shared" ref="C86" si="14">+C87</f>
        <v>79300</v>
      </c>
    </row>
    <row r="87" spans="1:3" s="62" customFormat="1" ht="19.5" x14ac:dyDescent="0.2">
      <c r="A87" s="75">
        <v>722000</v>
      </c>
      <c r="B87" s="67" t="s">
        <v>1027</v>
      </c>
      <c r="C87" s="188">
        <f>+C88</f>
        <v>79300</v>
      </c>
    </row>
    <row r="88" spans="1:3" s="62" customFormat="1" x14ac:dyDescent="0.2">
      <c r="A88" s="74">
        <v>722500</v>
      </c>
      <c r="B88" s="11" t="s">
        <v>358</v>
      </c>
      <c r="C88" s="187">
        <v>79300</v>
      </c>
    </row>
    <row r="89" spans="1:3" s="195" customFormat="1" ht="37.5" x14ac:dyDescent="0.2">
      <c r="A89" s="15" t="s">
        <v>1</v>
      </c>
      <c r="B89" s="5" t="s">
        <v>1024</v>
      </c>
      <c r="C89" s="186">
        <v>166500</v>
      </c>
    </row>
    <row r="90" spans="1:3" s="62" customFormat="1" x14ac:dyDescent="0.2">
      <c r="A90" s="189"/>
      <c r="B90" s="190" t="s">
        <v>1022</v>
      </c>
      <c r="C90" s="191">
        <f>+C86+C89</f>
        <v>245800</v>
      </c>
    </row>
    <row r="91" spans="1:3" s="62" customFormat="1" x14ac:dyDescent="0.2">
      <c r="A91" s="185"/>
      <c r="B91" s="193"/>
      <c r="C91" s="186"/>
    </row>
    <row r="92" spans="1:3" s="62" customFormat="1" x14ac:dyDescent="0.2">
      <c r="A92" s="78"/>
      <c r="B92" s="215"/>
      <c r="C92" s="187"/>
    </row>
    <row r="93" spans="1:3" s="62" customFormat="1" ht="19.5" x14ac:dyDescent="0.2">
      <c r="A93" s="74" t="s">
        <v>860</v>
      </c>
      <c r="B93" s="72"/>
      <c r="C93" s="187"/>
    </row>
    <row r="94" spans="1:3" s="62" customFormat="1" ht="19.5" x14ac:dyDescent="0.2">
      <c r="A94" s="74" t="s">
        <v>512</v>
      </c>
      <c r="B94" s="72"/>
      <c r="C94" s="187"/>
    </row>
    <row r="95" spans="1:3" s="62" customFormat="1" ht="19.5" x14ac:dyDescent="0.2">
      <c r="A95" s="74" t="s">
        <v>635</v>
      </c>
      <c r="B95" s="72"/>
      <c r="C95" s="187"/>
    </row>
    <row r="96" spans="1:3" s="62" customFormat="1" ht="19.5" x14ac:dyDescent="0.2">
      <c r="A96" s="74" t="s">
        <v>861</v>
      </c>
      <c r="B96" s="72"/>
      <c r="C96" s="187"/>
    </row>
    <row r="97" spans="1:3" s="62" customFormat="1" x14ac:dyDescent="0.2">
      <c r="A97" s="74"/>
      <c r="B97" s="65"/>
      <c r="C97" s="186"/>
    </row>
    <row r="98" spans="1:3" s="195" customFormat="1" ht="18.75" customHeight="1" x14ac:dyDescent="0.2">
      <c r="A98" s="15">
        <v>720000</v>
      </c>
      <c r="B98" s="5" t="s">
        <v>353</v>
      </c>
      <c r="C98" s="186">
        <f t="shared" ref="C98:C99" si="15">+C99</f>
        <v>1028500</v>
      </c>
    </row>
    <row r="99" spans="1:3" s="62" customFormat="1" ht="19.5" x14ac:dyDescent="0.2">
      <c r="A99" s="75">
        <v>722000</v>
      </c>
      <c r="B99" s="67" t="s">
        <v>1027</v>
      </c>
      <c r="C99" s="188">
        <f t="shared" si="15"/>
        <v>1028500</v>
      </c>
    </row>
    <row r="100" spans="1:3" s="62" customFormat="1" x14ac:dyDescent="0.2">
      <c r="A100" s="74">
        <v>722500</v>
      </c>
      <c r="B100" s="11" t="s">
        <v>358</v>
      </c>
      <c r="C100" s="187">
        <v>1028500</v>
      </c>
    </row>
    <row r="101" spans="1:3" s="195" customFormat="1" ht="37.5" x14ac:dyDescent="0.2">
      <c r="A101" s="15" t="s">
        <v>1</v>
      </c>
      <c r="B101" s="5" t="s">
        <v>1024</v>
      </c>
      <c r="C101" s="186">
        <v>450000</v>
      </c>
    </row>
    <row r="102" spans="1:3" s="62" customFormat="1" x14ac:dyDescent="0.2">
      <c r="A102" s="189"/>
      <c r="B102" s="190" t="s">
        <v>1022</v>
      </c>
      <c r="C102" s="191">
        <f t="shared" ref="C102" si="16">+C98+C101</f>
        <v>1478500</v>
      </c>
    </row>
    <row r="103" spans="1:3" s="62" customFormat="1" x14ac:dyDescent="0.2">
      <c r="A103" s="185"/>
      <c r="B103" s="215"/>
      <c r="C103" s="186"/>
    </row>
    <row r="104" spans="1:3" s="62" customFormat="1" x14ac:dyDescent="0.2">
      <c r="A104" s="185"/>
      <c r="B104" s="215"/>
      <c r="C104" s="186"/>
    </row>
    <row r="105" spans="1:3" s="62" customFormat="1" ht="19.5" x14ac:dyDescent="0.2">
      <c r="A105" s="74" t="s">
        <v>866</v>
      </c>
      <c r="B105" s="72"/>
      <c r="C105" s="186"/>
    </row>
    <row r="106" spans="1:3" s="62" customFormat="1" ht="19.5" x14ac:dyDescent="0.2">
      <c r="A106" s="74" t="s">
        <v>513</v>
      </c>
      <c r="B106" s="72"/>
      <c r="C106" s="186"/>
    </row>
    <row r="107" spans="1:3" s="62" customFormat="1" ht="19.5" x14ac:dyDescent="0.2">
      <c r="A107" s="74" t="s">
        <v>608</v>
      </c>
      <c r="B107" s="72"/>
      <c r="C107" s="186"/>
    </row>
    <row r="108" spans="1:3" s="62" customFormat="1" ht="19.5" x14ac:dyDescent="0.2">
      <c r="A108" s="74" t="s">
        <v>801</v>
      </c>
      <c r="B108" s="72"/>
      <c r="C108" s="186"/>
    </row>
    <row r="109" spans="1:3" s="62" customFormat="1" x14ac:dyDescent="0.2">
      <c r="A109" s="74"/>
      <c r="B109" s="65"/>
      <c r="C109" s="186"/>
    </row>
    <row r="110" spans="1:3" s="195" customFormat="1" x14ac:dyDescent="0.2">
      <c r="A110" s="15">
        <v>720000</v>
      </c>
      <c r="B110" s="5" t="s">
        <v>353</v>
      </c>
      <c r="C110" s="186">
        <f t="shared" ref="C110:C111" si="17">C111</f>
        <v>10000</v>
      </c>
    </row>
    <row r="111" spans="1:3" s="73" customFormat="1" ht="19.5" x14ac:dyDescent="0.2">
      <c r="A111" s="75">
        <v>723000</v>
      </c>
      <c r="B111" s="67" t="s">
        <v>470</v>
      </c>
      <c r="C111" s="188">
        <f t="shared" si="17"/>
        <v>10000</v>
      </c>
    </row>
    <row r="112" spans="1:3" s="62" customFormat="1" x14ac:dyDescent="0.2">
      <c r="A112" s="74">
        <v>723100</v>
      </c>
      <c r="B112" s="11" t="s">
        <v>470</v>
      </c>
      <c r="C112" s="187">
        <v>10000</v>
      </c>
    </row>
    <row r="113" spans="1:3" s="214" customFormat="1" x14ac:dyDescent="0.2">
      <c r="A113" s="198"/>
      <c r="B113" s="210" t="s">
        <v>1022</v>
      </c>
      <c r="C113" s="199">
        <f t="shared" ref="C113" si="18">C110</f>
        <v>10000</v>
      </c>
    </row>
    <row r="114" spans="1:3" s="62" customFormat="1" x14ac:dyDescent="0.2">
      <c r="A114" s="185"/>
      <c r="B114" s="215"/>
      <c r="C114" s="186"/>
    </row>
    <row r="115" spans="1:3" s="62" customFormat="1" x14ac:dyDescent="0.2">
      <c r="A115" s="78"/>
      <c r="B115" s="215"/>
      <c r="C115" s="187"/>
    </row>
    <row r="116" spans="1:3" s="62" customFormat="1" ht="19.5" x14ac:dyDescent="0.2">
      <c r="A116" s="74" t="s">
        <v>1007</v>
      </c>
      <c r="B116" s="72"/>
      <c r="C116" s="187"/>
    </row>
    <row r="117" spans="1:3" s="62" customFormat="1" ht="19.5" x14ac:dyDescent="0.2">
      <c r="A117" s="74" t="s">
        <v>513</v>
      </c>
      <c r="B117" s="72"/>
      <c r="C117" s="187"/>
    </row>
    <row r="118" spans="1:3" s="62" customFormat="1" ht="19.5" x14ac:dyDescent="0.2">
      <c r="A118" s="74" t="s">
        <v>613</v>
      </c>
      <c r="B118" s="72"/>
      <c r="C118" s="187"/>
    </row>
    <row r="119" spans="1:3" s="62" customFormat="1" ht="19.5" x14ac:dyDescent="0.2">
      <c r="A119" s="74" t="s">
        <v>1008</v>
      </c>
      <c r="B119" s="72"/>
      <c r="C119" s="187"/>
    </row>
    <row r="120" spans="1:3" s="62" customFormat="1" x14ac:dyDescent="0.2">
      <c r="A120" s="74"/>
      <c r="B120" s="65"/>
      <c r="C120" s="186"/>
    </row>
    <row r="121" spans="1:3" s="195" customFormat="1" x14ac:dyDescent="0.2">
      <c r="A121" s="15">
        <v>710000</v>
      </c>
      <c r="B121" s="5" t="s">
        <v>351</v>
      </c>
      <c r="C121" s="186">
        <f t="shared" ref="C121:C122" si="19">+C122</f>
        <v>142400000</v>
      </c>
    </row>
    <row r="122" spans="1:3" s="62" customFormat="1" ht="19.5" x14ac:dyDescent="0.2">
      <c r="A122" s="75">
        <v>717000</v>
      </c>
      <c r="B122" s="67" t="s">
        <v>333</v>
      </c>
      <c r="C122" s="188">
        <f t="shared" si="19"/>
        <v>142400000</v>
      </c>
    </row>
    <row r="123" spans="1:3" s="62" customFormat="1" x14ac:dyDescent="0.2">
      <c r="A123" s="74">
        <v>717100</v>
      </c>
      <c r="B123" s="11" t="s">
        <v>1026</v>
      </c>
      <c r="C123" s="187">
        <v>142400000</v>
      </c>
    </row>
    <row r="124" spans="1:3" s="62" customFormat="1" x14ac:dyDescent="0.2">
      <c r="A124" s="189"/>
      <c r="B124" s="190" t="s">
        <v>1022</v>
      </c>
      <c r="C124" s="191">
        <f t="shared" ref="C124" si="20">+C121</f>
        <v>142400000</v>
      </c>
    </row>
    <row r="125" spans="1:3" s="62" customFormat="1" x14ac:dyDescent="0.2">
      <c r="A125" s="185"/>
      <c r="B125" s="215"/>
      <c r="C125" s="186"/>
    </row>
    <row r="126" spans="1:3" s="62" customFormat="1" x14ac:dyDescent="0.2">
      <c r="A126" s="185"/>
      <c r="B126" s="215"/>
      <c r="C126" s="186"/>
    </row>
    <row r="127" spans="1:3" s="62" customFormat="1" ht="19.5" x14ac:dyDescent="0.2">
      <c r="A127" s="74" t="s">
        <v>887</v>
      </c>
      <c r="B127" s="72"/>
      <c r="C127" s="187"/>
    </row>
    <row r="128" spans="1:3" s="62" customFormat="1" ht="19.5" x14ac:dyDescent="0.2">
      <c r="A128" s="74" t="s">
        <v>514</v>
      </c>
      <c r="B128" s="72"/>
      <c r="C128" s="187"/>
    </row>
    <row r="129" spans="1:3" s="62" customFormat="1" ht="19.5" x14ac:dyDescent="0.2">
      <c r="A129" s="74" t="s">
        <v>647</v>
      </c>
      <c r="B129" s="72"/>
      <c r="C129" s="187"/>
    </row>
    <row r="130" spans="1:3" s="62" customFormat="1" ht="19.5" x14ac:dyDescent="0.2">
      <c r="A130" s="74" t="s">
        <v>801</v>
      </c>
      <c r="B130" s="72"/>
      <c r="C130" s="187"/>
    </row>
    <row r="131" spans="1:3" s="62" customFormat="1" x14ac:dyDescent="0.2">
      <c r="A131" s="74"/>
      <c r="B131" s="65"/>
      <c r="C131" s="186"/>
    </row>
    <row r="132" spans="1:3" s="195" customFormat="1" ht="18.75" customHeight="1" x14ac:dyDescent="0.2">
      <c r="A132" s="78">
        <v>930000</v>
      </c>
      <c r="B132" s="197" t="s">
        <v>1032</v>
      </c>
      <c r="C132" s="186">
        <f t="shared" ref="C132:C133" si="21">C133</f>
        <v>20000</v>
      </c>
    </row>
    <row r="133" spans="1:3" s="62" customFormat="1" ht="19.5" x14ac:dyDescent="0.2">
      <c r="A133" s="13">
        <v>931000</v>
      </c>
      <c r="B133" s="19" t="s">
        <v>1031</v>
      </c>
      <c r="C133" s="194">
        <f t="shared" si="21"/>
        <v>20000</v>
      </c>
    </row>
    <row r="134" spans="1:3" s="62" customFormat="1" x14ac:dyDescent="0.2">
      <c r="A134" s="10">
        <v>931200</v>
      </c>
      <c r="B134" s="11" t="s">
        <v>458</v>
      </c>
      <c r="C134" s="187">
        <v>20000</v>
      </c>
    </row>
    <row r="135" spans="1:3" s="62" customFormat="1" ht="37.5" x14ac:dyDescent="0.2">
      <c r="A135" s="15" t="s">
        <v>1</v>
      </c>
      <c r="B135" s="5" t="s">
        <v>1024</v>
      </c>
      <c r="C135" s="186">
        <v>1000</v>
      </c>
    </row>
    <row r="136" spans="1:3" s="62" customFormat="1" x14ac:dyDescent="0.2">
      <c r="A136" s="189"/>
      <c r="B136" s="190" t="s">
        <v>1022</v>
      </c>
      <c r="C136" s="191">
        <f t="shared" ref="C136" si="22">C132+C135</f>
        <v>21000</v>
      </c>
    </row>
    <row r="137" spans="1:3" s="62" customFormat="1" x14ac:dyDescent="0.2">
      <c r="A137" s="185"/>
      <c r="B137" s="215"/>
      <c r="C137" s="186"/>
    </row>
    <row r="138" spans="1:3" s="62" customFormat="1" x14ac:dyDescent="0.2">
      <c r="A138" s="78"/>
      <c r="B138" s="215"/>
      <c r="C138" s="187"/>
    </row>
    <row r="139" spans="1:3" s="62" customFormat="1" ht="19.5" x14ac:dyDescent="0.2">
      <c r="A139" s="74" t="s">
        <v>888</v>
      </c>
      <c r="B139" s="72"/>
      <c r="C139" s="187"/>
    </row>
    <row r="140" spans="1:3" s="62" customFormat="1" ht="19.5" x14ac:dyDescent="0.2">
      <c r="A140" s="74" t="s">
        <v>514</v>
      </c>
      <c r="B140" s="72"/>
      <c r="C140" s="187"/>
    </row>
    <row r="141" spans="1:3" s="62" customFormat="1" ht="19.5" x14ac:dyDescent="0.2">
      <c r="A141" s="74" t="s">
        <v>648</v>
      </c>
      <c r="B141" s="72"/>
      <c r="C141" s="187"/>
    </row>
    <row r="142" spans="1:3" s="62" customFormat="1" ht="19.5" x14ac:dyDescent="0.2">
      <c r="A142" s="74" t="s">
        <v>801</v>
      </c>
      <c r="B142" s="72"/>
      <c r="C142" s="187"/>
    </row>
    <row r="143" spans="1:3" s="62" customFormat="1" x14ac:dyDescent="0.2">
      <c r="A143" s="74"/>
      <c r="B143" s="65"/>
      <c r="C143" s="186"/>
    </row>
    <row r="144" spans="1:3" s="195" customFormat="1" ht="18.75" customHeight="1" x14ac:dyDescent="0.2">
      <c r="A144" s="78">
        <v>930000</v>
      </c>
      <c r="B144" s="197" t="s">
        <v>1032</v>
      </c>
      <c r="C144" s="186">
        <f t="shared" ref="C144:C145" si="23">+C145</f>
        <v>40000</v>
      </c>
    </row>
    <row r="145" spans="1:3" s="62" customFormat="1" ht="19.5" x14ac:dyDescent="0.2">
      <c r="A145" s="13">
        <v>931000</v>
      </c>
      <c r="B145" s="19" t="s">
        <v>1031</v>
      </c>
      <c r="C145" s="188">
        <f t="shared" si="23"/>
        <v>40000</v>
      </c>
    </row>
    <row r="146" spans="1:3" s="62" customFormat="1" x14ac:dyDescent="0.2">
      <c r="A146" s="10">
        <v>931200</v>
      </c>
      <c r="B146" s="11" t="s">
        <v>458</v>
      </c>
      <c r="C146" s="187">
        <v>40000</v>
      </c>
    </row>
    <row r="147" spans="1:3" s="195" customFormat="1" ht="37.5" x14ac:dyDescent="0.2">
      <c r="A147" s="15" t="s">
        <v>1</v>
      </c>
      <c r="B147" s="5" t="s">
        <v>1024</v>
      </c>
      <c r="C147" s="186">
        <v>50000</v>
      </c>
    </row>
    <row r="148" spans="1:3" s="62" customFormat="1" x14ac:dyDescent="0.2">
      <c r="A148" s="189"/>
      <c r="B148" s="190" t="s">
        <v>1022</v>
      </c>
      <c r="C148" s="191">
        <f>+C144+C147</f>
        <v>90000</v>
      </c>
    </row>
    <row r="149" spans="1:3" s="62" customFormat="1" x14ac:dyDescent="0.2">
      <c r="A149" s="185"/>
      <c r="B149" s="215"/>
      <c r="C149" s="186"/>
    </row>
    <row r="150" spans="1:3" s="62" customFormat="1" x14ac:dyDescent="0.2">
      <c r="A150" s="78"/>
      <c r="B150" s="215"/>
      <c r="C150" s="187"/>
    </row>
    <row r="151" spans="1:3" s="62" customFormat="1" ht="19.5" x14ac:dyDescent="0.2">
      <c r="A151" s="74" t="s">
        <v>889</v>
      </c>
      <c r="B151" s="72"/>
      <c r="C151" s="187"/>
    </row>
    <row r="152" spans="1:3" s="62" customFormat="1" ht="19.5" x14ac:dyDescent="0.2">
      <c r="A152" s="74" t="s">
        <v>514</v>
      </c>
      <c r="B152" s="72"/>
      <c r="C152" s="187"/>
    </row>
    <row r="153" spans="1:3" s="62" customFormat="1" ht="19.5" x14ac:dyDescent="0.2">
      <c r="A153" s="74" t="s">
        <v>649</v>
      </c>
      <c r="B153" s="72"/>
      <c r="C153" s="187"/>
    </row>
    <row r="154" spans="1:3" s="62" customFormat="1" ht="19.5" x14ac:dyDescent="0.2">
      <c r="A154" s="74" t="s">
        <v>801</v>
      </c>
      <c r="B154" s="72"/>
      <c r="C154" s="187"/>
    </row>
    <row r="155" spans="1:3" s="62" customFormat="1" x14ac:dyDescent="0.2">
      <c r="A155" s="74"/>
      <c r="B155" s="65"/>
      <c r="C155" s="186"/>
    </row>
    <row r="156" spans="1:3" s="195" customFormat="1" x14ac:dyDescent="0.2">
      <c r="A156" s="78">
        <v>930000</v>
      </c>
      <c r="B156" s="197" t="s">
        <v>1032</v>
      </c>
      <c r="C156" s="186">
        <f t="shared" ref="C156:C157" si="24">C157</f>
        <v>5000</v>
      </c>
    </row>
    <row r="157" spans="1:3" s="73" customFormat="1" ht="19.5" x14ac:dyDescent="0.2">
      <c r="A157" s="13">
        <v>931000</v>
      </c>
      <c r="B157" s="19" t="s">
        <v>1031</v>
      </c>
      <c r="C157" s="188">
        <f t="shared" si="24"/>
        <v>5000</v>
      </c>
    </row>
    <row r="158" spans="1:3" s="62" customFormat="1" x14ac:dyDescent="0.2">
      <c r="A158" s="10">
        <v>931200</v>
      </c>
      <c r="B158" s="11" t="s">
        <v>458</v>
      </c>
      <c r="C158" s="187">
        <v>5000</v>
      </c>
    </row>
    <row r="159" spans="1:3" s="195" customFormat="1" ht="37.5" x14ac:dyDescent="0.2">
      <c r="A159" s="15" t="s">
        <v>1</v>
      </c>
      <c r="B159" s="5" t="s">
        <v>1024</v>
      </c>
      <c r="C159" s="186">
        <v>0</v>
      </c>
    </row>
    <row r="160" spans="1:3" s="62" customFormat="1" x14ac:dyDescent="0.2">
      <c r="A160" s="189"/>
      <c r="B160" s="190" t="s">
        <v>1022</v>
      </c>
      <c r="C160" s="191">
        <f t="shared" ref="C160" si="25">C159+C156</f>
        <v>5000</v>
      </c>
    </row>
    <row r="161" spans="1:3" s="62" customFormat="1" ht="19.5" x14ac:dyDescent="0.2">
      <c r="A161" s="196"/>
      <c r="B161" s="215"/>
      <c r="C161" s="186"/>
    </row>
    <row r="162" spans="1:3" s="62" customFormat="1" x14ac:dyDescent="0.2">
      <c r="A162" s="78"/>
      <c r="B162" s="215"/>
      <c r="C162" s="187"/>
    </row>
    <row r="163" spans="1:3" s="62" customFormat="1" ht="19.5" x14ac:dyDescent="0.2">
      <c r="A163" s="74" t="s">
        <v>890</v>
      </c>
      <c r="B163" s="72"/>
      <c r="C163" s="187"/>
    </row>
    <row r="164" spans="1:3" s="62" customFormat="1" ht="19.5" x14ac:dyDescent="0.2">
      <c r="A164" s="74" t="s">
        <v>514</v>
      </c>
      <c r="B164" s="72"/>
      <c r="C164" s="187"/>
    </row>
    <row r="165" spans="1:3" s="62" customFormat="1" ht="19.5" x14ac:dyDescent="0.2">
      <c r="A165" s="74" t="s">
        <v>650</v>
      </c>
      <c r="B165" s="72"/>
      <c r="C165" s="187"/>
    </row>
    <row r="166" spans="1:3" s="62" customFormat="1" ht="19.5" x14ac:dyDescent="0.2">
      <c r="A166" s="74" t="s">
        <v>801</v>
      </c>
      <c r="B166" s="72"/>
      <c r="C166" s="187"/>
    </row>
    <row r="167" spans="1:3" s="62" customFormat="1" x14ac:dyDescent="0.2">
      <c r="A167" s="74"/>
      <c r="B167" s="65"/>
      <c r="C167" s="187"/>
    </row>
    <row r="168" spans="1:3" s="195" customFormat="1" x14ac:dyDescent="0.2">
      <c r="A168" s="78">
        <v>930000</v>
      </c>
      <c r="B168" s="197" t="s">
        <v>1032</v>
      </c>
      <c r="C168" s="186">
        <f t="shared" ref="C168:C169" si="26">C169</f>
        <v>10000</v>
      </c>
    </row>
    <row r="169" spans="1:3" s="73" customFormat="1" ht="19.5" x14ac:dyDescent="0.2">
      <c r="A169" s="13">
        <v>931000</v>
      </c>
      <c r="B169" s="19" t="s">
        <v>1031</v>
      </c>
      <c r="C169" s="188">
        <f t="shared" si="26"/>
        <v>10000</v>
      </c>
    </row>
    <row r="170" spans="1:3" s="62" customFormat="1" x14ac:dyDescent="0.2">
      <c r="A170" s="10">
        <v>931200</v>
      </c>
      <c r="B170" s="11" t="s">
        <v>458</v>
      </c>
      <c r="C170" s="187">
        <v>10000</v>
      </c>
    </row>
    <row r="171" spans="1:3" s="200" customFormat="1" x14ac:dyDescent="0.2">
      <c r="A171" s="198"/>
      <c r="B171" s="210" t="s">
        <v>1022</v>
      </c>
      <c r="C171" s="199">
        <f t="shared" ref="C171" si="27">C168</f>
        <v>10000</v>
      </c>
    </row>
    <row r="172" spans="1:3" s="62" customFormat="1" x14ac:dyDescent="0.2">
      <c r="A172" s="185"/>
      <c r="B172" s="215"/>
      <c r="C172" s="187"/>
    </row>
    <row r="173" spans="1:3" s="62" customFormat="1" x14ac:dyDescent="0.2">
      <c r="A173" s="78"/>
      <c r="B173" s="215"/>
      <c r="C173" s="187"/>
    </row>
    <row r="174" spans="1:3" s="62" customFormat="1" ht="19.5" x14ac:dyDescent="0.2">
      <c r="A174" s="74" t="s">
        <v>891</v>
      </c>
      <c r="B174" s="72"/>
      <c r="C174" s="187"/>
    </row>
    <row r="175" spans="1:3" s="62" customFormat="1" ht="19.5" x14ac:dyDescent="0.2">
      <c r="A175" s="74" t="s">
        <v>514</v>
      </c>
      <c r="B175" s="72"/>
      <c r="C175" s="187"/>
    </row>
    <row r="176" spans="1:3" s="62" customFormat="1" ht="19.5" x14ac:dyDescent="0.2">
      <c r="A176" s="74" t="s">
        <v>651</v>
      </c>
      <c r="B176" s="72"/>
      <c r="C176" s="187"/>
    </row>
    <row r="177" spans="1:3" s="62" customFormat="1" ht="19.5" x14ac:dyDescent="0.2">
      <c r="A177" s="74" t="s">
        <v>801</v>
      </c>
      <c r="B177" s="72"/>
      <c r="C177" s="187"/>
    </row>
    <row r="178" spans="1:3" s="62" customFormat="1" x14ac:dyDescent="0.2">
      <c r="A178" s="74"/>
      <c r="B178" s="65"/>
      <c r="C178" s="186"/>
    </row>
    <row r="179" spans="1:3" s="195" customFormat="1" x14ac:dyDescent="0.2">
      <c r="A179" s="78">
        <v>930000</v>
      </c>
      <c r="B179" s="197" t="s">
        <v>1032</v>
      </c>
      <c r="C179" s="186">
        <f t="shared" ref="C179:C180" si="28">C180</f>
        <v>2000</v>
      </c>
    </row>
    <row r="180" spans="1:3" s="73" customFormat="1" ht="19.5" x14ac:dyDescent="0.2">
      <c r="A180" s="13">
        <v>931000</v>
      </c>
      <c r="B180" s="19" t="s">
        <v>1031</v>
      </c>
      <c r="C180" s="188">
        <f t="shared" si="28"/>
        <v>2000</v>
      </c>
    </row>
    <row r="181" spans="1:3" s="62" customFormat="1" x14ac:dyDescent="0.2">
      <c r="A181" s="7">
        <v>931200</v>
      </c>
      <c r="B181" s="8" t="s">
        <v>458</v>
      </c>
      <c r="C181" s="187">
        <v>2000</v>
      </c>
    </row>
    <row r="182" spans="1:3" s="62" customFormat="1" x14ac:dyDescent="0.2">
      <c r="A182" s="189"/>
      <c r="B182" s="190" t="s">
        <v>1022</v>
      </c>
      <c r="C182" s="191">
        <f t="shared" ref="C182" si="29">C179</f>
        <v>2000</v>
      </c>
    </row>
    <row r="183" spans="1:3" s="62" customFormat="1" x14ac:dyDescent="0.2">
      <c r="A183" s="185"/>
      <c r="B183" s="215"/>
      <c r="C183" s="186"/>
    </row>
    <row r="184" spans="1:3" s="62" customFormat="1" x14ac:dyDescent="0.2">
      <c r="A184" s="185"/>
      <c r="B184" s="215"/>
      <c r="C184" s="186"/>
    </row>
    <row r="185" spans="1:3" s="62" customFormat="1" ht="19.5" x14ac:dyDescent="0.2">
      <c r="A185" s="74" t="s">
        <v>1036</v>
      </c>
      <c r="B185" s="72"/>
      <c r="C185" s="187"/>
    </row>
    <row r="186" spans="1:3" s="62" customFormat="1" ht="19.5" x14ac:dyDescent="0.2">
      <c r="A186" s="74" t="s">
        <v>514</v>
      </c>
      <c r="B186" s="72"/>
      <c r="C186" s="187"/>
    </row>
    <row r="187" spans="1:3" s="62" customFormat="1" ht="19.5" x14ac:dyDescent="0.2">
      <c r="A187" s="74" t="s">
        <v>652</v>
      </c>
      <c r="B187" s="72"/>
      <c r="C187" s="187"/>
    </row>
    <row r="188" spans="1:3" s="62" customFormat="1" ht="19.5" x14ac:dyDescent="0.2">
      <c r="A188" s="74" t="s">
        <v>877</v>
      </c>
      <c r="B188" s="72"/>
      <c r="C188" s="187"/>
    </row>
    <row r="189" spans="1:3" s="62" customFormat="1" x14ac:dyDescent="0.2">
      <c r="A189" s="74"/>
      <c r="B189" s="65"/>
      <c r="C189" s="186"/>
    </row>
    <row r="190" spans="1:3" s="195" customFormat="1" ht="18.75" customHeight="1" x14ac:dyDescent="0.2">
      <c r="A190" s="15">
        <v>720000</v>
      </c>
      <c r="B190" s="5" t="s">
        <v>353</v>
      </c>
      <c r="C190" s="186">
        <f>+C191+C193</f>
        <v>65000</v>
      </c>
    </row>
    <row r="191" spans="1:3" s="62" customFormat="1" ht="39" x14ac:dyDescent="0.2">
      <c r="A191" s="75">
        <v>728000</v>
      </c>
      <c r="B191" s="67" t="s">
        <v>373</v>
      </c>
      <c r="C191" s="188">
        <f t="shared" ref="C191" si="30">+C192</f>
        <v>35000</v>
      </c>
    </row>
    <row r="192" spans="1:3" s="62" customFormat="1" ht="37.5" x14ac:dyDescent="0.2">
      <c r="A192" s="74">
        <v>728200</v>
      </c>
      <c r="B192" s="11" t="s">
        <v>402</v>
      </c>
      <c r="C192" s="187">
        <v>35000</v>
      </c>
    </row>
    <row r="193" spans="1:3" s="73" customFormat="1" ht="19.5" x14ac:dyDescent="0.2">
      <c r="A193" s="75">
        <v>729000</v>
      </c>
      <c r="B193" s="14" t="s">
        <v>349</v>
      </c>
      <c r="C193" s="188">
        <f t="shared" ref="C193" si="31">C194</f>
        <v>30000</v>
      </c>
    </row>
    <row r="194" spans="1:3" s="62" customFormat="1" x14ac:dyDescent="0.2">
      <c r="A194" s="74">
        <v>729100</v>
      </c>
      <c r="B194" s="11" t="s">
        <v>349</v>
      </c>
      <c r="C194" s="187">
        <v>30000</v>
      </c>
    </row>
    <row r="195" spans="1:3" s="195" customFormat="1" x14ac:dyDescent="0.2">
      <c r="A195" s="208">
        <v>810000</v>
      </c>
      <c r="B195" s="215" t="s">
        <v>1028</v>
      </c>
      <c r="C195" s="186">
        <f t="shared" ref="C195:C196" si="32">+C196</f>
        <v>690800</v>
      </c>
    </row>
    <row r="196" spans="1:3" s="62" customFormat="1" ht="39" x14ac:dyDescent="0.2">
      <c r="A196" s="196">
        <v>816000</v>
      </c>
      <c r="B196" s="14" t="s">
        <v>473</v>
      </c>
      <c r="C196" s="188">
        <f t="shared" si="32"/>
        <v>690800</v>
      </c>
    </row>
    <row r="197" spans="1:3" s="62" customFormat="1" x14ac:dyDescent="0.2">
      <c r="A197" s="74">
        <v>816100</v>
      </c>
      <c r="B197" s="11" t="s">
        <v>473</v>
      </c>
      <c r="C197" s="187">
        <v>690800</v>
      </c>
    </row>
    <row r="198" spans="1:3" s="195" customFormat="1" ht="37.5" x14ac:dyDescent="0.2">
      <c r="A198" s="78">
        <v>880000</v>
      </c>
      <c r="B198" s="18" t="s">
        <v>1033</v>
      </c>
      <c r="C198" s="186">
        <f t="shared" ref="C198:C199" si="33">+C199</f>
        <v>165000</v>
      </c>
    </row>
    <row r="199" spans="1:3" s="62" customFormat="1" ht="39" x14ac:dyDescent="0.2">
      <c r="A199" s="75">
        <v>881000</v>
      </c>
      <c r="B199" s="14" t="s">
        <v>415</v>
      </c>
      <c r="C199" s="188">
        <f t="shared" si="33"/>
        <v>165000</v>
      </c>
    </row>
    <row r="200" spans="1:3" s="62" customFormat="1" ht="37.5" x14ac:dyDescent="0.2">
      <c r="A200" s="42">
        <v>881200</v>
      </c>
      <c r="B200" s="11" t="s">
        <v>415</v>
      </c>
      <c r="C200" s="187">
        <v>165000</v>
      </c>
    </row>
    <row r="201" spans="1:3" s="195" customFormat="1" x14ac:dyDescent="0.2">
      <c r="A201" s="78">
        <v>930000</v>
      </c>
      <c r="B201" s="197" t="s">
        <v>1032</v>
      </c>
      <c r="C201" s="186">
        <f t="shared" ref="C201" si="34">+C202+C204</f>
        <v>117200</v>
      </c>
    </row>
    <row r="202" spans="1:3" s="62" customFormat="1" ht="19.5" x14ac:dyDescent="0.2">
      <c r="A202" s="13">
        <v>931000</v>
      </c>
      <c r="B202" s="19" t="s">
        <v>1031</v>
      </c>
      <c r="C202" s="188">
        <f t="shared" ref="C202" si="35">+C203</f>
        <v>94100</v>
      </c>
    </row>
    <row r="203" spans="1:3" s="62" customFormat="1" x14ac:dyDescent="0.2">
      <c r="A203" s="51">
        <v>931100</v>
      </c>
      <c r="B203" s="11" t="s">
        <v>457</v>
      </c>
      <c r="C203" s="187">
        <v>94100</v>
      </c>
    </row>
    <row r="204" spans="1:3" s="62" customFormat="1" ht="19.5" x14ac:dyDescent="0.2">
      <c r="A204" s="196">
        <v>938000</v>
      </c>
      <c r="B204" s="14" t="s">
        <v>395</v>
      </c>
      <c r="C204" s="188">
        <f t="shared" ref="C204" si="36">+C205</f>
        <v>23100</v>
      </c>
    </row>
    <row r="205" spans="1:3" s="62" customFormat="1" x14ac:dyDescent="0.2">
      <c r="A205" s="74">
        <v>938200</v>
      </c>
      <c r="B205" s="11" t="s">
        <v>461</v>
      </c>
      <c r="C205" s="187">
        <v>23100</v>
      </c>
    </row>
    <row r="206" spans="1:3" s="62" customFormat="1" ht="37.5" x14ac:dyDescent="0.2">
      <c r="A206" s="15" t="s">
        <v>1</v>
      </c>
      <c r="B206" s="5" t="s">
        <v>1024</v>
      </c>
      <c r="C206" s="186">
        <v>20000</v>
      </c>
    </row>
    <row r="207" spans="1:3" s="62" customFormat="1" x14ac:dyDescent="0.2">
      <c r="A207" s="189"/>
      <c r="B207" s="190" t="s">
        <v>1022</v>
      </c>
      <c r="C207" s="191">
        <f>+C190+C195+C198+C201+C206</f>
        <v>1058000</v>
      </c>
    </row>
    <row r="208" spans="1:3" s="62" customFormat="1" x14ac:dyDescent="0.2">
      <c r="A208" s="185"/>
      <c r="B208" s="215"/>
      <c r="C208" s="186"/>
    </row>
    <row r="209" spans="1:3" s="62" customFormat="1" x14ac:dyDescent="0.2">
      <c r="A209" s="78"/>
      <c r="B209" s="215"/>
      <c r="C209" s="187"/>
    </row>
    <row r="210" spans="1:3" s="62" customFormat="1" ht="19.5" x14ac:dyDescent="0.2">
      <c r="A210" s="74" t="s">
        <v>1037</v>
      </c>
      <c r="B210" s="72"/>
      <c r="C210" s="187"/>
    </row>
    <row r="211" spans="1:3" s="62" customFormat="1" ht="19.5" x14ac:dyDescent="0.2">
      <c r="A211" s="74" t="s">
        <v>514</v>
      </c>
      <c r="B211" s="72"/>
      <c r="C211" s="187"/>
    </row>
    <row r="212" spans="1:3" s="62" customFormat="1" ht="19.5" x14ac:dyDescent="0.2">
      <c r="A212" s="74" t="s">
        <v>653</v>
      </c>
      <c r="B212" s="72"/>
      <c r="C212" s="187"/>
    </row>
    <row r="213" spans="1:3" s="62" customFormat="1" ht="19.5" x14ac:dyDescent="0.2">
      <c r="A213" s="74" t="s">
        <v>877</v>
      </c>
      <c r="B213" s="72"/>
      <c r="C213" s="187"/>
    </row>
    <row r="214" spans="1:3" s="62" customFormat="1" x14ac:dyDescent="0.2">
      <c r="A214" s="74"/>
      <c r="B214" s="65"/>
      <c r="C214" s="186"/>
    </row>
    <row r="215" spans="1:3" s="195" customFormat="1" ht="18.75" customHeight="1" x14ac:dyDescent="0.2">
      <c r="A215" s="15">
        <v>720000</v>
      </c>
      <c r="B215" s="5" t="s">
        <v>353</v>
      </c>
      <c r="C215" s="186">
        <f t="shared" ref="C215" si="37">+C218+C216+C220+C222</f>
        <v>398000</v>
      </c>
    </row>
    <row r="216" spans="1:3" s="73" customFormat="1" ht="18.75" customHeight="1" x14ac:dyDescent="0.2">
      <c r="A216" s="75">
        <v>721000</v>
      </c>
      <c r="B216" s="67" t="s">
        <v>347</v>
      </c>
      <c r="C216" s="188">
        <f t="shared" ref="C216" si="38">C217</f>
        <v>158000</v>
      </c>
    </row>
    <row r="217" spans="1:3" s="62" customFormat="1" ht="18.75" customHeight="1" x14ac:dyDescent="0.2">
      <c r="A217" s="55">
        <v>721200</v>
      </c>
      <c r="B217" s="11" t="s">
        <v>354</v>
      </c>
      <c r="C217" s="188">
        <v>158000</v>
      </c>
    </row>
    <row r="218" spans="1:3" s="73" customFormat="1" ht="19.5" x14ac:dyDescent="0.2">
      <c r="A218" s="75">
        <v>722000</v>
      </c>
      <c r="B218" s="67" t="s">
        <v>1027</v>
      </c>
      <c r="C218" s="188">
        <f t="shared" ref="C218" si="39">SUM(C219:C219)</f>
        <v>0</v>
      </c>
    </row>
    <row r="219" spans="1:3" s="62" customFormat="1" x14ac:dyDescent="0.2">
      <c r="A219" s="74">
        <v>722500</v>
      </c>
      <c r="B219" s="11" t="s">
        <v>358</v>
      </c>
      <c r="C219" s="187"/>
    </row>
    <row r="220" spans="1:3" s="73" customFormat="1" ht="39" x14ac:dyDescent="0.2">
      <c r="A220" s="75">
        <v>728000</v>
      </c>
      <c r="B220" s="67" t="s">
        <v>373</v>
      </c>
      <c r="C220" s="188">
        <f t="shared" ref="C220" si="40">C221</f>
        <v>180000</v>
      </c>
    </row>
    <row r="221" spans="1:3" s="62" customFormat="1" ht="37.5" x14ac:dyDescent="0.2">
      <c r="A221" s="74">
        <v>728200</v>
      </c>
      <c r="B221" s="11" t="s">
        <v>402</v>
      </c>
      <c r="C221" s="187">
        <v>180000</v>
      </c>
    </row>
    <row r="222" spans="1:3" s="73" customFormat="1" ht="19.5" x14ac:dyDescent="0.2">
      <c r="A222" s="75">
        <v>729000</v>
      </c>
      <c r="B222" s="14" t="s">
        <v>349</v>
      </c>
      <c r="C222" s="188">
        <f t="shared" ref="C222" si="41">C223</f>
        <v>60000</v>
      </c>
    </row>
    <row r="223" spans="1:3" s="62" customFormat="1" x14ac:dyDescent="0.2">
      <c r="A223" s="74">
        <v>729100</v>
      </c>
      <c r="B223" s="11" t="s">
        <v>349</v>
      </c>
      <c r="C223" s="187">
        <v>60000</v>
      </c>
    </row>
    <row r="224" spans="1:3" s="195" customFormat="1" x14ac:dyDescent="0.2">
      <c r="A224" s="78">
        <v>810000</v>
      </c>
      <c r="B224" s="215" t="s">
        <v>1028</v>
      </c>
      <c r="C224" s="186">
        <f t="shared" ref="C224:C225" si="42">C225</f>
        <v>1498300</v>
      </c>
    </row>
    <row r="225" spans="1:3" s="73" customFormat="1" ht="39" x14ac:dyDescent="0.2">
      <c r="A225" s="75">
        <v>816000</v>
      </c>
      <c r="B225" s="14" t="s">
        <v>473</v>
      </c>
      <c r="C225" s="188">
        <f t="shared" si="42"/>
        <v>1498300</v>
      </c>
    </row>
    <row r="226" spans="1:3" s="62" customFormat="1" x14ac:dyDescent="0.2">
      <c r="A226" s="42">
        <v>816100</v>
      </c>
      <c r="B226" s="11" t="s">
        <v>473</v>
      </c>
      <c r="C226" s="187">
        <v>1498300</v>
      </c>
    </row>
    <row r="227" spans="1:3" s="195" customFormat="1" ht="37.5" x14ac:dyDescent="0.2">
      <c r="A227" s="78">
        <v>880000</v>
      </c>
      <c r="B227" s="18" t="s">
        <v>1033</v>
      </c>
      <c r="C227" s="186">
        <f t="shared" ref="C227:C228" si="43">C228</f>
        <v>300000</v>
      </c>
    </row>
    <row r="228" spans="1:3" s="73" customFormat="1" ht="39" x14ac:dyDescent="0.2">
      <c r="A228" s="75">
        <v>881000</v>
      </c>
      <c r="B228" s="14" t="s">
        <v>415</v>
      </c>
      <c r="C228" s="188">
        <f t="shared" si="43"/>
        <v>300000</v>
      </c>
    </row>
    <row r="229" spans="1:3" s="62" customFormat="1" ht="37.5" x14ac:dyDescent="0.2">
      <c r="A229" s="42">
        <v>881200</v>
      </c>
      <c r="B229" s="11" t="s">
        <v>415</v>
      </c>
      <c r="C229" s="187">
        <v>300000</v>
      </c>
    </row>
    <row r="230" spans="1:3" s="195" customFormat="1" x14ac:dyDescent="0.2">
      <c r="A230" s="78">
        <v>910000</v>
      </c>
      <c r="B230" s="215" t="s">
        <v>1034</v>
      </c>
      <c r="C230" s="186">
        <f t="shared" ref="C230:C231" si="44">C231</f>
        <v>100000</v>
      </c>
    </row>
    <row r="231" spans="1:3" s="73" customFormat="1" ht="19.5" x14ac:dyDescent="0.2">
      <c r="A231" s="13">
        <v>911000</v>
      </c>
      <c r="B231" s="14" t="s">
        <v>383</v>
      </c>
      <c r="C231" s="188">
        <f t="shared" si="44"/>
        <v>100000</v>
      </c>
    </row>
    <row r="232" spans="1:3" s="62" customFormat="1" x14ac:dyDescent="0.2">
      <c r="A232" s="51">
        <v>911400</v>
      </c>
      <c r="B232" s="11" t="s">
        <v>440</v>
      </c>
      <c r="C232" s="187">
        <v>100000</v>
      </c>
    </row>
    <row r="233" spans="1:3" s="195" customFormat="1" x14ac:dyDescent="0.2">
      <c r="A233" s="78">
        <v>930000</v>
      </c>
      <c r="B233" s="197" t="s">
        <v>1032</v>
      </c>
      <c r="C233" s="186">
        <f t="shared" ref="C233" si="45">C234+C236</f>
        <v>330000</v>
      </c>
    </row>
    <row r="234" spans="1:3" s="73" customFormat="1" ht="19.5" x14ac:dyDescent="0.2">
      <c r="A234" s="13">
        <v>931000</v>
      </c>
      <c r="B234" s="19" t="s">
        <v>1031</v>
      </c>
      <c r="C234" s="188">
        <f t="shared" ref="C234" si="46">C235</f>
        <v>280000</v>
      </c>
    </row>
    <row r="235" spans="1:3" s="62" customFormat="1" x14ac:dyDescent="0.2">
      <c r="A235" s="51">
        <v>931100</v>
      </c>
      <c r="B235" s="11" t="s">
        <v>457</v>
      </c>
      <c r="C235" s="187">
        <v>280000</v>
      </c>
    </row>
    <row r="236" spans="1:3" s="73" customFormat="1" ht="19.5" x14ac:dyDescent="0.2">
      <c r="A236" s="75">
        <v>938000</v>
      </c>
      <c r="B236" s="14" t="s">
        <v>395</v>
      </c>
      <c r="C236" s="188">
        <f t="shared" ref="C236" si="47">C237</f>
        <v>50000</v>
      </c>
    </row>
    <row r="237" spans="1:3" s="62" customFormat="1" x14ac:dyDescent="0.2">
      <c r="A237" s="42">
        <v>938200</v>
      </c>
      <c r="B237" s="11" t="s">
        <v>461</v>
      </c>
      <c r="C237" s="187">
        <v>50000</v>
      </c>
    </row>
    <row r="238" spans="1:3" s="62" customFormat="1" ht="37.5" x14ac:dyDescent="0.2">
      <c r="A238" s="15" t="s">
        <v>1</v>
      </c>
      <c r="B238" s="5" t="s">
        <v>1024</v>
      </c>
      <c r="C238" s="186">
        <v>50000</v>
      </c>
    </row>
    <row r="239" spans="1:3" s="62" customFormat="1" x14ac:dyDescent="0.2">
      <c r="A239" s="189"/>
      <c r="B239" s="190" t="s">
        <v>1022</v>
      </c>
      <c r="C239" s="191">
        <f t="shared" ref="C239" si="48">+C215+C238+C224+C227+C230+C233</f>
        <v>2676300</v>
      </c>
    </row>
    <row r="240" spans="1:3" s="62" customFormat="1" x14ac:dyDescent="0.2">
      <c r="A240" s="185"/>
      <c r="B240" s="215"/>
      <c r="C240" s="186"/>
    </row>
    <row r="241" spans="1:3" s="62" customFormat="1" x14ac:dyDescent="0.2">
      <c r="A241" s="78"/>
      <c r="B241" s="215"/>
      <c r="C241" s="187"/>
    </row>
    <row r="242" spans="1:3" s="62" customFormat="1" ht="19.5" x14ac:dyDescent="0.2">
      <c r="A242" s="74" t="s">
        <v>1038</v>
      </c>
      <c r="B242" s="72"/>
      <c r="C242" s="187"/>
    </row>
    <row r="243" spans="1:3" s="62" customFormat="1" ht="19.5" x14ac:dyDescent="0.2">
      <c r="A243" s="74" t="s">
        <v>514</v>
      </c>
      <c r="B243" s="72"/>
      <c r="C243" s="187"/>
    </row>
    <row r="244" spans="1:3" s="62" customFormat="1" ht="19.5" x14ac:dyDescent="0.2">
      <c r="A244" s="74" t="s">
        <v>654</v>
      </c>
      <c r="B244" s="72"/>
      <c r="C244" s="187"/>
    </row>
    <row r="245" spans="1:3" s="62" customFormat="1" ht="19.5" x14ac:dyDescent="0.2">
      <c r="A245" s="74" t="s">
        <v>877</v>
      </c>
      <c r="B245" s="72"/>
      <c r="C245" s="187"/>
    </row>
    <row r="246" spans="1:3" s="62" customFormat="1" x14ac:dyDescent="0.2">
      <c r="A246" s="74"/>
      <c r="B246" s="65"/>
      <c r="C246" s="186"/>
    </row>
    <row r="247" spans="1:3" s="195" customFormat="1" x14ac:dyDescent="0.2">
      <c r="A247" s="15">
        <v>720000</v>
      </c>
      <c r="B247" s="5" t="s">
        <v>353</v>
      </c>
      <c r="C247" s="186">
        <f>C248+C250+C252</f>
        <v>345800</v>
      </c>
    </row>
    <row r="248" spans="1:3" s="73" customFormat="1" ht="19.5" x14ac:dyDescent="0.2">
      <c r="A248" s="75">
        <v>721000</v>
      </c>
      <c r="B248" s="67" t="s">
        <v>347</v>
      </c>
      <c r="C248" s="188">
        <f t="shared" ref="C248" si="49">C249</f>
        <v>105800</v>
      </c>
    </row>
    <row r="249" spans="1:3" s="62" customFormat="1" x14ac:dyDescent="0.2">
      <c r="A249" s="55">
        <v>721200</v>
      </c>
      <c r="B249" s="11" t="s">
        <v>354</v>
      </c>
      <c r="C249" s="187">
        <v>105800</v>
      </c>
    </row>
    <row r="250" spans="1:3" s="62" customFormat="1" ht="19.5" x14ac:dyDescent="0.2">
      <c r="A250" s="75">
        <v>722000</v>
      </c>
      <c r="B250" s="67" t="s">
        <v>1027</v>
      </c>
      <c r="C250" s="188">
        <f t="shared" ref="C250" si="50">C251</f>
        <v>170000</v>
      </c>
    </row>
    <row r="251" spans="1:3" s="62" customFormat="1" x14ac:dyDescent="0.2">
      <c r="A251" s="42">
        <v>722500</v>
      </c>
      <c r="B251" s="11" t="s">
        <v>358</v>
      </c>
      <c r="C251" s="187">
        <v>170000</v>
      </c>
    </row>
    <row r="252" spans="1:3" s="73" customFormat="1" ht="39" x14ac:dyDescent="0.2">
      <c r="A252" s="75">
        <v>728000</v>
      </c>
      <c r="B252" s="67" t="s">
        <v>373</v>
      </c>
      <c r="C252" s="188">
        <f>C253</f>
        <v>70000</v>
      </c>
    </row>
    <row r="253" spans="1:3" s="62" customFormat="1" ht="37.5" x14ac:dyDescent="0.2">
      <c r="A253" s="42">
        <v>728200</v>
      </c>
      <c r="B253" s="248" t="s">
        <v>402</v>
      </c>
      <c r="C253" s="187">
        <v>70000</v>
      </c>
    </row>
    <row r="254" spans="1:3" s="195" customFormat="1" x14ac:dyDescent="0.2">
      <c r="A254" s="78">
        <v>810000</v>
      </c>
      <c r="B254" s="215" t="s">
        <v>1028</v>
      </c>
      <c r="C254" s="186">
        <f t="shared" ref="C254:C255" si="51">C255</f>
        <v>250000</v>
      </c>
    </row>
    <row r="255" spans="1:3" s="62" customFormat="1" ht="39" x14ac:dyDescent="0.2">
      <c r="A255" s="75">
        <v>816000</v>
      </c>
      <c r="B255" s="14" t="s">
        <v>473</v>
      </c>
      <c r="C255" s="188">
        <f t="shared" si="51"/>
        <v>250000</v>
      </c>
    </row>
    <row r="256" spans="1:3" s="62" customFormat="1" x14ac:dyDescent="0.2">
      <c r="A256" s="42">
        <v>816100</v>
      </c>
      <c r="B256" s="11" t="s">
        <v>473</v>
      </c>
      <c r="C256" s="187">
        <v>250000</v>
      </c>
    </row>
    <row r="257" spans="1:3" s="195" customFormat="1" ht="37.5" x14ac:dyDescent="0.2">
      <c r="A257" s="78">
        <v>880000</v>
      </c>
      <c r="B257" s="18" t="s">
        <v>1033</v>
      </c>
      <c r="C257" s="186">
        <f t="shared" ref="C257:C258" si="52">+C258</f>
        <v>60000</v>
      </c>
    </row>
    <row r="258" spans="1:3" s="62" customFormat="1" ht="39" x14ac:dyDescent="0.2">
      <c r="A258" s="75">
        <v>881000</v>
      </c>
      <c r="B258" s="14" t="s">
        <v>415</v>
      </c>
      <c r="C258" s="188">
        <f t="shared" si="52"/>
        <v>60000</v>
      </c>
    </row>
    <row r="259" spans="1:3" s="62" customFormat="1" ht="37.5" x14ac:dyDescent="0.2">
      <c r="A259" s="42">
        <v>881200</v>
      </c>
      <c r="B259" s="11" t="s">
        <v>415</v>
      </c>
      <c r="C259" s="187">
        <v>60000</v>
      </c>
    </row>
    <row r="260" spans="1:3" s="195" customFormat="1" x14ac:dyDescent="0.2">
      <c r="A260" s="78">
        <v>930000</v>
      </c>
      <c r="B260" s="197" t="s">
        <v>1032</v>
      </c>
      <c r="C260" s="186">
        <f>C263+C261</f>
        <v>103500</v>
      </c>
    </row>
    <row r="261" spans="1:3" s="73" customFormat="1" ht="19.5" x14ac:dyDescent="0.2">
      <c r="A261" s="13">
        <v>931000</v>
      </c>
      <c r="B261" s="19" t="s">
        <v>1031</v>
      </c>
      <c r="C261" s="188">
        <f t="shared" ref="C261" si="53">C262</f>
        <v>63500</v>
      </c>
    </row>
    <row r="262" spans="1:3" s="62" customFormat="1" x14ac:dyDescent="0.2">
      <c r="A262" s="51">
        <v>931100</v>
      </c>
      <c r="B262" s="11" t="s">
        <v>457</v>
      </c>
      <c r="C262" s="187">
        <v>63500</v>
      </c>
    </row>
    <row r="263" spans="1:3" s="62" customFormat="1" ht="19.5" x14ac:dyDescent="0.2">
      <c r="A263" s="75">
        <v>938000</v>
      </c>
      <c r="B263" s="14" t="s">
        <v>395</v>
      </c>
      <c r="C263" s="188">
        <f t="shared" ref="C263" si="54">C264</f>
        <v>40000</v>
      </c>
    </row>
    <row r="264" spans="1:3" s="62" customFormat="1" x14ac:dyDescent="0.2">
      <c r="A264" s="42">
        <v>938200</v>
      </c>
      <c r="B264" s="11" t="s">
        <v>461</v>
      </c>
      <c r="C264" s="187">
        <v>40000</v>
      </c>
    </row>
    <row r="265" spans="1:3" s="195" customFormat="1" ht="37.5" x14ac:dyDescent="0.2">
      <c r="A265" s="15" t="s">
        <v>1</v>
      </c>
      <c r="B265" s="5" t="s">
        <v>1024</v>
      </c>
      <c r="C265" s="186">
        <v>50000</v>
      </c>
    </row>
    <row r="266" spans="1:3" s="62" customFormat="1" x14ac:dyDescent="0.2">
      <c r="A266" s="189"/>
      <c r="B266" s="190" t="s">
        <v>1022</v>
      </c>
      <c r="C266" s="191">
        <f t="shared" ref="C266" si="55">C247+C254+C257+C260+C265</f>
        <v>809300</v>
      </c>
    </row>
    <row r="267" spans="1:3" s="62" customFormat="1" x14ac:dyDescent="0.2">
      <c r="A267" s="185"/>
      <c r="B267" s="215"/>
      <c r="C267" s="187"/>
    </row>
    <row r="268" spans="1:3" s="62" customFormat="1" x14ac:dyDescent="0.2">
      <c r="A268" s="78"/>
      <c r="B268" s="215"/>
      <c r="C268" s="187"/>
    </row>
    <row r="269" spans="1:3" s="62" customFormat="1" ht="19.5" x14ac:dyDescent="0.2">
      <c r="A269" s="74" t="s">
        <v>1039</v>
      </c>
      <c r="B269" s="72"/>
      <c r="C269" s="187"/>
    </row>
    <row r="270" spans="1:3" s="62" customFormat="1" ht="19.5" x14ac:dyDescent="0.2">
      <c r="A270" s="74" t="s">
        <v>514</v>
      </c>
      <c r="B270" s="72"/>
      <c r="C270" s="187"/>
    </row>
    <row r="271" spans="1:3" s="62" customFormat="1" ht="19.5" x14ac:dyDescent="0.2">
      <c r="A271" s="74" t="s">
        <v>655</v>
      </c>
      <c r="B271" s="72"/>
      <c r="C271" s="187"/>
    </row>
    <row r="272" spans="1:3" s="62" customFormat="1" ht="19.5" x14ac:dyDescent="0.2">
      <c r="A272" s="74" t="s">
        <v>877</v>
      </c>
      <c r="B272" s="72"/>
      <c r="C272" s="187"/>
    </row>
    <row r="273" spans="1:7" s="62" customFormat="1" x14ac:dyDescent="0.2">
      <c r="A273" s="74"/>
      <c r="B273" s="65"/>
      <c r="C273" s="186"/>
    </row>
    <row r="274" spans="1:7" s="195" customFormat="1" ht="18.75" customHeight="1" x14ac:dyDescent="0.2">
      <c r="A274" s="15">
        <v>720000</v>
      </c>
      <c r="B274" s="5" t="s">
        <v>353</v>
      </c>
      <c r="C274" s="186">
        <f>+C277+C275</f>
        <v>165500</v>
      </c>
    </row>
    <row r="275" spans="1:7" s="73" customFormat="1" ht="18.75" customHeight="1" x14ac:dyDescent="0.2">
      <c r="A275" s="75">
        <v>721000</v>
      </c>
      <c r="B275" s="67" t="s">
        <v>347</v>
      </c>
      <c r="C275" s="188">
        <f>C276</f>
        <v>15000</v>
      </c>
    </row>
    <row r="276" spans="1:7" s="62" customFormat="1" ht="18.75" customHeight="1" x14ac:dyDescent="0.2">
      <c r="A276" s="55">
        <v>721200</v>
      </c>
      <c r="B276" s="11" t="s">
        <v>354</v>
      </c>
      <c r="C276" s="187">
        <v>15000</v>
      </c>
    </row>
    <row r="277" spans="1:7" s="73" customFormat="1" ht="19.5" x14ac:dyDescent="0.2">
      <c r="A277" s="75">
        <v>722000</v>
      </c>
      <c r="B277" s="67" t="s">
        <v>1027</v>
      </c>
      <c r="C277" s="188">
        <f t="shared" ref="C277" si="56">SUM(C278:C278)</f>
        <v>150500</v>
      </c>
    </row>
    <row r="278" spans="1:7" s="62" customFormat="1" x14ac:dyDescent="0.2">
      <c r="A278" s="74">
        <v>722500</v>
      </c>
      <c r="B278" s="11" t="s">
        <v>358</v>
      </c>
      <c r="C278" s="187">
        <v>150500</v>
      </c>
    </row>
    <row r="279" spans="1:7" s="195" customFormat="1" x14ac:dyDescent="0.2">
      <c r="A279" s="78">
        <v>810000</v>
      </c>
      <c r="B279" s="215" t="s">
        <v>1028</v>
      </c>
      <c r="C279" s="186">
        <f t="shared" ref="C279:C280" si="57">C280</f>
        <v>33700</v>
      </c>
    </row>
    <row r="280" spans="1:7" s="73" customFormat="1" ht="39" x14ac:dyDescent="0.2">
      <c r="A280" s="75">
        <v>816000</v>
      </c>
      <c r="B280" s="14" t="s">
        <v>473</v>
      </c>
      <c r="C280" s="188">
        <f t="shared" si="57"/>
        <v>33700</v>
      </c>
    </row>
    <row r="281" spans="1:7" s="62" customFormat="1" ht="18.75" customHeight="1" x14ac:dyDescent="0.2">
      <c r="A281" s="42">
        <v>816100</v>
      </c>
      <c r="B281" s="11" t="s">
        <v>473</v>
      </c>
      <c r="C281" s="187">
        <v>33700</v>
      </c>
    </row>
    <row r="282" spans="1:7" s="195" customFormat="1" x14ac:dyDescent="0.2">
      <c r="A282" s="78">
        <v>930000</v>
      </c>
      <c r="B282" s="197" t="s">
        <v>1032</v>
      </c>
      <c r="C282" s="186">
        <f>C283</f>
        <v>225000</v>
      </c>
    </row>
    <row r="283" spans="1:7" s="73" customFormat="1" ht="19.5" x14ac:dyDescent="0.2">
      <c r="A283" s="13">
        <v>931000</v>
      </c>
      <c r="B283" s="19" t="s">
        <v>1031</v>
      </c>
      <c r="C283" s="188">
        <f>C284+C285</f>
        <v>225000</v>
      </c>
    </row>
    <row r="284" spans="1:7" s="62" customFormat="1" x14ac:dyDescent="0.2">
      <c r="A284" s="51">
        <v>931100</v>
      </c>
      <c r="B284" s="11" t="s">
        <v>457</v>
      </c>
      <c r="C284" s="187">
        <v>25000</v>
      </c>
    </row>
    <row r="285" spans="1:7" s="62" customFormat="1" x14ac:dyDescent="0.2">
      <c r="A285" s="74">
        <v>931900</v>
      </c>
      <c r="B285" s="11" t="s">
        <v>1035</v>
      </c>
      <c r="C285" s="187">
        <v>200000</v>
      </c>
    </row>
    <row r="286" spans="1:7" s="195" customFormat="1" ht="37.5" x14ac:dyDescent="0.2">
      <c r="A286" s="15" t="s">
        <v>1</v>
      </c>
      <c r="B286" s="5" t="s">
        <v>1024</v>
      </c>
      <c r="C286" s="186">
        <v>1500</v>
      </c>
    </row>
    <row r="287" spans="1:7" s="62" customFormat="1" x14ac:dyDescent="0.2">
      <c r="A287" s="189"/>
      <c r="B287" s="190" t="s">
        <v>1022</v>
      </c>
      <c r="C287" s="191">
        <f>+C274+C279+C282+C286</f>
        <v>425700</v>
      </c>
    </row>
    <row r="288" spans="1:7" s="62" customFormat="1" x14ac:dyDescent="0.2">
      <c r="A288" s="185"/>
      <c r="B288" s="215"/>
      <c r="C288" s="187"/>
      <c r="G288" s="201"/>
    </row>
    <row r="289" spans="1:3" s="62" customFormat="1" x14ac:dyDescent="0.2">
      <c r="A289" s="78"/>
      <c r="B289" s="215"/>
      <c r="C289" s="187"/>
    </row>
    <row r="290" spans="1:3" s="62" customFormat="1" ht="19.5" x14ac:dyDescent="0.2">
      <c r="A290" s="74" t="s">
        <v>1040</v>
      </c>
      <c r="B290" s="72"/>
      <c r="C290" s="187"/>
    </row>
    <row r="291" spans="1:3" s="62" customFormat="1" ht="19.5" x14ac:dyDescent="0.2">
      <c r="A291" s="74" t="s">
        <v>514</v>
      </c>
      <c r="B291" s="72"/>
      <c r="C291" s="187"/>
    </row>
    <row r="292" spans="1:3" s="62" customFormat="1" ht="19.5" x14ac:dyDescent="0.2">
      <c r="A292" s="74" t="s">
        <v>656</v>
      </c>
      <c r="B292" s="72"/>
      <c r="C292" s="187"/>
    </row>
    <row r="293" spans="1:3" s="62" customFormat="1" ht="19.5" x14ac:dyDescent="0.2">
      <c r="A293" s="74" t="s">
        <v>877</v>
      </c>
      <c r="B293" s="72"/>
      <c r="C293" s="187"/>
    </row>
    <row r="294" spans="1:3" s="62" customFormat="1" x14ac:dyDescent="0.2">
      <c r="A294" s="74"/>
      <c r="B294" s="65"/>
      <c r="C294" s="186"/>
    </row>
    <row r="295" spans="1:3" s="195" customFormat="1" ht="18.75" customHeight="1" x14ac:dyDescent="0.2">
      <c r="A295" s="15">
        <v>720000</v>
      </c>
      <c r="B295" s="5" t="s">
        <v>353</v>
      </c>
      <c r="C295" s="186">
        <f t="shared" ref="C295" si="58">+C298+C296</f>
        <v>211000</v>
      </c>
    </row>
    <row r="296" spans="1:3" s="73" customFormat="1" ht="18.75" customHeight="1" x14ac:dyDescent="0.2">
      <c r="A296" s="75">
        <v>721000</v>
      </c>
      <c r="B296" s="67" t="s">
        <v>347</v>
      </c>
      <c r="C296" s="188">
        <f t="shared" ref="C296" si="59">C297</f>
        <v>150000</v>
      </c>
    </row>
    <row r="297" spans="1:3" s="62" customFormat="1" ht="18.75" customHeight="1" x14ac:dyDescent="0.2">
      <c r="A297" s="55">
        <v>721200</v>
      </c>
      <c r="B297" s="11" t="s">
        <v>354</v>
      </c>
      <c r="C297" s="188">
        <v>150000</v>
      </c>
    </row>
    <row r="298" spans="1:3" s="73" customFormat="1" ht="19.5" x14ac:dyDescent="0.2">
      <c r="A298" s="75">
        <v>722000</v>
      </c>
      <c r="B298" s="67" t="s">
        <v>1027</v>
      </c>
      <c r="C298" s="188">
        <f t="shared" ref="C298" si="60">SUM(C299:C299)</f>
        <v>61000</v>
      </c>
    </row>
    <row r="299" spans="1:3" s="62" customFormat="1" x14ac:dyDescent="0.2">
      <c r="A299" s="74">
        <v>722500</v>
      </c>
      <c r="B299" s="11" t="s">
        <v>358</v>
      </c>
      <c r="C299" s="187">
        <v>61000</v>
      </c>
    </row>
    <row r="300" spans="1:3" s="195" customFormat="1" x14ac:dyDescent="0.2">
      <c r="A300" s="78">
        <v>810000</v>
      </c>
      <c r="B300" s="215" t="s">
        <v>1028</v>
      </c>
      <c r="C300" s="186">
        <f t="shared" ref="C300:C301" si="61">C301</f>
        <v>970000</v>
      </c>
    </row>
    <row r="301" spans="1:3" s="73" customFormat="1" ht="39" x14ac:dyDescent="0.2">
      <c r="A301" s="75">
        <v>816000</v>
      </c>
      <c r="B301" s="14" t="s">
        <v>473</v>
      </c>
      <c r="C301" s="188">
        <f t="shared" si="61"/>
        <v>970000</v>
      </c>
    </row>
    <row r="302" spans="1:3" s="62" customFormat="1" ht="18.75" customHeight="1" x14ac:dyDescent="0.2">
      <c r="A302" s="42">
        <v>816100</v>
      </c>
      <c r="B302" s="11" t="s">
        <v>473</v>
      </c>
      <c r="C302" s="187">
        <v>970000</v>
      </c>
    </row>
    <row r="303" spans="1:3" s="195" customFormat="1" ht="37.5" x14ac:dyDescent="0.2">
      <c r="A303" s="78">
        <v>880000</v>
      </c>
      <c r="B303" s="18" t="s">
        <v>1033</v>
      </c>
      <c r="C303" s="186">
        <f t="shared" ref="C303:C304" si="62">C304</f>
        <v>40000</v>
      </c>
    </row>
    <row r="304" spans="1:3" s="73" customFormat="1" ht="39" x14ac:dyDescent="0.2">
      <c r="A304" s="75">
        <v>881000</v>
      </c>
      <c r="B304" s="14" t="s">
        <v>415</v>
      </c>
      <c r="C304" s="188">
        <f t="shared" si="62"/>
        <v>40000</v>
      </c>
    </row>
    <row r="305" spans="1:3" s="62" customFormat="1" ht="37.5" x14ac:dyDescent="0.2">
      <c r="A305" s="42">
        <v>881200</v>
      </c>
      <c r="B305" s="11" t="s">
        <v>415</v>
      </c>
      <c r="C305" s="187">
        <v>40000</v>
      </c>
    </row>
    <row r="306" spans="1:3" s="195" customFormat="1" x14ac:dyDescent="0.2">
      <c r="A306" s="78">
        <v>930000</v>
      </c>
      <c r="B306" s="197" t="s">
        <v>1032</v>
      </c>
      <c r="C306" s="186">
        <f t="shared" ref="C306" si="63">C307+C309</f>
        <v>206800</v>
      </c>
    </row>
    <row r="307" spans="1:3" s="73" customFormat="1" ht="19.5" x14ac:dyDescent="0.2">
      <c r="A307" s="13">
        <v>931000</v>
      </c>
      <c r="B307" s="19" t="s">
        <v>1031</v>
      </c>
      <c r="C307" s="188">
        <f t="shared" ref="C307" si="64">C308</f>
        <v>200000</v>
      </c>
    </row>
    <row r="308" spans="1:3" s="62" customFormat="1" x14ac:dyDescent="0.2">
      <c r="A308" s="51">
        <v>931100</v>
      </c>
      <c r="B308" s="11" t="s">
        <v>457</v>
      </c>
      <c r="C308" s="187">
        <v>200000</v>
      </c>
    </row>
    <row r="309" spans="1:3" s="73" customFormat="1" ht="19.5" x14ac:dyDescent="0.2">
      <c r="A309" s="75">
        <v>938000</v>
      </c>
      <c r="B309" s="14" t="s">
        <v>395</v>
      </c>
      <c r="C309" s="188">
        <f t="shared" ref="C309" si="65">C310</f>
        <v>6800</v>
      </c>
    </row>
    <row r="310" spans="1:3" s="62" customFormat="1" x14ac:dyDescent="0.2">
      <c r="A310" s="42">
        <v>938200</v>
      </c>
      <c r="B310" s="11" t="s">
        <v>461</v>
      </c>
      <c r="C310" s="187">
        <v>6800</v>
      </c>
    </row>
    <row r="311" spans="1:3" s="62" customFormat="1" ht="37.5" x14ac:dyDescent="0.2">
      <c r="A311" s="15" t="s">
        <v>1</v>
      </c>
      <c r="B311" s="5" t="s">
        <v>1024</v>
      </c>
      <c r="C311" s="186">
        <v>91000</v>
      </c>
    </row>
    <row r="312" spans="1:3" s="62" customFormat="1" x14ac:dyDescent="0.2">
      <c r="A312" s="189"/>
      <c r="B312" s="190" t="s">
        <v>1022</v>
      </c>
      <c r="C312" s="191">
        <f t="shared" ref="C312" si="66">+C295+C311+C300+C303+C306</f>
        <v>1518800</v>
      </c>
    </row>
    <row r="313" spans="1:3" s="62" customFormat="1" x14ac:dyDescent="0.2">
      <c r="A313" s="185"/>
      <c r="B313" s="215"/>
      <c r="C313" s="186"/>
    </row>
    <row r="314" spans="1:3" s="62" customFormat="1" x14ac:dyDescent="0.2">
      <c r="A314" s="78"/>
      <c r="B314" s="215"/>
      <c r="C314" s="187"/>
    </row>
    <row r="315" spans="1:3" s="62" customFormat="1" ht="19.5" x14ac:dyDescent="0.2">
      <c r="A315" s="74" t="s">
        <v>1041</v>
      </c>
      <c r="B315" s="72"/>
      <c r="C315" s="187"/>
    </row>
    <row r="316" spans="1:3" s="62" customFormat="1" ht="19.5" x14ac:dyDescent="0.2">
      <c r="A316" s="74" t="s">
        <v>514</v>
      </c>
      <c r="B316" s="72"/>
      <c r="C316" s="187"/>
    </row>
    <row r="317" spans="1:3" s="62" customFormat="1" ht="19.5" x14ac:dyDescent="0.2">
      <c r="A317" s="74" t="s">
        <v>657</v>
      </c>
      <c r="B317" s="72"/>
      <c r="C317" s="187"/>
    </row>
    <row r="318" spans="1:3" s="62" customFormat="1" ht="19.5" x14ac:dyDescent="0.2">
      <c r="A318" s="74" t="s">
        <v>877</v>
      </c>
      <c r="B318" s="72"/>
      <c r="C318" s="187"/>
    </row>
    <row r="319" spans="1:3" s="62" customFormat="1" x14ac:dyDescent="0.2">
      <c r="A319" s="74"/>
      <c r="B319" s="65"/>
      <c r="C319" s="186"/>
    </row>
    <row r="320" spans="1:3" s="195" customFormat="1" ht="18.75" customHeight="1" x14ac:dyDescent="0.2">
      <c r="A320" s="15">
        <v>720000</v>
      </c>
      <c r="B320" s="5" t="s">
        <v>353</v>
      </c>
      <c r="C320" s="186">
        <f t="shared" ref="C320" si="67">+C321+C323+C325</f>
        <v>22000</v>
      </c>
    </row>
    <row r="321" spans="1:3" s="62" customFormat="1" ht="19.5" x14ac:dyDescent="0.2">
      <c r="A321" s="75">
        <v>722000</v>
      </c>
      <c r="B321" s="67" t="s">
        <v>1027</v>
      </c>
      <c r="C321" s="188">
        <f t="shared" ref="C321" si="68">SUM(C322:C322)</f>
        <v>5000</v>
      </c>
    </row>
    <row r="322" spans="1:3" s="62" customFormat="1" x14ac:dyDescent="0.2">
      <c r="A322" s="74">
        <v>722500</v>
      </c>
      <c r="B322" s="11" t="s">
        <v>358</v>
      </c>
      <c r="C322" s="187">
        <v>5000</v>
      </c>
    </row>
    <row r="323" spans="1:3" s="73" customFormat="1" ht="39" x14ac:dyDescent="0.2">
      <c r="A323" s="75">
        <v>728000</v>
      </c>
      <c r="B323" s="67" t="s">
        <v>373</v>
      </c>
      <c r="C323" s="188">
        <f t="shared" ref="C323" si="69">C324</f>
        <v>12000</v>
      </c>
    </row>
    <row r="324" spans="1:3" s="62" customFormat="1" ht="37.5" x14ac:dyDescent="0.2">
      <c r="A324" s="74">
        <v>728200</v>
      </c>
      <c r="B324" s="11" t="s">
        <v>402</v>
      </c>
      <c r="C324" s="187">
        <v>12000</v>
      </c>
    </row>
    <row r="325" spans="1:3" s="73" customFormat="1" ht="19.5" x14ac:dyDescent="0.2">
      <c r="A325" s="75">
        <v>729000</v>
      </c>
      <c r="B325" s="14" t="s">
        <v>349</v>
      </c>
      <c r="C325" s="188">
        <f t="shared" ref="C325" si="70">C326</f>
        <v>5000</v>
      </c>
    </row>
    <row r="326" spans="1:3" s="62" customFormat="1" x14ac:dyDescent="0.2">
      <c r="A326" s="74">
        <v>729100</v>
      </c>
      <c r="B326" s="11" t="s">
        <v>349</v>
      </c>
      <c r="C326" s="187">
        <v>5000</v>
      </c>
    </row>
    <row r="327" spans="1:3" s="195" customFormat="1" x14ac:dyDescent="0.2">
      <c r="A327" s="78">
        <v>810000</v>
      </c>
      <c r="B327" s="215" t="s">
        <v>1028</v>
      </c>
      <c r="C327" s="186">
        <f t="shared" ref="C327:C328" si="71">C328</f>
        <v>50000</v>
      </c>
    </row>
    <row r="328" spans="1:3" s="73" customFormat="1" ht="39" x14ac:dyDescent="0.2">
      <c r="A328" s="75">
        <v>816000</v>
      </c>
      <c r="B328" s="14" t="s">
        <v>473</v>
      </c>
      <c r="C328" s="188">
        <f t="shared" si="71"/>
        <v>50000</v>
      </c>
    </row>
    <row r="329" spans="1:3" s="62" customFormat="1" ht="18.75" customHeight="1" x14ac:dyDescent="0.2">
      <c r="A329" s="42">
        <v>816100</v>
      </c>
      <c r="B329" s="11" t="s">
        <v>473</v>
      </c>
      <c r="C329" s="187">
        <v>50000</v>
      </c>
    </row>
    <row r="330" spans="1:3" s="195" customFormat="1" ht="37.5" x14ac:dyDescent="0.2">
      <c r="A330" s="78">
        <v>880000</v>
      </c>
      <c r="B330" s="18" t="s">
        <v>1033</v>
      </c>
      <c r="C330" s="186">
        <f t="shared" ref="C330:C331" si="72">C331</f>
        <v>20000</v>
      </c>
    </row>
    <row r="331" spans="1:3" s="73" customFormat="1" ht="39" x14ac:dyDescent="0.2">
      <c r="A331" s="75">
        <v>881000</v>
      </c>
      <c r="B331" s="14" t="s">
        <v>415</v>
      </c>
      <c r="C331" s="188">
        <f t="shared" si="72"/>
        <v>20000</v>
      </c>
    </row>
    <row r="332" spans="1:3" s="62" customFormat="1" ht="37.5" x14ac:dyDescent="0.2">
      <c r="A332" s="42">
        <v>881200</v>
      </c>
      <c r="B332" s="11" t="s">
        <v>415</v>
      </c>
      <c r="C332" s="187">
        <v>20000</v>
      </c>
    </row>
    <row r="333" spans="1:3" s="195" customFormat="1" x14ac:dyDescent="0.2">
      <c r="A333" s="78">
        <v>930000</v>
      </c>
      <c r="B333" s="197" t="s">
        <v>1032</v>
      </c>
      <c r="C333" s="186">
        <f t="shared" ref="C333" si="73">C334+C336</f>
        <v>16000</v>
      </c>
    </row>
    <row r="334" spans="1:3" s="73" customFormat="1" ht="19.5" x14ac:dyDescent="0.2">
      <c r="A334" s="13">
        <v>931000</v>
      </c>
      <c r="B334" s="19" t="s">
        <v>1031</v>
      </c>
      <c r="C334" s="188">
        <f t="shared" ref="C334" si="74">C335</f>
        <v>12000</v>
      </c>
    </row>
    <row r="335" spans="1:3" s="62" customFormat="1" x14ac:dyDescent="0.2">
      <c r="A335" s="51">
        <v>931100</v>
      </c>
      <c r="B335" s="11" t="s">
        <v>457</v>
      </c>
      <c r="C335" s="187">
        <v>12000</v>
      </c>
    </row>
    <row r="336" spans="1:3" s="73" customFormat="1" ht="19.5" x14ac:dyDescent="0.2">
      <c r="A336" s="75">
        <v>938000</v>
      </c>
      <c r="B336" s="14" t="s">
        <v>395</v>
      </c>
      <c r="C336" s="188">
        <f t="shared" ref="C336" si="75">C337</f>
        <v>4000</v>
      </c>
    </row>
    <row r="337" spans="1:3" s="62" customFormat="1" x14ac:dyDescent="0.2">
      <c r="A337" s="42">
        <v>938200</v>
      </c>
      <c r="B337" s="11" t="s">
        <v>461</v>
      </c>
      <c r="C337" s="187">
        <v>4000</v>
      </c>
    </row>
    <row r="338" spans="1:3" s="195" customFormat="1" ht="37.5" x14ac:dyDescent="0.2">
      <c r="A338" s="15" t="s">
        <v>1</v>
      </c>
      <c r="B338" s="5" t="s">
        <v>1024</v>
      </c>
      <c r="C338" s="186">
        <v>5000</v>
      </c>
    </row>
    <row r="339" spans="1:3" s="62" customFormat="1" x14ac:dyDescent="0.2">
      <c r="A339" s="189"/>
      <c r="B339" s="190" t="s">
        <v>1022</v>
      </c>
      <c r="C339" s="191">
        <f t="shared" ref="C339" si="76">+C320+C327+C330+C333+C338</f>
        <v>113000</v>
      </c>
    </row>
    <row r="340" spans="1:3" s="62" customFormat="1" x14ac:dyDescent="0.2">
      <c r="A340" s="185"/>
      <c r="B340" s="215"/>
      <c r="C340" s="186"/>
    </row>
    <row r="341" spans="1:3" s="62" customFormat="1" x14ac:dyDescent="0.2">
      <c r="A341" s="78"/>
      <c r="B341" s="215"/>
      <c r="C341" s="187"/>
    </row>
    <row r="342" spans="1:3" s="62" customFormat="1" ht="19.5" x14ac:dyDescent="0.2">
      <c r="A342" s="74" t="s">
        <v>898</v>
      </c>
      <c r="B342" s="72"/>
      <c r="C342" s="187"/>
    </row>
    <row r="343" spans="1:3" s="62" customFormat="1" ht="19.5" x14ac:dyDescent="0.2">
      <c r="A343" s="74" t="s">
        <v>514</v>
      </c>
      <c r="B343" s="72"/>
      <c r="C343" s="187"/>
    </row>
    <row r="344" spans="1:3" s="62" customFormat="1" ht="19.5" x14ac:dyDescent="0.2">
      <c r="A344" s="74" t="s">
        <v>658</v>
      </c>
      <c r="B344" s="72"/>
      <c r="C344" s="187"/>
    </row>
    <row r="345" spans="1:3" s="62" customFormat="1" ht="19.5" x14ac:dyDescent="0.2">
      <c r="A345" s="74" t="s">
        <v>801</v>
      </c>
      <c r="B345" s="72"/>
      <c r="C345" s="187"/>
    </row>
    <row r="346" spans="1:3" s="62" customFormat="1" x14ac:dyDescent="0.2">
      <c r="A346" s="74"/>
      <c r="B346" s="65"/>
      <c r="C346" s="186"/>
    </row>
    <row r="347" spans="1:3" s="195" customFormat="1" ht="18.75" customHeight="1" x14ac:dyDescent="0.2">
      <c r="A347" s="78">
        <v>930000</v>
      </c>
      <c r="B347" s="197" t="s">
        <v>1032</v>
      </c>
      <c r="C347" s="186">
        <f t="shared" ref="C347" si="77">+C348</f>
        <v>2000000</v>
      </c>
    </row>
    <row r="348" spans="1:3" s="62" customFormat="1" ht="19.5" x14ac:dyDescent="0.2">
      <c r="A348" s="13">
        <v>931000</v>
      </c>
      <c r="B348" s="19" t="s">
        <v>1031</v>
      </c>
      <c r="C348" s="188">
        <f t="shared" ref="C348" si="78">SUM(C349:C349)</f>
        <v>2000000</v>
      </c>
    </row>
    <row r="349" spans="1:3" s="62" customFormat="1" x14ac:dyDescent="0.2">
      <c r="A349" s="10">
        <v>931200</v>
      </c>
      <c r="B349" s="11" t="s">
        <v>458</v>
      </c>
      <c r="C349" s="187">
        <v>2000000</v>
      </c>
    </row>
    <row r="350" spans="1:3" s="62" customFormat="1" ht="37.5" x14ac:dyDescent="0.2">
      <c r="A350" s="15" t="s">
        <v>1</v>
      </c>
      <c r="B350" s="5" t="s">
        <v>1024</v>
      </c>
      <c r="C350" s="186">
        <v>1000000</v>
      </c>
    </row>
    <row r="351" spans="1:3" s="62" customFormat="1" x14ac:dyDescent="0.2">
      <c r="A351" s="189"/>
      <c r="B351" s="190" t="s">
        <v>1022</v>
      </c>
      <c r="C351" s="191">
        <f t="shared" ref="C351" si="79">+C347+C350</f>
        <v>3000000</v>
      </c>
    </row>
    <row r="352" spans="1:3" s="62" customFormat="1" x14ac:dyDescent="0.2">
      <c r="A352" s="185"/>
      <c r="B352" s="215"/>
      <c r="C352" s="186"/>
    </row>
    <row r="353" spans="1:3" s="62" customFormat="1" x14ac:dyDescent="0.2">
      <c r="A353" s="78"/>
      <c r="B353" s="215"/>
      <c r="C353" s="187"/>
    </row>
    <row r="354" spans="1:3" s="62" customFormat="1" ht="19.5" x14ac:dyDescent="0.2">
      <c r="A354" s="74" t="s">
        <v>899</v>
      </c>
      <c r="B354" s="72"/>
      <c r="C354" s="187"/>
    </row>
    <row r="355" spans="1:3" s="62" customFormat="1" ht="19.5" x14ac:dyDescent="0.2">
      <c r="A355" s="74" t="s">
        <v>514</v>
      </c>
      <c r="B355" s="72"/>
      <c r="C355" s="187"/>
    </row>
    <row r="356" spans="1:3" s="62" customFormat="1" ht="19.5" x14ac:dyDescent="0.2">
      <c r="A356" s="74" t="s">
        <v>659</v>
      </c>
      <c r="B356" s="72"/>
      <c r="C356" s="187"/>
    </row>
    <row r="357" spans="1:3" s="62" customFormat="1" ht="19.5" x14ac:dyDescent="0.2">
      <c r="A357" s="74" t="s">
        <v>801</v>
      </c>
      <c r="B357" s="72"/>
      <c r="C357" s="187"/>
    </row>
    <row r="358" spans="1:3" s="62" customFormat="1" x14ac:dyDescent="0.2">
      <c r="A358" s="74"/>
      <c r="B358" s="65"/>
      <c r="C358" s="186"/>
    </row>
    <row r="359" spans="1:3" s="195" customFormat="1" ht="18.75" customHeight="1" x14ac:dyDescent="0.2">
      <c r="A359" s="78">
        <v>930000</v>
      </c>
      <c r="B359" s="197" t="s">
        <v>1032</v>
      </c>
      <c r="C359" s="186">
        <f t="shared" ref="C359" si="80">+C360</f>
        <v>340000</v>
      </c>
    </row>
    <row r="360" spans="1:3" s="62" customFormat="1" ht="19.5" x14ac:dyDescent="0.2">
      <c r="A360" s="13">
        <v>931000</v>
      </c>
      <c r="B360" s="19" t="s">
        <v>1031</v>
      </c>
      <c r="C360" s="188">
        <f t="shared" ref="C360" si="81">SUM(C361:C361)</f>
        <v>340000</v>
      </c>
    </row>
    <row r="361" spans="1:3" s="62" customFormat="1" x14ac:dyDescent="0.2">
      <c r="A361" s="10">
        <v>931200</v>
      </c>
      <c r="B361" s="11" t="s">
        <v>458</v>
      </c>
      <c r="C361" s="187">
        <v>340000</v>
      </c>
    </row>
    <row r="362" spans="1:3" s="62" customFormat="1" ht="37.5" x14ac:dyDescent="0.2">
      <c r="A362" s="15" t="s">
        <v>1</v>
      </c>
      <c r="B362" s="5" t="s">
        <v>1024</v>
      </c>
      <c r="C362" s="186">
        <v>160000</v>
      </c>
    </row>
    <row r="363" spans="1:3" s="62" customFormat="1" x14ac:dyDescent="0.2">
      <c r="A363" s="189"/>
      <c r="B363" s="190" t="s">
        <v>1022</v>
      </c>
      <c r="C363" s="191">
        <f t="shared" ref="C363" si="82">+C359+C362</f>
        <v>500000</v>
      </c>
    </row>
    <row r="364" spans="1:3" s="62" customFormat="1" x14ac:dyDescent="0.2">
      <c r="A364" s="185"/>
      <c r="B364" s="215"/>
      <c r="C364" s="186"/>
    </row>
    <row r="365" spans="1:3" s="62" customFormat="1" x14ac:dyDescent="0.2">
      <c r="A365" s="185"/>
      <c r="B365" s="215"/>
      <c r="C365" s="186"/>
    </row>
    <row r="366" spans="1:3" s="62" customFormat="1" ht="19.5" x14ac:dyDescent="0.2">
      <c r="A366" s="74" t="s">
        <v>900</v>
      </c>
      <c r="B366" s="72"/>
      <c r="C366" s="187"/>
    </row>
    <row r="367" spans="1:3" s="62" customFormat="1" ht="19.5" x14ac:dyDescent="0.2">
      <c r="A367" s="74" t="s">
        <v>514</v>
      </c>
      <c r="B367" s="72"/>
      <c r="C367" s="187"/>
    </row>
    <row r="368" spans="1:3" s="62" customFormat="1" ht="19.5" x14ac:dyDescent="0.2">
      <c r="A368" s="74" t="s">
        <v>660</v>
      </c>
      <c r="B368" s="72"/>
      <c r="C368" s="187"/>
    </row>
    <row r="369" spans="1:3" s="62" customFormat="1" ht="19.5" x14ac:dyDescent="0.2">
      <c r="A369" s="74" t="s">
        <v>801</v>
      </c>
      <c r="B369" s="72"/>
      <c r="C369" s="187"/>
    </row>
    <row r="370" spans="1:3" s="62" customFormat="1" x14ac:dyDescent="0.2">
      <c r="A370" s="74"/>
      <c r="B370" s="65"/>
      <c r="C370" s="186"/>
    </row>
    <row r="371" spans="1:3" s="195" customFormat="1" ht="18.75" customHeight="1" x14ac:dyDescent="0.2">
      <c r="A371" s="78">
        <v>930000</v>
      </c>
      <c r="B371" s="197" t="s">
        <v>1032</v>
      </c>
      <c r="C371" s="186">
        <f t="shared" ref="C371" si="83">+C372</f>
        <v>1000000</v>
      </c>
    </row>
    <row r="372" spans="1:3" s="62" customFormat="1" ht="19.5" x14ac:dyDescent="0.2">
      <c r="A372" s="13">
        <v>931000</v>
      </c>
      <c r="B372" s="19" t="s">
        <v>1031</v>
      </c>
      <c r="C372" s="188">
        <f t="shared" ref="C372" si="84">SUM(C373:C373)</f>
        <v>1000000</v>
      </c>
    </row>
    <row r="373" spans="1:3" s="62" customFormat="1" x14ac:dyDescent="0.2">
      <c r="A373" s="10">
        <v>931200</v>
      </c>
      <c r="B373" s="11" t="s">
        <v>458</v>
      </c>
      <c r="C373" s="187">
        <v>1000000</v>
      </c>
    </row>
    <row r="374" spans="1:3" s="195" customFormat="1" ht="37.5" x14ac:dyDescent="0.2">
      <c r="A374" s="15" t="s">
        <v>1</v>
      </c>
      <c r="B374" s="5" t="s">
        <v>1024</v>
      </c>
      <c r="C374" s="186">
        <v>500000</v>
      </c>
    </row>
    <row r="375" spans="1:3" s="62" customFormat="1" x14ac:dyDescent="0.2">
      <c r="A375" s="189"/>
      <c r="B375" s="190" t="s">
        <v>1022</v>
      </c>
      <c r="C375" s="191">
        <f t="shared" ref="C375" si="85">+C371+C374</f>
        <v>1500000</v>
      </c>
    </row>
    <row r="376" spans="1:3" s="62" customFormat="1" x14ac:dyDescent="0.2">
      <c r="A376" s="185"/>
      <c r="B376" s="215"/>
      <c r="C376" s="186"/>
    </row>
    <row r="377" spans="1:3" s="62" customFormat="1" x14ac:dyDescent="0.2">
      <c r="A377" s="78"/>
      <c r="B377" s="215"/>
      <c r="C377" s="187"/>
    </row>
    <row r="378" spans="1:3" s="62" customFormat="1" ht="19.5" x14ac:dyDescent="0.2">
      <c r="A378" s="74" t="s">
        <v>901</v>
      </c>
      <c r="B378" s="72"/>
      <c r="C378" s="187"/>
    </row>
    <row r="379" spans="1:3" s="62" customFormat="1" ht="19.5" x14ac:dyDescent="0.2">
      <c r="A379" s="74" t="s">
        <v>514</v>
      </c>
      <c r="B379" s="72"/>
      <c r="C379" s="187"/>
    </row>
    <row r="380" spans="1:3" s="62" customFormat="1" ht="19.5" x14ac:dyDescent="0.2">
      <c r="A380" s="74" t="s">
        <v>661</v>
      </c>
      <c r="B380" s="72"/>
      <c r="C380" s="187"/>
    </row>
    <row r="381" spans="1:3" s="62" customFormat="1" ht="19.5" x14ac:dyDescent="0.2">
      <c r="A381" s="74" t="s">
        <v>801</v>
      </c>
      <c r="B381" s="72"/>
      <c r="C381" s="187"/>
    </row>
    <row r="382" spans="1:3" s="62" customFormat="1" x14ac:dyDescent="0.2">
      <c r="A382" s="74"/>
      <c r="B382" s="65"/>
      <c r="C382" s="186"/>
    </row>
    <row r="383" spans="1:3" s="195" customFormat="1" ht="18.75" customHeight="1" x14ac:dyDescent="0.2">
      <c r="A383" s="78">
        <v>930000</v>
      </c>
      <c r="B383" s="197" t="s">
        <v>1032</v>
      </c>
      <c r="C383" s="186">
        <f t="shared" ref="C383" si="86">+C384</f>
        <v>450000</v>
      </c>
    </row>
    <row r="384" spans="1:3" s="62" customFormat="1" ht="19.5" x14ac:dyDescent="0.2">
      <c r="A384" s="13">
        <v>931000</v>
      </c>
      <c r="B384" s="19" t="s">
        <v>1031</v>
      </c>
      <c r="C384" s="188">
        <f t="shared" ref="C384" si="87">SUM(C385:C385)</f>
        <v>450000</v>
      </c>
    </row>
    <row r="385" spans="1:3" s="62" customFormat="1" x14ac:dyDescent="0.2">
      <c r="A385" s="10">
        <v>931200</v>
      </c>
      <c r="B385" s="11" t="s">
        <v>458</v>
      </c>
      <c r="C385" s="187">
        <v>450000</v>
      </c>
    </row>
    <row r="386" spans="1:3" s="62" customFormat="1" ht="37.5" x14ac:dyDescent="0.2">
      <c r="A386" s="15" t="s">
        <v>1</v>
      </c>
      <c r="B386" s="5" t="s">
        <v>1024</v>
      </c>
      <c r="C386" s="187">
        <v>0</v>
      </c>
    </row>
    <row r="387" spans="1:3" s="62" customFormat="1" x14ac:dyDescent="0.2">
      <c r="A387" s="189"/>
      <c r="B387" s="190" t="s">
        <v>1022</v>
      </c>
      <c r="C387" s="191">
        <f t="shared" ref="C387" si="88">+C383+C386</f>
        <v>450000</v>
      </c>
    </row>
    <row r="388" spans="1:3" s="62" customFormat="1" x14ac:dyDescent="0.2">
      <c r="A388" s="185"/>
      <c r="B388" s="215"/>
      <c r="C388" s="186"/>
    </row>
    <row r="389" spans="1:3" s="62" customFormat="1" x14ac:dyDescent="0.2">
      <c r="A389" s="78"/>
      <c r="B389" s="215"/>
      <c r="C389" s="187"/>
    </row>
    <row r="390" spans="1:3" s="62" customFormat="1" ht="19.5" x14ac:dyDescent="0.2">
      <c r="A390" s="74" t="s">
        <v>902</v>
      </c>
      <c r="B390" s="72"/>
      <c r="C390" s="187"/>
    </row>
    <row r="391" spans="1:3" s="62" customFormat="1" ht="19.5" x14ac:dyDescent="0.2">
      <c r="A391" s="74" t="s">
        <v>514</v>
      </c>
      <c r="B391" s="72"/>
      <c r="C391" s="187"/>
    </row>
    <row r="392" spans="1:3" s="62" customFormat="1" ht="19.5" x14ac:dyDescent="0.2">
      <c r="A392" s="74" t="s">
        <v>662</v>
      </c>
      <c r="B392" s="72"/>
      <c r="C392" s="187"/>
    </row>
    <row r="393" spans="1:3" s="62" customFormat="1" ht="19.5" x14ac:dyDescent="0.2">
      <c r="A393" s="74" t="s">
        <v>801</v>
      </c>
      <c r="B393" s="72"/>
      <c r="C393" s="187"/>
    </row>
    <row r="394" spans="1:3" s="62" customFormat="1" x14ac:dyDescent="0.2">
      <c r="A394" s="74"/>
      <c r="B394" s="65"/>
      <c r="C394" s="186"/>
    </row>
    <row r="395" spans="1:3" s="195" customFormat="1" ht="18.75" customHeight="1" x14ac:dyDescent="0.2">
      <c r="A395" s="78">
        <v>930000</v>
      </c>
      <c r="B395" s="197" t="s">
        <v>1032</v>
      </c>
      <c r="C395" s="186">
        <f t="shared" ref="C395" si="89">+C396</f>
        <v>700000</v>
      </c>
    </row>
    <row r="396" spans="1:3" s="62" customFormat="1" ht="19.5" x14ac:dyDescent="0.2">
      <c r="A396" s="13">
        <v>931000</v>
      </c>
      <c r="B396" s="19" t="s">
        <v>1031</v>
      </c>
      <c r="C396" s="188">
        <f t="shared" ref="C396" si="90">SUM(C397:C397)</f>
        <v>700000</v>
      </c>
    </row>
    <row r="397" spans="1:3" s="62" customFormat="1" x14ac:dyDescent="0.2">
      <c r="A397" s="10">
        <v>931200</v>
      </c>
      <c r="B397" s="11" t="s">
        <v>458</v>
      </c>
      <c r="C397" s="187">
        <v>700000</v>
      </c>
    </row>
    <row r="398" spans="1:3" s="62" customFormat="1" ht="37.5" x14ac:dyDescent="0.2">
      <c r="A398" s="15" t="s">
        <v>1</v>
      </c>
      <c r="B398" s="5" t="s">
        <v>1024</v>
      </c>
      <c r="C398" s="187">
        <v>0</v>
      </c>
    </row>
    <row r="399" spans="1:3" s="62" customFormat="1" x14ac:dyDescent="0.2">
      <c r="A399" s="189"/>
      <c r="B399" s="190" t="s">
        <v>1022</v>
      </c>
      <c r="C399" s="191">
        <f t="shared" ref="C399" si="91">+C395+C398</f>
        <v>700000</v>
      </c>
    </row>
    <row r="400" spans="1:3" s="62" customFormat="1" x14ac:dyDescent="0.2">
      <c r="A400" s="185"/>
      <c r="B400" s="215"/>
      <c r="C400" s="186"/>
    </row>
    <row r="401" spans="1:3" s="62" customFormat="1" x14ac:dyDescent="0.2">
      <c r="A401" s="78"/>
      <c r="B401" s="215"/>
      <c r="C401" s="187"/>
    </row>
    <row r="402" spans="1:3" s="62" customFormat="1" ht="19.5" x14ac:dyDescent="0.2">
      <c r="A402" s="74" t="s">
        <v>903</v>
      </c>
      <c r="B402" s="72"/>
      <c r="C402" s="187"/>
    </row>
    <row r="403" spans="1:3" s="62" customFormat="1" ht="19.5" x14ac:dyDescent="0.2">
      <c r="A403" s="74" t="s">
        <v>514</v>
      </c>
      <c r="B403" s="72"/>
      <c r="C403" s="187"/>
    </row>
    <row r="404" spans="1:3" s="62" customFormat="1" ht="19.5" x14ac:dyDescent="0.2">
      <c r="A404" s="74" t="s">
        <v>663</v>
      </c>
      <c r="B404" s="72"/>
      <c r="C404" s="187"/>
    </row>
    <row r="405" spans="1:3" s="62" customFormat="1" ht="19.5" x14ac:dyDescent="0.2">
      <c r="A405" s="74" t="s">
        <v>801</v>
      </c>
      <c r="B405" s="72"/>
      <c r="C405" s="187"/>
    </row>
    <row r="406" spans="1:3" s="62" customFormat="1" x14ac:dyDescent="0.2">
      <c r="A406" s="74"/>
      <c r="B406" s="65"/>
      <c r="C406" s="186"/>
    </row>
    <row r="407" spans="1:3" s="195" customFormat="1" ht="18.75" customHeight="1" x14ac:dyDescent="0.2">
      <c r="A407" s="78">
        <v>930000</v>
      </c>
      <c r="B407" s="197" t="s">
        <v>1032</v>
      </c>
      <c r="C407" s="186">
        <f t="shared" ref="C407" si="92">+C408</f>
        <v>60000</v>
      </c>
    </row>
    <row r="408" spans="1:3" s="62" customFormat="1" ht="19.5" x14ac:dyDescent="0.2">
      <c r="A408" s="13">
        <v>931000</v>
      </c>
      <c r="B408" s="19" t="s">
        <v>1031</v>
      </c>
      <c r="C408" s="188">
        <f t="shared" ref="C408" si="93">SUM(C409:C409)</f>
        <v>60000</v>
      </c>
    </row>
    <row r="409" spans="1:3" s="62" customFormat="1" x14ac:dyDescent="0.2">
      <c r="A409" s="10">
        <v>931200</v>
      </c>
      <c r="B409" s="11" t="s">
        <v>458</v>
      </c>
      <c r="C409" s="187">
        <v>60000</v>
      </c>
    </row>
    <row r="410" spans="1:3" s="195" customFormat="1" ht="37.5" x14ac:dyDescent="0.2">
      <c r="A410" s="15" t="s">
        <v>1</v>
      </c>
      <c r="B410" s="5" t="s">
        <v>1024</v>
      </c>
      <c r="C410" s="186">
        <v>60000</v>
      </c>
    </row>
    <row r="411" spans="1:3" s="62" customFormat="1" x14ac:dyDescent="0.2">
      <c r="A411" s="189"/>
      <c r="B411" s="190" t="s">
        <v>1022</v>
      </c>
      <c r="C411" s="191">
        <f t="shared" ref="C411" si="94">+C407+C410</f>
        <v>120000</v>
      </c>
    </row>
    <row r="412" spans="1:3" s="62" customFormat="1" x14ac:dyDescent="0.2">
      <c r="A412" s="185"/>
      <c r="B412" s="215"/>
      <c r="C412" s="186"/>
    </row>
    <row r="413" spans="1:3" s="62" customFormat="1" x14ac:dyDescent="0.2">
      <c r="A413" s="78"/>
      <c r="B413" s="215"/>
      <c r="C413" s="187"/>
    </row>
    <row r="414" spans="1:3" s="62" customFormat="1" ht="19.5" x14ac:dyDescent="0.2">
      <c r="A414" s="74" t="s">
        <v>904</v>
      </c>
      <c r="B414" s="72"/>
      <c r="C414" s="187"/>
    </row>
    <row r="415" spans="1:3" s="62" customFormat="1" ht="19.5" x14ac:dyDescent="0.2">
      <c r="A415" s="74" t="s">
        <v>514</v>
      </c>
      <c r="B415" s="72"/>
      <c r="C415" s="187"/>
    </row>
    <row r="416" spans="1:3" s="62" customFormat="1" ht="19.5" x14ac:dyDescent="0.2">
      <c r="A416" s="74" t="s">
        <v>664</v>
      </c>
      <c r="B416" s="72"/>
      <c r="C416" s="187"/>
    </row>
    <row r="417" spans="1:3" s="62" customFormat="1" ht="19.5" x14ac:dyDescent="0.2">
      <c r="A417" s="74" t="s">
        <v>801</v>
      </c>
      <c r="B417" s="72"/>
      <c r="C417" s="187"/>
    </row>
    <row r="418" spans="1:3" s="62" customFormat="1" x14ac:dyDescent="0.2">
      <c r="A418" s="74"/>
      <c r="B418" s="65"/>
      <c r="C418" s="186"/>
    </row>
    <row r="419" spans="1:3" s="195" customFormat="1" ht="18.75" customHeight="1" x14ac:dyDescent="0.2">
      <c r="A419" s="78">
        <v>930000</v>
      </c>
      <c r="B419" s="197" t="s">
        <v>1032</v>
      </c>
      <c r="C419" s="186">
        <f>+C420</f>
        <v>300000</v>
      </c>
    </row>
    <row r="420" spans="1:3" s="62" customFormat="1" ht="19.5" x14ac:dyDescent="0.2">
      <c r="A420" s="13">
        <v>931000</v>
      </c>
      <c r="B420" s="19" t="s">
        <v>1031</v>
      </c>
      <c r="C420" s="188">
        <f>SUM(C421:C421)</f>
        <v>300000</v>
      </c>
    </row>
    <row r="421" spans="1:3" s="62" customFormat="1" x14ac:dyDescent="0.2">
      <c r="A421" s="10">
        <v>931200</v>
      </c>
      <c r="B421" s="11" t="s">
        <v>458</v>
      </c>
      <c r="C421" s="187">
        <v>300000</v>
      </c>
    </row>
    <row r="422" spans="1:3" s="195" customFormat="1" ht="37.5" x14ac:dyDescent="0.2">
      <c r="A422" s="15" t="s">
        <v>1</v>
      </c>
      <c r="B422" s="5" t="s">
        <v>1024</v>
      </c>
      <c r="C422" s="186">
        <v>300000</v>
      </c>
    </row>
    <row r="423" spans="1:3" s="62" customFormat="1" x14ac:dyDescent="0.2">
      <c r="A423" s="189"/>
      <c r="B423" s="190" t="s">
        <v>1022</v>
      </c>
      <c r="C423" s="191">
        <f>+C419+C422</f>
        <v>600000</v>
      </c>
    </row>
    <row r="424" spans="1:3" s="62" customFormat="1" x14ac:dyDescent="0.2">
      <c r="A424" s="185"/>
      <c r="B424" s="215"/>
      <c r="C424" s="186"/>
    </row>
    <row r="425" spans="1:3" s="62" customFormat="1" x14ac:dyDescent="0.2">
      <c r="A425" s="78"/>
      <c r="B425" s="215"/>
      <c r="C425" s="187"/>
    </row>
    <row r="426" spans="1:3" s="62" customFormat="1" ht="19.5" x14ac:dyDescent="0.2">
      <c r="A426" s="74" t="s">
        <v>905</v>
      </c>
      <c r="B426" s="72"/>
      <c r="C426" s="187"/>
    </row>
    <row r="427" spans="1:3" s="62" customFormat="1" ht="19.5" x14ac:dyDescent="0.2">
      <c r="A427" s="74" t="s">
        <v>514</v>
      </c>
      <c r="B427" s="72"/>
      <c r="C427" s="187"/>
    </row>
    <row r="428" spans="1:3" s="62" customFormat="1" ht="19.5" x14ac:dyDescent="0.2">
      <c r="A428" s="74" t="s">
        <v>665</v>
      </c>
      <c r="B428" s="72"/>
      <c r="C428" s="187"/>
    </row>
    <row r="429" spans="1:3" s="62" customFormat="1" ht="19.5" x14ac:dyDescent="0.2">
      <c r="A429" s="74" t="s">
        <v>801</v>
      </c>
      <c r="B429" s="72"/>
      <c r="C429" s="187"/>
    </row>
    <row r="430" spans="1:3" s="62" customFormat="1" x14ac:dyDescent="0.2">
      <c r="A430" s="74"/>
      <c r="B430" s="65"/>
      <c r="C430" s="186"/>
    </row>
    <row r="431" spans="1:3" s="195" customFormat="1" ht="18.75" customHeight="1" x14ac:dyDescent="0.2">
      <c r="A431" s="78">
        <v>930000</v>
      </c>
      <c r="B431" s="197" t="s">
        <v>1032</v>
      </c>
      <c r="C431" s="186">
        <f t="shared" ref="C431" si="95">+C432</f>
        <v>3000000</v>
      </c>
    </row>
    <row r="432" spans="1:3" s="62" customFormat="1" ht="19.5" x14ac:dyDescent="0.2">
      <c r="A432" s="13">
        <v>931000</v>
      </c>
      <c r="B432" s="19" t="s">
        <v>1031</v>
      </c>
      <c r="C432" s="188">
        <f t="shared" ref="C432" si="96">SUM(C433:C433)</f>
        <v>3000000</v>
      </c>
    </row>
    <row r="433" spans="1:3" s="62" customFormat="1" x14ac:dyDescent="0.2">
      <c r="A433" s="10">
        <v>931200</v>
      </c>
      <c r="B433" s="11" t="s">
        <v>458</v>
      </c>
      <c r="C433" s="187">
        <v>3000000</v>
      </c>
    </row>
    <row r="434" spans="1:3" s="195" customFormat="1" ht="37.5" x14ac:dyDescent="0.2">
      <c r="A434" s="15" t="s">
        <v>1</v>
      </c>
      <c r="B434" s="5" t="s">
        <v>1024</v>
      </c>
      <c r="C434" s="186">
        <v>319600</v>
      </c>
    </row>
    <row r="435" spans="1:3" s="62" customFormat="1" x14ac:dyDescent="0.2">
      <c r="A435" s="189"/>
      <c r="B435" s="190" t="s">
        <v>1022</v>
      </c>
      <c r="C435" s="191">
        <f>+C431+C434</f>
        <v>3319600</v>
      </c>
    </row>
    <row r="436" spans="1:3" s="62" customFormat="1" x14ac:dyDescent="0.2">
      <c r="A436" s="185"/>
      <c r="B436" s="215"/>
      <c r="C436" s="186"/>
    </row>
    <row r="437" spans="1:3" s="62" customFormat="1" x14ac:dyDescent="0.2">
      <c r="A437" s="78"/>
      <c r="B437" s="215"/>
      <c r="C437" s="187"/>
    </row>
    <row r="438" spans="1:3" s="62" customFormat="1" ht="19.5" x14ac:dyDescent="0.2">
      <c r="A438" s="74" t="s">
        <v>906</v>
      </c>
      <c r="B438" s="72"/>
      <c r="C438" s="187"/>
    </row>
    <row r="439" spans="1:3" s="62" customFormat="1" ht="19.5" x14ac:dyDescent="0.2">
      <c r="A439" s="74" t="s">
        <v>514</v>
      </c>
      <c r="B439" s="72"/>
      <c r="C439" s="187"/>
    </row>
    <row r="440" spans="1:3" s="62" customFormat="1" ht="19.5" x14ac:dyDescent="0.2">
      <c r="A440" s="74" t="s">
        <v>666</v>
      </c>
      <c r="B440" s="72"/>
      <c r="C440" s="187"/>
    </row>
    <row r="441" spans="1:3" s="62" customFormat="1" ht="19.5" x14ac:dyDescent="0.2">
      <c r="A441" s="74" t="s">
        <v>801</v>
      </c>
      <c r="B441" s="72"/>
      <c r="C441" s="187"/>
    </row>
    <row r="442" spans="1:3" s="62" customFormat="1" x14ac:dyDescent="0.2">
      <c r="A442" s="74"/>
      <c r="B442" s="65"/>
      <c r="C442" s="186"/>
    </row>
    <row r="443" spans="1:3" s="195" customFormat="1" ht="18.75" customHeight="1" x14ac:dyDescent="0.2">
      <c r="A443" s="78">
        <v>930000</v>
      </c>
      <c r="B443" s="197" t="s">
        <v>1032</v>
      </c>
      <c r="C443" s="186">
        <f t="shared" ref="C443" si="97">+C444</f>
        <v>300000</v>
      </c>
    </row>
    <row r="444" spans="1:3" s="62" customFormat="1" ht="19.5" x14ac:dyDescent="0.2">
      <c r="A444" s="13">
        <v>931000</v>
      </c>
      <c r="B444" s="19" t="s">
        <v>1031</v>
      </c>
      <c r="C444" s="188">
        <f t="shared" ref="C444" si="98">SUM(C445:C445)</f>
        <v>300000</v>
      </c>
    </row>
    <row r="445" spans="1:3" s="62" customFormat="1" x14ac:dyDescent="0.2">
      <c r="A445" s="10">
        <v>931200</v>
      </c>
      <c r="B445" s="11" t="s">
        <v>458</v>
      </c>
      <c r="C445" s="187">
        <v>300000</v>
      </c>
    </row>
    <row r="446" spans="1:3" s="195" customFormat="1" ht="37.5" x14ac:dyDescent="0.2">
      <c r="A446" s="15" t="s">
        <v>1</v>
      </c>
      <c r="B446" s="5" t="s">
        <v>1024</v>
      </c>
      <c r="C446" s="186">
        <v>300000</v>
      </c>
    </row>
    <row r="447" spans="1:3" s="62" customFormat="1" x14ac:dyDescent="0.2">
      <c r="A447" s="189"/>
      <c r="B447" s="190" t="s">
        <v>1022</v>
      </c>
      <c r="C447" s="191">
        <f t="shared" ref="C447" si="99">+C443+C446</f>
        <v>600000</v>
      </c>
    </row>
    <row r="448" spans="1:3" s="62" customFormat="1" x14ac:dyDescent="0.2">
      <c r="A448" s="185"/>
      <c r="B448" s="215"/>
      <c r="C448" s="186"/>
    </row>
    <row r="449" spans="1:3" s="62" customFormat="1" x14ac:dyDescent="0.2">
      <c r="A449" s="78"/>
      <c r="B449" s="215"/>
      <c r="C449" s="187"/>
    </row>
    <row r="450" spans="1:3" s="62" customFormat="1" ht="19.5" x14ac:dyDescent="0.2">
      <c r="A450" s="74" t="s">
        <v>907</v>
      </c>
      <c r="B450" s="72"/>
      <c r="C450" s="187"/>
    </row>
    <row r="451" spans="1:3" s="62" customFormat="1" ht="19.5" x14ac:dyDescent="0.2">
      <c r="A451" s="74" t="s">
        <v>514</v>
      </c>
      <c r="B451" s="72"/>
      <c r="C451" s="187"/>
    </row>
    <row r="452" spans="1:3" s="62" customFormat="1" ht="19.5" x14ac:dyDescent="0.2">
      <c r="A452" s="74" t="s">
        <v>667</v>
      </c>
      <c r="B452" s="72"/>
      <c r="C452" s="187"/>
    </row>
    <row r="453" spans="1:3" s="62" customFormat="1" ht="19.5" x14ac:dyDescent="0.2">
      <c r="A453" s="74" t="s">
        <v>801</v>
      </c>
      <c r="B453" s="72"/>
      <c r="C453" s="187"/>
    </row>
    <row r="454" spans="1:3" s="62" customFormat="1" x14ac:dyDescent="0.2">
      <c r="A454" s="74"/>
      <c r="B454" s="65"/>
      <c r="C454" s="186"/>
    </row>
    <row r="455" spans="1:3" s="195" customFormat="1" ht="18.75" customHeight="1" x14ac:dyDescent="0.2">
      <c r="A455" s="78">
        <v>930000</v>
      </c>
      <c r="B455" s="197" t="s">
        <v>1032</v>
      </c>
      <c r="C455" s="186">
        <f t="shared" ref="C455" si="100">+C456</f>
        <v>300000</v>
      </c>
    </row>
    <row r="456" spans="1:3" s="62" customFormat="1" ht="19.5" x14ac:dyDescent="0.2">
      <c r="A456" s="13">
        <v>931000</v>
      </c>
      <c r="B456" s="19" t="s">
        <v>1031</v>
      </c>
      <c r="C456" s="188">
        <f t="shared" ref="C456" si="101">SUM(C457:C457)</f>
        <v>300000</v>
      </c>
    </row>
    <row r="457" spans="1:3" s="62" customFormat="1" x14ac:dyDescent="0.2">
      <c r="A457" s="10">
        <v>931200</v>
      </c>
      <c r="B457" s="11" t="s">
        <v>458</v>
      </c>
      <c r="C457" s="187">
        <v>300000</v>
      </c>
    </row>
    <row r="458" spans="1:3" s="62" customFormat="1" ht="37.5" x14ac:dyDescent="0.2">
      <c r="A458" s="15" t="s">
        <v>1</v>
      </c>
      <c r="B458" s="5" t="s">
        <v>1024</v>
      </c>
      <c r="C458" s="186">
        <v>110000</v>
      </c>
    </row>
    <row r="459" spans="1:3" s="62" customFormat="1" x14ac:dyDescent="0.2">
      <c r="A459" s="189"/>
      <c r="B459" s="190" t="s">
        <v>1022</v>
      </c>
      <c r="C459" s="191">
        <f t="shared" ref="C459" si="102">+C455+C458</f>
        <v>410000</v>
      </c>
    </row>
    <row r="460" spans="1:3" s="62" customFormat="1" x14ac:dyDescent="0.2">
      <c r="A460" s="185"/>
      <c r="B460" s="215"/>
      <c r="C460" s="186"/>
    </row>
    <row r="461" spans="1:3" s="62" customFormat="1" x14ac:dyDescent="0.2">
      <c r="A461" s="78"/>
      <c r="B461" s="215"/>
      <c r="C461" s="187"/>
    </row>
    <row r="462" spans="1:3" s="62" customFormat="1" ht="19.5" x14ac:dyDescent="0.2">
      <c r="A462" s="74" t="s">
        <v>908</v>
      </c>
      <c r="B462" s="72"/>
      <c r="C462" s="187"/>
    </row>
    <row r="463" spans="1:3" s="62" customFormat="1" ht="19.5" x14ac:dyDescent="0.2">
      <c r="A463" s="74" t="s">
        <v>514</v>
      </c>
      <c r="B463" s="72"/>
      <c r="C463" s="187"/>
    </row>
    <row r="464" spans="1:3" s="62" customFormat="1" ht="19.5" x14ac:dyDescent="0.2">
      <c r="A464" s="74" t="s">
        <v>668</v>
      </c>
      <c r="B464" s="72"/>
      <c r="C464" s="187"/>
    </row>
    <row r="465" spans="1:3" s="62" customFormat="1" ht="19.5" x14ac:dyDescent="0.2">
      <c r="A465" s="74" t="s">
        <v>801</v>
      </c>
      <c r="B465" s="72"/>
      <c r="C465" s="187"/>
    </row>
    <row r="466" spans="1:3" s="62" customFormat="1" x14ac:dyDescent="0.2">
      <c r="A466" s="74"/>
      <c r="B466" s="65"/>
      <c r="C466" s="186"/>
    </row>
    <row r="467" spans="1:3" s="195" customFormat="1" ht="18.75" customHeight="1" x14ac:dyDescent="0.2">
      <c r="A467" s="78">
        <v>930000</v>
      </c>
      <c r="B467" s="197" t="s">
        <v>1032</v>
      </c>
      <c r="C467" s="186">
        <f t="shared" ref="C467" si="103">+C468</f>
        <v>80000</v>
      </c>
    </row>
    <row r="468" spans="1:3" s="62" customFormat="1" ht="19.5" x14ac:dyDescent="0.2">
      <c r="A468" s="13">
        <v>931000</v>
      </c>
      <c r="B468" s="19" t="s">
        <v>1031</v>
      </c>
      <c r="C468" s="188">
        <f t="shared" ref="C468" si="104">SUM(C469:C469)</f>
        <v>80000</v>
      </c>
    </row>
    <row r="469" spans="1:3" s="62" customFormat="1" x14ac:dyDescent="0.2">
      <c r="A469" s="10">
        <v>931200</v>
      </c>
      <c r="B469" s="11" t="s">
        <v>458</v>
      </c>
      <c r="C469" s="187">
        <v>80000</v>
      </c>
    </row>
    <row r="470" spans="1:3" s="195" customFormat="1" ht="37.5" x14ac:dyDescent="0.2">
      <c r="A470" s="15" t="s">
        <v>1</v>
      </c>
      <c r="B470" s="5" t="s">
        <v>1024</v>
      </c>
      <c r="C470" s="186">
        <v>100000</v>
      </c>
    </row>
    <row r="471" spans="1:3" s="62" customFormat="1" x14ac:dyDescent="0.2">
      <c r="A471" s="189"/>
      <c r="B471" s="190" t="s">
        <v>1022</v>
      </c>
      <c r="C471" s="191">
        <f t="shared" ref="C471" si="105">+C467+C470</f>
        <v>180000</v>
      </c>
    </row>
    <row r="472" spans="1:3" s="62" customFormat="1" x14ac:dyDescent="0.2">
      <c r="A472" s="185"/>
      <c r="B472" s="215"/>
      <c r="C472" s="186"/>
    </row>
    <row r="473" spans="1:3" s="62" customFormat="1" x14ac:dyDescent="0.2">
      <c r="A473" s="78"/>
      <c r="B473" s="215"/>
      <c r="C473" s="187"/>
    </row>
    <row r="474" spans="1:3" s="62" customFormat="1" ht="19.5" x14ac:dyDescent="0.2">
      <c r="A474" s="74" t="s">
        <v>909</v>
      </c>
      <c r="B474" s="72"/>
      <c r="C474" s="187"/>
    </row>
    <row r="475" spans="1:3" s="62" customFormat="1" ht="19.5" x14ac:dyDescent="0.2">
      <c r="A475" s="74" t="s">
        <v>514</v>
      </c>
      <c r="B475" s="72"/>
      <c r="C475" s="187"/>
    </row>
    <row r="476" spans="1:3" s="62" customFormat="1" ht="19.5" x14ac:dyDescent="0.2">
      <c r="A476" s="74" t="s">
        <v>669</v>
      </c>
      <c r="B476" s="72"/>
      <c r="C476" s="187"/>
    </row>
    <row r="477" spans="1:3" s="62" customFormat="1" ht="19.5" x14ac:dyDescent="0.2">
      <c r="A477" s="74" t="s">
        <v>801</v>
      </c>
      <c r="B477" s="72"/>
      <c r="C477" s="187"/>
    </row>
    <row r="478" spans="1:3" s="62" customFormat="1" x14ac:dyDescent="0.2">
      <c r="A478" s="74"/>
      <c r="B478" s="65"/>
      <c r="C478" s="186"/>
    </row>
    <row r="479" spans="1:3" s="195" customFormat="1" ht="18.75" customHeight="1" x14ac:dyDescent="0.2">
      <c r="A479" s="78">
        <v>930000</v>
      </c>
      <c r="B479" s="197" t="s">
        <v>1032</v>
      </c>
      <c r="C479" s="186">
        <f t="shared" ref="C479" si="106">+C480</f>
        <v>1000000</v>
      </c>
    </row>
    <row r="480" spans="1:3" s="62" customFormat="1" ht="19.5" x14ac:dyDescent="0.2">
      <c r="A480" s="13">
        <v>931000</v>
      </c>
      <c r="B480" s="19" t="s">
        <v>1031</v>
      </c>
      <c r="C480" s="188">
        <f t="shared" ref="C480" si="107">SUM(C481:C481)</f>
        <v>1000000</v>
      </c>
    </row>
    <row r="481" spans="1:3" s="62" customFormat="1" x14ac:dyDescent="0.2">
      <c r="A481" s="10">
        <v>931200</v>
      </c>
      <c r="B481" s="11" t="s">
        <v>458</v>
      </c>
      <c r="C481" s="187">
        <v>1000000</v>
      </c>
    </row>
    <row r="482" spans="1:3" s="62" customFormat="1" ht="37.5" x14ac:dyDescent="0.2">
      <c r="A482" s="15" t="s">
        <v>1</v>
      </c>
      <c r="B482" s="5" t="s">
        <v>1024</v>
      </c>
      <c r="C482" s="186">
        <v>571600</v>
      </c>
    </row>
    <row r="483" spans="1:3" s="62" customFormat="1" x14ac:dyDescent="0.2">
      <c r="A483" s="189"/>
      <c r="B483" s="190" t="s">
        <v>1022</v>
      </c>
      <c r="C483" s="191">
        <f t="shared" ref="C483" si="108">+C479+C482</f>
        <v>1571600</v>
      </c>
    </row>
    <row r="484" spans="1:3" s="62" customFormat="1" x14ac:dyDescent="0.2">
      <c r="A484" s="185"/>
      <c r="B484" s="215"/>
      <c r="C484" s="186"/>
    </row>
    <row r="485" spans="1:3" s="62" customFormat="1" x14ac:dyDescent="0.2">
      <c r="A485" s="78"/>
      <c r="B485" s="215"/>
      <c r="C485" s="187"/>
    </row>
    <row r="486" spans="1:3" s="62" customFormat="1" ht="19.5" x14ac:dyDescent="0.2">
      <c r="A486" s="74" t="s">
        <v>910</v>
      </c>
      <c r="B486" s="72"/>
      <c r="C486" s="187"/>
    </row>
    <row r="487" spans="1:3" s="62" customFormat="1" ht="19.5" x14ac:dyDescent="0.2">
      <c r="A487" s="74" t="s">
        <v>514</v>
      </c>
      <c r="B487" s="72"/>
      <c r="C487" s="187"/>
    </row>
    <row r="488" spans="1:3" s="62" customFormat="1" ht="19.5" x14ac:dyDescent="0.2">
      <c r="A488" s="74" t="s">
        <v>670</v>
      </c>
      <c r="B488" s="72"/>
      <c r="C488" s="187"/>
    </row>
    <row r="489" spans="1:3" s="62" customFormat="1" ht="19.5" x14ac:dyDescent="0.2">
      <c r="A489" s="74" t="s">
        <v>801</v>
      </c>
      <c r="B489" s="72"/>
      <c r="C489" s="187"/>
    </row>
    <row r="490" spans="1:3" s="62" customFormat="1" x14ac:dyDescent="0.2">
      <c r="A490" s="74"/>
      <c r="B490" s="65"/>
      <c r="C490" s="186"/>
    </row>
    <row r="491" spans="1:3" s="195" customFormat="1" ht="18.75" customHeight="1" x14ac:dyDescent="0.2">
      <c r="A491" s="78">
        <v>930000</v>
      </c>
      <c r="B491" s="197" t="s">
        <v>1032</v>
      </c>
      <c r="C491" s="186">
        <f t="shared" ref="C491" si="109">+C492</f>
        <v>130000</v>
      </c>
    </row>
    <row r="492" spans="1:3" s="62" customFormat="1" ht="19.5" x14ac:dyDescent="0.2">
      <c r="A492" s="13">
        <v>931000</v>
      </c>
      <c r="B492" s="19" t="s">
        <v>1031</v>
      </c>
      <c r="C492" s="188">
        <f t="shared" ref="C492" si="110">SUM(C493:C493)</f>
        <v>130000</v>
      </c>
    </row>
    <row r="493" spans="1:3" s="62" customFormat="1" x14ac:dyDescent="0.2">
      <c r="A493" s="10">
        <v>931200</v>
      </c>
      <c r="B493" s="11" t="s">
        <v>458</v>
      </c>
      <c r="C493" s="187">
        <v>130000</v>
      </c>
    </row>
    <row r="494" spans="1:3" s="195" customFormat="1" ht="37.5" x14ac:dyDescent="0.2">
      <c r="A494" s="15" t="s">
        <v>1</v>
      </c>
      <c r="B494" s="5" t="s">
        <v>1024</v>
      </c>
      <c r="C494" s="186">
        <v>133000</v>
      </c>
    </row>
    <row r="495" spans="1:3" s="62" customFormat="1" x14ac:dyDescent="0.2">
      <c r="A495" s="189"/>
      <c r="B495" s="190" t="s">
        <v>1022</v>
      </c>
      <c r="C495" s="191">
        <f t="shared" ref="C495" si="111">+C491+C494</f>
        <v>263000</v>
      </c>
    </row>
    <row r="496" spans="1:3" s="62" customFormat="1" x14ac:dyDescent="0.2">
      <c r="A496" s="185"/>
      <c r="B496" s="215"/>
      <c r="C496" s="186"/>
    </row>
    <row r="497" spans="1:3" s="62" customFormat="1" x14ac:dyDescent="0.2">
      <c r="A497" s="78"/>
      <c r="B497" s="215"/>
      <c r="C497" s="187"/>
    </row>
    <row r="498" spans="1:3" s="62" customFormat="1" ht="19.5" x14ac:dyDescent="0.2">
      <c r="A498" s="74" t="s">
        <v>911</v>
      </c>
      <c r="B498" s="72"/>
      <c r="C498" s="187"/>
    </row>
    <row r="499" spans="1:3" s="62" customFormat="1" ht="19.5" x14ac:dyDescent="0.2">
      <c r="A499" s="74" t="s">
        <v>514</v>
      </c>
      <c r="B499" s="72"/>
      <c r="C499" s="187"/>
    </row>
    <row r="500" spans="1:3" s="62" customFormat="1" ht="19.5" x14ac:dyDescent="0.2">
      <c r="A500" s="74" t="s">
        <v>671</v>
      </c>
      <c r="B500" s="72"/>
      <c r="C500" s="187"/>
    </row>
    <row r="501" spans="1:3" s="62" customFormat="1" ht="19.5" x14ac:dyDescent="0.2">
      <c r="A501" s="74" t="s">
        <v>801</v>
      </c>
      <c r="B501" s="72"/>
      <c r="C501" s="187"/>
    </row>
    <row r="502" spans="1:3" s="62" customFormat="1" x14ac:dyDescent="0.2">
      <c r="A502" s="74"/>
      <c r="B502" s="65"/>
      <c r="C502" s="186"/>
    </row>
    <row r="503" spans="1:3" s="195" customFormat="1" ht="18.75" customHeight="1" x14ac:dyDescent="0.2">
      <c r="A503" s="78">
        <v>930000</v>
      </c>
      <c r="B503" s="197" t="s">
        <v>1032</v>
      </c>
      <c r="C503" s="186">
        <f t="shared" ref="C503" si="112">+C504</f>
        <v>200000</v>
      </c>
    </row>
    <row r="504" spans="1:3" s="62" customFormat="1" ht="19.5" x14ac:dyDescent="0.2">
      <c r="A504" s="13">
        <v>931000</v>
      </c>
      <c r="B504" s="19" t="s">
        <v>1031</v>
      </c>
      <c r="C504" s="188">
        <f t="shared" ref="C504" si="113">SUM(C505:C505)</f>
        <v>200000</v>
      </c>
    </row>
    <row r="505" spans="1:3" s="62" customFormat="1" x14ac:dyDescent="0.2">
      <c r="A505" s="10">
        <v>931200</v>
      </c>
      <c r="B505" s="11" t="s">
        <v>458</v>
      </c>
      <c r="C505" s="187">
        <v>200000</v>
      </c>
    </row>
    <row r="506" spans="1:3" s="195" customFormat="1" ht="37.5" x14ac:dyDescent="0.2">
      <c r="A506" s="15" t="s">
        <v>1</v>
      </c>
      <c r="B506" s="5" t="s">
        <v>1024</v>
      </c>
      <c r="C506" s="186">
        <v>150000</v>
      </c>
    </row>
    <row r="507" spans="1:3" s="62" customFormat="1" x14ac:dyDescent="0.2">
      <c r="A507" s="189"/>
      <c r="B507" s="190" t="s">
        <v>1022</v>
      </c>
      <c r="C507" s="191">
        <f t="shared" ref="C507" si="114">+C503+C506</f>
        <v>350000</v>
      </c>
    </row>
    <row r="508" spans="1:3" s="62" customFormat="1" x14ac:dyDescent="0.2">
      <c r="A508" s="185"/>
      <c r="B508" s="215"/>
      <c r="C508" s="186"/>
    </row>
    <row r="509" spans="1:3" s="62" customFormat="1" x14ac:dyDescent="0.2">
      <c r="A509" s="78"/>
      <c r="B509" s="215"/>
      <c r="C509" s="187"/>
    </row>
    <row r="510" spans="1:3" s="62" customFormat="1" ht="19.5" x14ac:dyDescent="0.2">
      <c r="A510" s="74" t="s">
        <v>912</v>
      </c>
      <c r="B510" s="72"/>
      <c r="C510" s="187"/>
    </row>
    <row r="511" spans="1:3" s="62" customFormat="1" ht="19.5" x14ac:dyDescent="0.2">
      <c r="A511" s="74" t="s">
        <v>514</v>
      </c>
      <c r="B511" s="72"/>
      <c r="C511" s="187"/>
    </row>
    <row r="512" spans="1:3" s="62" customFormat="1" ht="19.5" x14ac:dyDescent="0.2">
      <c r="A512" s="74" t="s">
        <v>672</v>
      </c>
      <c r="B512" s="72"/>
      <c r="C512" s="187"/>
    </row>
    <row r="513" spans="1:3" s="62" customFormat="1" ht="19.5" x14ac:dyDescent="0.2">
      <c r="A513" s="74" t="s">
        <v>801</v>
      </c>
      <c r="B513" s="72"/>
      <c r="C513" s="187"/>
    </row>
    <row r="514" spans="1:3" s="62" customFormat="1" x14ac:dyDescent="0.2">
      <c r="A514" s="74"/>
      <c r="B514" s="65"/>
      <c r="C514" s="186"/>
    </row>
    <row r="515" spans="1:3" s="195" customFormat="1" ht="18.75" customHeight="1" x14ac:dyDescent="0.2">
      <c r="A515" s="78">
        <v>930000</v>
      </c>
      <c r="B515" s="197" t="s">
        <v>1032</v>
      </c>
      <c r="C515" s="186">
        <f t="shared" ref="C515" si="115">+C516</f>
        <v>200000</v>
      </c>
    </row>
    <row r="516" spans="1:3" s="62" customFormat="1" ht="19.5" x14ac:dyDescent="0.2">
      <c r="A516" s="13">
        <v>931000</v>
      </c>
      <c r="B516" s="19" t="s">
        <v>1031</v>
      </c>
      <c r="C516" s="188">
        <f t="shared" ref="C516" si="116">SUM(C517:C517)</f>
        <v>200000</v>
      </c>
    </row>
    <row r="517" spans="1:3" s="62" customFormat="1" x14ac:dyDescent="0.2">
      <c r="A517" s="10">
        <v>931200</v>
      </c>
      <c r="B517" s="11" t="s">
        <v>458</v>
      </c>
      <c r="C517" s="187">
        <v>200000</v>
      </c>
    </row>
    <row r="518" spans="1:3" s="62" customFormat="1" ht="37.5" x14ac:dyDescent="0.2">
      <c r="A518" s="15" t="s">
        <v>1</v>
      </c>
      <c r="B518" s="5" t="s">
        <v>1024</v>
      </c>
      <c r="C518" s="186">
        <v>400000</v>
      </c>
    </row>
    <row r="519" spans="1:3" s="62" customFormat="1" x14ac:dyDescent="0.2">
      <c r="A519" s="189"/>
      <c r="B519" s="190" t="s">
        <v>1022</v>
      </c>
      <c r="C519" s="191">
        <f t="shared" ref="C519" si="117">+C515+C518</f>
        <v>600000</v>
      </c>
    </row>
    <row r="520" spans="1:3" s="62" customFormat="1" x14ac:dyDescent="0.2">
      <c r="A520" s="185"/>
      <c r="B520" s="215"/>
      <c r="C520" s="186"/>
    </row>
    <row r="521" spans="1:3" s="62" customFormat="1" x14ac:dyDescent="0.2">
      <c r="A521" s="78"/>
      <c r="B521" s="215"/>
      <c r="C521" s="187"/>
    </row>
    <row r="522" spans="1:3" s="62" customFormat="1" ht="19.5" x14ac:dyDescent="0.2">
      <c r="A522" s="74" t="s">
        <v>913</v>
      </c>
      <c r="B522" s="72"/>
      <c r="C522" s="187"/>
    </row>
    <row r="523" spans="1:3" s="62" customFormat="1" ht="19.5" x14ac:dyDescent="0.2">
      <c r="A523" s="74" t="s">
        <v>514</v>
      </c>
      <c r="B523" s="72"/>
      <c r="C523" s="187"/>
    </row>
    <row r="524" spans="1:3" s="62" customFormat="1" ht="19.5" x14ac:dyDescent="0.2">
      <c r="A524" s="74" t="s">
        <v>673</v>
      </c>
      <c r="B524" s="72"/>
      <c r="C524" s="187"/>
    </row>
    <row r="525" spans="1:3" s="62" customFormat="1" ht="19.5" x14ac:dyDescent="0.2">
      <c r="A525" s="74" t="s">
        <v>801</v>
      </c>
      <c r="B525" s="72"/>
      <c r="C525" s="187"/>
    </row>
    <row r="526" spans="1:3" s="62" customFormat="1" x14ac:dyDescent="0.2">
      <c r="A526" s="74"/>
      <c r="B526" s="65"/>
      <c r="C526" s="186"/>
    </row>
    <row r="527" spans="1:3" s="195" customFormat="1" ht="18.75" customHeight="1" x14ac:dyDescent="0.2">
      <c r="A527" s="78">
        <v>930000</v>
      </c>
      <c r="B527" s="197" t="s">
        <v>1032</v>
      </c>
      <c r="C527" s="186">
        <f t="shared" ref="C527" si="118">+C528</f>
        <v>300000</v>
      </c>
    </row>
    <row r="528" spans="1:3" s="62" customFormat="1" ht="19.5" x14ac:dyDescent="0.2">
      <c r="A528" s="13">
        <v>931000</v>
      </c>
      <c r="B528" s="19" t="s">
        <v>1031</v>
      </c>
      <c r="C528" s="188">
        <f t="shared" ref="C528" si="119">SUM(C529:C529)</f>
        <v>300000</v>
      </c>
    </row>
    <row r="529" spans="1:3" s="62" customFormat="1" x14ac:dyDescent="0.2">
      <c r="A529" s="10">
        <v>931200</v>
      </c>
      <c r="B529" s="11" t="s">
        <v>458</v>
      </c>
      <c r="C529" s="187">
        <v>300000</v>
      </c>
    </row>
    <row r="530" spans="1:3" s="62" customFormat="1" ht="37.5" x14ac:dyDescent="0.2">
      <c r="A530" s="15" t="s">
        <v>1</v>
      </c>
      <c r="B530" s="5" t="s">
        <v>1024</v>
      </c>
      <c r="C530" s="186">
        <v>500000</v>
      </c>
    </row>
    <row r="531" spans="1:3" s="62" customFormat="1" x14ac:dyDescent="0.2">
      <c r="A531" s="189"/>
      <c r="B531" s="190" t="s">
        <v>1022</v>
      </c>
      <c r="C531" s="191">
        <f t="shared" ref="C531" si="120">+C527+C530</f>
        <v>800000</v>
      </c>
    </row>
    <row r="532" spans="1:3" s="62" customFormat="1" x14ac:dyDescent="0.2">
      <c r="A532" s="185"/>
      <c r="B532" s="215"/>
      <c r="C532" s="186"/>
    </row>
    <row r="533" spans="1:3" s="62" customFormat="1" x14ac:dyDescent="0.2">
      <c r="A533" s="78"/>
      <c r="B533" s="215"/>
      <c r="C533" s="187"/>
    </row>
    <row r="534" spans="1:3" s="62" customFormat="1" ht="19.5" x14ac:dyDescent="0.2">
      <c r="A534" s="74" t="s">
        <v>914</v>
      </c>
      <c r="B534" s="72"/>
      <c r="C534" s="187"/>
    </row>
    <row r="535" spans="1:3" s="62" customFormat="1" ht="19.5" x14ac:dyDescent="0.2">
      <c r="A535" s="74" t="s">
        <v>514</v>
      </c>
      <c r="B535" s="72"/>
      <c r="C535" s="187"/>
    </row>
    <row r="536" spans="1:3" s="62" customFormat="1" ht="19.5" x14ac:dyDescent="0.2">
      <c r="A536" s="74" t="s">
        <v>674</v>
      </c>
      <c r="B536" s="72"/>
      <c r="C536" s="187"/>
    </row>
    <row r="537" spans="1:3" s="62" customFormat="1" ht="19.5" x14ac:dyDescent="0.2">
      <c r="A537" s="74" t="s">
        <v>801</v>
      </c>
      <c r="B537" s="72"/>
      <c r="C537" s="187"/>
    </row>
    <row r="538" spans="1:3" s="62" customFormat="1" x14ac:dyDescent="0.2">
      <c r="A538" s="74"/>
      <c r="B538" s="65"/>
      <c r="C538" s="186"/>
    </row>
    <row r="539" spans="1:3" s="195" customFormat="1" x14ac:dyDescent="0.2">
      <c r="A539" s="78">
        <v>930000</v>
      </c>
      <c r="B539" s="197" t="s">
        <v>1032</v>
      </c>
      <c r="C539" s="186">
        <f t="shared" ref="C539:C540" si="121">C540</f>
        <v>70000</v>
      </c>
    </row>
    <row r="540" spans="1:3" s="73" customFormat="1" ht="19.5" x14ac:dyDescent="0.2">
      <c r="A540" s="13">
        <v>931000</v>
      </c>
      <c r="B540" s="19" t="s">
        <v>1031</v>
      </c>
      <c r="C540" s="188">
        <f t="shared" si="121"/>
        <v>70000</v>
      </c>
    </row>
    <row r="541" spans="1:3" s="62" customFormat="1" x14ac:dyDescent="0.2">
      <c r="A541" s="10">
        <v>931200</v>
      </c>
      <c r="B541" s="11" t="s">
        <v>458</v>
      </c>
      <c r="C541" s="187">
        <v>70000</v>
      </c>
    </row>
    <row r="542" spans="1:3" s="62" customFormat="1" ht="37.5" x14ac:dyDescent="0.2">
      <c r="A542" s="15" t="s">
        <v>1</v>
      </c>
      <c r="B542" s="5" t="s">
        <v>1024</v>
      </c>
      <c r="C542" s="186">
        <v>64500</v>
      </c>
    </row>
    <row r="543" spans="1:3" s="62" customFormat="1" x14ac:dyDescent="0.2">
      <c r="A543" s="189"/>
      <c r="B543" s="190" t="s">
        <v>1022</v>
      </c>
      <c r="C543" s="191">
        <f t="shared" ref="C543" si="122">C542+C539</f>
        <v>134500</v>
      </c>
    </row>
    <row r="544" spans="1:3" s="62" customFormat="1" x14ac:dyDescent="0.2">
      <c r="A544" s="185"/>
      <c r="B544" s="215"/>
      <c r="C544" s="186"/>
    </row>
    <row r="545" spans="1:3" s="62" customFormat="1" x14ac:dyDescent="0.2">
      <c r="A545" s="78"/>
      <c r="B545" s="215"/>
      <c r="C545" s="187"/>
    </row>
    <row r="546" spans="1:3" s="62" customFormat="1" ht="19.5" x14ac:dyDescent="0.2">
      <c r="A546" s="74" t="s">
        <v>915</v>
      </c>
      <c r="B546" s="72"/>
      <c r="C546" s="187"/>
    </row>
    <row r="547" spans="1:3" s="62" customFormat="1" ht="19.5" x14ac:dyDescent="0.2">
      <c r="A547" s="74" t="s">
        <v>514</v>
      </c>
      <c r="B547" s="72"/>
      <c r="C547" s="187"/>
    </row>
    <row r="548" spans="1:3" s="62" customFormat="1" ht="19.5" x14ac:dyDescent="0.2">
      <c r="A548" s="74" t="s">
        <v>675</v>
      </c>
      <c r="B548" s="72"/>
      <c r="C548" s="187"/>
    </row>
    <row r="549" spans="1:3" s="62" customFormat="1" ht="19.5" x14ac:dyDescent="0.2">
      <c r="A549" s="74" t="s">
        <v>801</v>
      </c>
      <c r="B549" s="72"/>
      <c r="C549" s="187"/>
    </row>
    <row r="550" spans="1:3" s="62" customFormat="1" x14ac:dyDescent="0.2">
      <c r="A550" s="74"/>
      <c r="B550" s="65"/>
      <c r="C550" s="186"/>
    </row>
    <row r="551" spans="1:3" s="195" customFormat="1" ht="18.75" customHeight="1" x14ac:dyDescent="0.2">
      <c r="A551" s="78">
        <v>930000</v>
      </c>
      <c r="B551" s="197" t="s">
        <v>1032</v>
      </c>
      <c r="C551" s="186">
        <f t="shared" ref="C551" si="123">+C552</f>
        <v>55000</v>
      </c>
    </row>
    <row r="552" spans="1:3" s="62" customFormat="1" ht="19.5" x14ac:dyDescent="0.2">
      <c r="A552" s="13">
        <v>931000</v>
      </c>
      <c r="B552" s="19" t="s">
        <v>1031</v>
      </c>
      <c r="C552" s="188">
        <f t="shared" ref="C552" si="124">SUM(C553:C553)</f>
        <v>55000</v>
      </c>
    </row>
    <row r="553" spans="1:3" s="62" customFormat="1" x14ac:dyDescent="0.2">
      <c r="A553" s="10">
        <v>931200</v>
      </c>
      <c r="B553" s="11" t="s">
        <v>458</v>
      </c>
      <c r="C553" s="187">
        <v>55000</v>
      </c>
    </row>
    <row r="554" spans="1:3" s="62" customFormat="1" ht="37.5" x14ac:dyDescent="0.2">
      <c r="A554" s="15" t="s">
        <v>1</v>
      </c>
      <c r="B554" s="5" t="s">
        <v>1024</v>
      </c>
      <c r="C554" s="186">
        <v>25000</v>
      </c>
    </row>
    <row r="555" spans="1:3" s="62" customFormat="1" x14ac:dyDescent="0.2">
      <c r="A555" s="189"/>
      <c r="B555" s="190" t="s">
        <v>1022</v>
      </c>
      <c r="C555" s="191">
        <f t="shared" ref="C555" si="125">+C551+C554</f>
        <v>80000</v>
      </c>
    </row>
    <row r="556" spans="1:3" s="62" customFormat="1" x14ac:dyDescent="0.2">
      <c r="A556" s="185"/>
      <c r="B556" s="215"/>
      <c r="C556" s="186"/>
    </row>
    <row r="557" spans="1:3" s="62" customFormat="1" x14ac:dyDescent="0.2">
      <c r="A557" s="78"/>
      <c r="B557" s="215"/>
      <c r="C557" s="187"/>
    </row>
    <row r="558" spans="1:3" s="62" customFormat="1" ht="19.5" x14ac:dyDescent="0.2">
      <c r="A558" s="74" t="s">
        <v>916</v>
      </c>
      <c r="B558" s="72"/>
      <c r="C558" s="187"/>
    </row>
    <row r="559" spans="1:3" s="62" customFormat="1" ht="19.5" x14ac:dyDescent="0.2">
      <c r="A559" s="74" t="s">
        <v>514</v>
      </c>
      <c r="B559" s="72"/>
      <c r="C559" s="187"/>
    </row>
    <row r="560" spans="1:3" s="62" customFormat="1" ht="19.5" x14ac:dyDescent="0.2">
      <c r="A560" s="74" t="s">
        <v>676</v>
      </c>
      <c r="B560" s="72"/>
      <c r="C560" s="187"/>
    </row>
    <row r="561" spans="1:3" s="62" customFormat="1" ht="19.5" x14ac:dyDescent="0.2">
      <c r="A561" s="74" t="s">
        <v>801</v>
      </c>
      <c r="B561" s="72"/>
      <c r="C561" s="187"/>
    </row>
    <row r="562" spans="1:3" s="62" customFormat="1" x14ac:dyDescent="0.2">
      <c r="A562" s="74"/>
      <c r="B562" s="65"/>
      <c r="C562" s="186"/>
    </row>
    <row r="563" spans="1:3" s="195" customFormat="1" ht="18.75" customHeight="1" x14ac:dyDescent="0.2">
      <c r="A563" s="78">
        <v>930000</v>
      </c>
      <c r="B563" s="197" t="s">
        <v>1032</v>
      </c>
      <c r="C563" s="186">
        <f t="shared" ref="C563" si="126">+C564</f>
        <v>80000</v>
      </c>
    </row>
    <row r="564" spans="1:3" s="62" customFormat="1" ht="19.5" x14ac:dyDescent="0.2">
      <c r="A564" s="13">
        <v>931000</v>
      </c>
      <c r="B564" s="19" t="s">
        <v>1031</v>
      </c>
      <c r="C564" s="188">
        <f t="shared" ref="C564" si="127">SUM(C565:C565)</f>
        <v>80000</v>
      </c>
    </row>
    <row r="565" spans="1:3" s="62" customFormat="1" x14ac:dyDescent="0.2">
      <c r="A565" s="10">
        <v>931200</v>
      </c>
      <c r="B565" s="11" t="s">
        <v>458</v>
      </c>
      <c r="C565" s="187">
        <v>80000</v>
      </c>
    </row>
    <row r="566" spans="1:3" s="195" customFormat="1" ht="37.5" x14ac:dyDescent="0.2">
      <c r="A566" s="15" t="s">
        <v>1</v>
      </c>
      <c r="B566" s="5" t="s">
        <v>1024</v>
      </c>
      <c r="C566" s="186">
        <v>700000</v>
      </c>
    </row>
    <row r="567" spans="1:3" s="62" customFormat="1" x14ac:dyDescent="0.2">
      <c r="A567" s="189"/>
      <c r="B567" s="190" t="s">
        <v>1022</v>
      </c>
      <c r="C567" s="191">
        <f t="shared" ref="C567" si="128">+C563+C566</f>
        <v>780000</v>
      </c>
    </row>
    <row r="568" spans="1:3" s="62" customFormat="1" x14ac:dyDescent="0.2">
      <c r="A568" s="185"/>
      <c r="B568" s="215"/>
      <c r="C568" s="186"/>
    </row>
    <row r="569" spans="1:3" s="62" customFormat="1" x14ac:dyDescent="0.2">
      <c r="A569" s="185"/>
      <c r="B569" s="215"/>
      <c r="C569" s="186"/>
    </row>
    <row r="570" spans="1:3" s="62" customFormat="1" ht="19.5" x14ac:dyDescent="0.2">
      <c r="A570" s="74" t="s">
        <v>917</v>
      </c>
      <c r="B570" s="72"/>
      <c r="C570" s="186"/>
    </row>
    <row r="571" spans="1:3" s="62" customFormat="1" ht="19.5" x14ac:dyDescent="0.2">
      <c r="A571" s="74" t="s">
        <v>514</v>
      </c>
      <c r="B571" s="72"/>
      <c r="C571" s="186"/>
    </row>
    <row r="572" spans="1:3" s="62" customFormat="1" ht="19.5" x14ac:dyDescent="0.2">
      <c r="A572" s="74" t="s">
        <v>677</v>
      </c>
      <c r="B572" s="72"/>
      <c r="C572" s="186"/>
    </row>
    <row r="573" spans="1:3" s="62" customFormat="1" ht="19.5" x14ac:dyDescent="0.2">
      <c r="A573" s="74" t="s">
        <v>801</v>
      </c>
      <c r="B573" s="72"/>
      <c r="C573" s="186"/>
    </row>
    <row r="574" spans="1:3" s="62" customFormat="1" x14ac:dyDescent="0.2">
      <c r="A574" s="74"/>
      <c r="B574" s="65"/>
      <c r="C574" s="186"/>
    </row>
    <row r="575" spans="1:3" s="195" customFormat="1" ht="18.75" customHeight="1" x14ac:dyDescent="0.2">
      <c r="A575" s="78">
        <v>930000</v>
      </c>
      <c r="B575" s="197" t="s">
        <v>1032</v>
      </c>
      <c r="C575" s="186">
        <f t="shared" ref="C575" si="129">+C576</f>
        <v>200000</v>
      </c>
    </row>
    <row r="576" spans="1:3" s="62" customFormat="1" ht="19.5" x14ac:dyDescent="0.2">
      <c r="A576" s="13">
        <v>931000</v>
      </c>
      <c r="B576" s="19" t="s">
        <v>1031</v>
      </c>
      <c r="C576" s="188">
        <f t="shared" ref="C576" si="130">SUM(C577:C577)</f>
        <v>200000</v>
      </c>
    </row>
    <row r="577" spans="1:3" s="62" customFormat="1" x14ac:dyDescent="0.2">
      <c r="A577" s="10">
        <v>931200</v>
      </c>
      <c r="B577" s="11" t="s">
        <v>458</v>
      </c>
      <c r="C577" s="187">
        <v>200000</v>
      </c>
    </row>
    <row r="578" spans="1:3" s="62" customFormat="1" ht="37.5" x14ac:dyDescent="0.2">
      <c r="A578" s="15" t="s">
        <v>1</v>
      </c>
      <c r="B578" s="5" t="s">
        <v>1024</v>
      </c>
      <c r="C578" s="186">
        <v>120000</v>
      </c>
    </row>
    <row r="579" spans="1:3" s="62" customFormat="1" x14ac:dyDescent="0.2">
      <c r="A579" s="189"/>
      <c r="B579" s="190" t="s">
        <v>1022</v>
      </c>
      <c r="C579" s="191">
        <f t="shared" ref="C579" si="131">+C575+C578</f>
        <v>320000</v>
      </c>
    </row>
    <row r="580" spans="1:3" s="62" customFormat="1" x14ac:dyDescent="0.2">
      <c r="A580" s="185"/>
      <c r="B580" s="215"/>
      <c r="C580" s="186"/>
    </row>
    <row r="581" spans="1:3" s="62" customFormat="1" x14ac:dyDescent="0.2">
      <c r="A581" s="185"/>
      <c r="B581" s="215"/>
      <c r="C581" s="186"/>
    </row>
    <row r="582" spans="1:3" s="62" customFormat="1" ht="19.5" x14ac:dyDescent="0.2">
      <c r="A582" s="74" t="s">
        <v>1042</v>
      </c>
      <c r="B582" s="72"/>
      <c r="C582" s="186"/>
    </row>
    <row r="583" spans="1:3" s="62" customFormat="1" ht="19.5" x14ac:dyDescent="0.2">
      <c r="A583" s="74" t="s">
        <v>514</v>
      </c>
      <c r="B583" s="72"/>
      <c r="C583" s="186"/>
    </row>
    <row r="584" spans="1:3" s="62" customFormat="1" ht="19.5" x14ac:dyDescent="0.2">
      <c r="A584" s="74" t="s">
        <v>681</v>
      </c>
      <c r="B584" s="72"/>
      <c r="C584" s="186"/>
    </row>
    <row r="585" spans="1:3" s="62" customFormat="1" ht="19.5" x14ac:dyDescent="0.2">
      <c r="A585" s="74" t="s">
        <v>801</v>
      </c>
      <c r="B585" s="72"/>
      <c r="C585" s="186"/>
    </row>
    <row r="586" spans="1:3" s="62" customFormat="1" x14ac:dyDescent="0.2">
      <c r="A586" s="185"/>
      <c r="B586" s="215"/>
      <c r="C586" s="186"/>
    </row>
    <row r="587" spans="1:3" s="195" customFormat="1" x14ac:dyDescent="0.2">
      <c r="A587" s="78">
        <v>930000</v>
      </c>
      <c r="B587" s="197" t="s">
        <v>1032</v>
      </c>
      <c r="C587" s="186">
        <f t="shared" ref="C587:C588" si="132">C588</f>
        <v>2000</v>
      </c>
    </row>
    <row r="588" spans="1:3" s="73" customFormat="1" ht="19.5" x14ac:dyDescent="0.2">
      <c r="A588" s="13">
        <v>931000</v>
      </c>
      <c r="B588" s="19" t="s">
        <v>1031</v>
      </c>
      <c r="C588" s="188">
        <f t="shared" si="132"/>
        <v>2000</v>
      </c>
    </row>
    <row r="589" spans="1:3" s="62" customFormat="1" x14ac:dyDescent="0.2">
      <c r="A589" s="10">
        <v>931200</v>
      </c>
      <c r="B589" s="11" t="s">
        <v>458</v>
      </c>
      <c r="C589" s="187">
        <v>2000</v>
      </c>
    </row>
    <row r="590" spans="1:3" s="200" customFormat="1" x14ac:dyDescent="0.2">
      <c r="A590" s="198"/>
      <c r="B590" s="210" t="s">
        <v>1022</v>
      </c>
      <c r="C590" s="199">
        <f t="shared" ref="C590" si="133">C587</f>
        <v>2000</v>
      </c>
    </row>
    <row r="591" spans="1:3" s="62" customFormat="1" x14ac:dyDescent="0.2">
      <c r="A591" s="185"/>
      <c r="B591" s="215"/>
      <c r="C591" s="186"/>
    </row>
    <row r="592" spans="1:3" s="62" customFormat="1" x14ac:dyDescent="0.2">
      <c r="A592" s="78"/>
      <c r="B592" s="215"/>
      <c r="C592" s="187"/>
    </row>
    <row r="593" spans="1:3" s="62" customFormat="1" ht="19.5" x14ac:dyDescent="0.2">
      <c r="A593" s="74" t="s">
        <v>923</v>
      </c>
      <c r="B593" s="72"/>
      <c r="C593" s="187"/>
    </row>
    <row r="594" spans="1:3" s="62" customFormat="1" ht="19.5" x14ac:dyDescent="0.2">
      <c r="A594" s="74" t="s">
        <v>514</v>
      </c>
      <c r="B594" s="72"/>
      <c r="C594" s="187"/>
    </row>
    <row r="595" spans="1:3" s="62" customFormat="1" ht="19.5" x14ac:dyDescent="0.2">
      <c r="A595" s="74" t="s">
        <v>682</v>
      </c>
      <c r="B595" s="72"/>
      <c r="C595" s="187"/>
    </row>
    <row r="596" spans="1:3" s="62" customFormat="1" ht="19.5" x14ac:dyDescent="0.2">
      <c r="A596" s="74" t="s">
        <v>801</v>
      </c>
      <c r="B596" s="72"/>
      <c r="C596" s="187"/>
    </row>
    <row r="597" spans="1:3" s="62" customFormat="1" x14ac:dyDescent="0.2">
      <c r="A597" s="74"/>
      <c r="B597" s="65"/>
      <c r="C597" s="186"/>
    </row>
    <row r="598" spans="1:3" s="195" customFormat="1" ht="18.75" customHeight="1" x14ac:dyDescent="0.2">
      <c r="A598" s="78">
        <v>930000</v>
      </c>
      <c r="B598" s="197" t="s">
        <v>1032</v>
      </c>
      <c r="C598" s="186">
        <f t="shared" ref="C598" si="134">+C599</f>
        <v>3000000</v>
      </c>
    </row>
    <row r="599" spans="1:3" s="62" customFormat="1" ht="19.5" x14ac:dyDescent="0.2">
      <c r="A599" s="13">
        <v>931000</v>
      </c>
      <c r="B599" s="19" t="s">
        <v>1031</v>
      </c>
      <c r="C599" s="188">
        <f t="shared" ref="C599" si="135">SUM(C600:C600)</f>
        <v>3000000</v>
      </c>
    </row>
    <row r="600" spans="1:3" s="62" customFormat="1" x14ac:dyDescent="0.2">
      <c r="A600" s="10">
        <v>931200</v>
      </c>
      <c r="B600" s="11" t="s">
        <v>458</v>
      </c>
      <c r="C600" s="187">
        <v>3000000</v>
      </c>
    </row>
    <row r="601" spans="1:3" s="195" customFormat="1" ht="37.5" x14ac:dyDescent="0.2">
      <c r="A601" s="15" t="s">
        <v>1</v>
      </c>
      <c r="B601" s="5" t="s">
        <v>1024</v>
      </c>
      <c r="C601" s="186">
        <v>5500000</v>
      </c>
    </row>
    <row r="602" spans="1:3" s="62" customFormat="1" x14ac:dyDescent="0.2">
      <c r="A602" s="189"/>
      <c r="B602" s="190" t="s">
        <v>1022</v>
      </c>
      <c r="C602" s="191">
        <f t="shared" ref="C602" si="136">+C598+C601</f>
        <v>8500000</v>
      </c>
    </row>
    <row r="603" spans="1:3" s="62" customFormat="1" x14ac:dyDescent="0.2">
      <c r="A603" s="78"/>
      <c r="B603" s="70"/>
      <c r="C603" s="187"/>
    </row>
    <row r="604" spans="1:3" s="62" customFormat="1" x14ac:dyDescent="0.2">
      <c r="A604" s="78"/>
      <c r="B604" s="215"/>
      <c r="C604" s="186"/>
    </row>
    <row r="605" spans="1:3" s="62" customFormat="1" ht="19.5" x14ac:dyDescent="0.2">
      <c r="A605" s="74" t="s">
        <v>924</v>
      </c>
      <c r="B605" s="72"/>
      <c r="C605" s="187"/>
    </row>
    <row r="606" spans="1:3" s="62" customFormat="1" ht="19.5" x14ac:dyDescent="0.2">
      <c r="A606" s="74" t="s">
        <v>514</v>
      </c>
      <c r="B606" s="72"/>
      <c r="C606" s="187"/>
    </row>
    <row r="607" spans="1:3" s="62" customFormat="1" ht="19.5" x14ac:dyDescent="0.2">
      <c r="A607" s="74" t="s">
        <v>683</v>
      </c>
      <c r="B607" s="72"/>
      <c r="C607" s="187"/>
    </row>
    <row r="608" spans="1:3" s="62" customFormat="1" ht="19.5" x14ac:dyDescent="0.2">
      <c r="A608" s="74" t="s">
        <v>801</v>
      </c>
      <c r="B608" s="72"/>
      <c r="C608" s="187"/>
    </row>
    <row r="609" spans="1:3" s="62" customFormat="1" x14ac:dyDescent="0.2">
      <c r="A609" s="74"/>
      <c r="B609" s="65"/>
      <c r="C609" s="186"/>
    </row>
    <row r="610" spans="1:3" s="195" customFormat="1" ht="18.75" customHeight="1" x14ac:dyDescent="0.2">
      <c r="A610" s="78">
        <v>930000</v>
      </c>
      <c r="B610" s="197" t="s">
        <v>1032</v>
      </c>
      <c r="C610" s="186">
        <f t="shared" ref="C610" si="137">+C611</f>
        <v>1100000</v>
      </c>
    </row>
    <row r="611" spans="1:3" s="62" customFormat="1" ht="19.5" x14ac:dyDescent="0.2">
      <c r="A611" s="13">
        <v>931000</v>
      </c>
      <c r="B611" s="19" t="s">
        <v>1031</v>
      </c>
      <c r="C611" s="188">
        <f t="shared" ref="C611" si="138">SUM(C612:C612)</f>
        <v>1100000</v>
      </c>
    </row>
    <row r="612" spans="1:3" s="62" customFormat="1" x14ac:dyDescent="0.2">
      <c r="A612" s="10">
        <v>931200</v>
      </c>
      <c r="B612" s="11" t="s">
        <v>458</v>
      </c>
      <c r="C612" s="187">
        <v>1100000</v>
      </c>
    </row>
    <row r="613" spans="1:3" s="195" customFormat="1" ht="37.5" x14ac:dyDescent="0.2">
      <c r="A613" s="15" t="s">
        <v>1</v>
      </c>
      <c r="B613" s="5" t="s">
        <v>1024</v>
      </c>
      <c r="C613" s="186">
        <v>0</v>
      </c>
    </row>
    <row r="614" spans="1:3" s="62" customFormat="1" x14ac:dyDescent="0.2">
      <c r="A614" s="189"/>
      <c r="B614" s="190" t="s">
        <v>1022</v>
      </c>
      <c r="C614" s="191">
        <f t="shared" ref="C614" si="139">+C610+C613</f>
        <v>1100000</v>
      </c>
    </row>
    <row r="615" spans="1:3" s="62" customFormat="1" x14ac:dyDescent="0.2">
      <c r="A615" s="78"/>
      <c r="B615" s="70"/>
      <c r="C615" s="187"/>
    </row>
    <row r="616" spans="1:3" s="62" customFormat="1" x14ac:dyDescent="0.2">
      <c r="A616" s="78"/>
      <c r="B616" s="215"/>
      <c r="C616" s="186"/>
    </row>
    <row r="617" spans="1:3" s="62" customFormat="1" ht="19.5" x14ac:dyDescent="0.2">
      <c r="A617" s="74" t="s">
        <v>925</v>
      </c>
      <c r="B617" s="72"/>
      <c r="C617" s="187"/>
    </row>
    <row r="618" spans="1:3" s="62" customFormat="1" ht="19.5" x14ac:dyDescent="0.2">
      <c r="A618" s="74" t="s">
        <v>514</v>
      </c>
      <c r="B618" s="72"/>
      <c r="C618" s="187"/>
    </row>
    <row r="619" spans="1:3" s="62" customFormat="1" ht="19.5" x14ac:dyDescent="0.2">
      <c r="A619" s="74" t="s">
        <v>684</v>
      </c>
      <c r="B619" s="72"/>
      <c r="C619" s="187"/>
    </row>
    <row r="620" spans="1:3" s="62" customFormat="1" ht="19.5" x14ac:dyDescent="0.2">
      <c r="A620" s="74" t="s">
        <v>801</v>
      </c>
      <c r="B620" s="72"/>
      <c r="C620" s="187"/>
    </row>
    <row r="621" spans="1:3" s="62" customFormat="1" x14ac:dyDescent="0.2">
      <c r="A621" s="74"/>
      <c r="B621" s="65"/>
      <c r="C621" s="186"/>
    </row>
    <row r="622" spans="1:3" s="195" customFormat="1" ht="18.75" customHeight="1" x14ac:dyDescent="0.2">
      <c r="A622" s="78">
        <v>930000</v>
      </c>
      <c r="B622" s="197" t="s">
        <v>1032</v>
      </c>
      <c r="C622" s="186">
        <f t="shared" ref="C622" si="140">+C623</f>
        <v>40000000</v>
      </c>
    </row>
    <row r="623" spans="1:3" s="62" customFormat="1" ht="19.5" x14ac:dyDescent="0.2">
      <c r="A623" s="13">
        <v>931000</v>
      </c>
      <c r="B623" s="19" t="s">
        <v>1031</v>
      </c>
      <c r="C623" s="188">
        <f>SUM(C624:C624)</f>
        <v>40000000</v>
      </c>
    </row>
    <row r="624" spans="1:3" s="62" customFormat="1" x14ac:dyDescent="0.2">
      <c r="A624" s="10">
        <v>931200</v>
      </c>
      <c r="B624" s="11" t="s">
        <v>458</v>
      </c>
      <c r="C624" s="187">
        <v>40000000</v>
      </c>
    </row>
    <row r="625" spans="1:3" s="195" customFormat="1" ht="37.5" x14ac:dyDescent="0.2">
      <c r="A625" s="15" t="s">
        <v>1</v>
      </c>
      <c r="B625" s="5" t="s">
        <v>1024</v>
      </c>
      <c r="C625" s="186">
        <v>575800</v>
      </c>
    </row>
    <row r="626" spans="1:3" s="62" customFormat="1" x14ac:dyDescent="0.2">
      <c r="A626" s="189"/>
      <c r="B626" s="190" t="s">
        <v>1022</v>
      </c>
      <c r="C626" s="191">
        <f t="shared" ref="C626" si="141">+C622+C625</f>
        <v>40575800</v>
      </c>
    </row>
    <row r="627" spans="1:3" s="62" customFormat="1" x14ac:dyDescent="0.2">
      <c r="A627" s="185"/>
      <c r="B627" s="215"/>
      <c r="C627" s="186"/>
    </row>
    <row r="628" spans="1:3" s="62" customFormat="1" x14ac:dyDescent="0.2">
      <c r="A628" s="185"/>
      <c r="B628" s="215"/>
      <c r="C628" s="186"/>
    </row>
    <row r="629" spans="1:3" s="62" customFormat="1" ht="19.5" x14ac:dyDescent="0.2">
      <c r="A629" s="74" t="s">
        <v>926</v>
      </c>
      <c r="B629" s="72"/>
      <c r="C629" s="187"/>
    </row>
    <row r="630" spans="1:3" s="62" customFormat="1" ht="19.5" x14ac:dyDescent="0.2">
      <c r="A630" s="74" t="s">
        <v>514</v>
      </c>
      <c r="B630" s="72"/>
      <c r="C630" s="187"/>
    </row>
    <row r="631" spans="1:3" s="62" customFormat="1" ht="19.5" x14ac:dyDescent="0.2">
      <c r="A631" s="74" t="s">
        <v>685</v>
      </c>
      <c r="B631" s="72"/>
      <c r="C631" s="187"/>
    </row>
    <row r="632" spans="1:3" s="62" customFormat="1" ht="19.5" x14ac:dyDescent="0.2">
      <c r="A632" s="74" t="s">
        <v>801</v>
      </c>
      <c r="B632" s="72"/>
      <c r="C632" s="187"/>
    </row>
    <row r="633" spans="1:3" s="62" customFormat="1" x14ac:dyDescent="0.2">
      <c r="A633" s="74"/>
      <c r="B633" s="65"/>
      <c r="C633" s="186"/>
    </row>
    <row r="634" spans="1:3" s="195" customFormat="1" ht="18.75" customHeight="1" x14ac:dyDescent="0.2">
      <c r="A634" s="78">
        <v>930000</v>
      </c>
      <c r="B634" s="197" t="s">
        <v>1032</v>
      </c>
      <c r="C634" s="186">
        <f t="shared" ref="C634" si="142">+C635</f>
        <v>865600</v>
      </c>
    </row>
    <row r="635" spans="1:3" s="62" customFormat="1" ht="19.5" x14ac:dyDescent="0.2">
      <c r="A635" s="13">
        <v>931000</v>
      </c>
      <c r="B635" s="19" t="s">
        <v>1031</v>
      </c>
      <c r="C635" s="188">
        <f t="shared" ref="C635" si="143">SUM(C636:C636)</f>
        <v>865600</v>
      </c>
    </row>
    <row r="636" spans="1:3" s="62" customFormat="1" x14ac:dyDescent="0.2">
      <c r="A636" s="10">
        <v>931200</v>
      </c>
      <c r="B636" s="11" t="s">
        <v>458</v>
      </c>
      <c r="C636" s="187">
        <v>865600</v>
      </c>
    </row>
    <row r="637" spans="1:3" s="62" customFormat="1" ht="37.5" x14ac:dyDescent="0.2">
      <c r="A637" s="15" t="s">
        <v>1</v>
      </c>
      <c r="B637" s="5" t="s">
        <v>1024</v>
      </c>
      <c r="C637" s="186">
        <v>1034400</v>
      </c>
    </row>
    <row r="638" spans="1:3" s="62" customFormat="1" x14ac:dyDescent="0.2">
      <c r="A638" s="189"/>
      <c r="B638" s="190" t="s">
        <v>1022</v>
      </c>
      <c r="C638" s="191">
        <f t="shared" ref="C638" si="144">+C634+C637</f>
        <v>1900000</v>
      </c>
    </row>
    <row r="639" spans="1:3" s="62" customFormat="1" x14ac:dyDescent="0.2">
      <c r="A639" s="78"/>
      <c r="B639" s="70"/>
      <c r="C639" s="187"/>
    </row>
    <row r="640" spans="1:3" s="62" customFormat="1" x14ac:dyDescent="0.2">
      <c r="A640" s="78"/>
      <c r="B640" s="215"/>
      <c r="C640" s="186"/>
    </row>
    <row r="641" spans="1:3" s="62" customFormat="1" ht="19.5" x14ac:dyDescent="0.2">
      <c r="A641" s="74" t="s">
        <v>927</v>
      </c>
      <c r="B641" s="72"/>
      <c r="C641" s="187"/>
    </row>
    <row r="642" spans="1:3" s="62" customFormat="1" ht="19.5" x14ac:dyDescent="0.2">
      <c r="A642" s="74" t="s">
        <v>514</v>
      </c>
      <c r="B642" s="72"/>
      <c r="C642" s="187"/>
    </row>
    <row r="643" spans="1:3" s="62" customFormat="1" ht="19.5" x14ac:dyDescent="0.2">
      <c r="A643" s="74" t="s">
        <v>686</v>
      </c>
      <c r="B643" s="72"/>
      <c r="C643" s="187"/>
    </row>
    <row r="644" spans="1:3" s="62" customFormat="1" ht="19.5" x14ac:dyDescent="0.2">
      <c r="A644" s="74" t="s">
        <v>801</v>
      </c>
      <c r="B644" s="72"/>
      <c r="C644" s="187"/>
    </row>
    <row r="645" spans="1:3" s="62" customFormat="1" x14ac:dyDescent="0.2">
      <c r="A645" s="74"/>
      <c r="B645" s="65"/>
      <c r="C645" s="186"/>
    </row>
    <row r="646" spans="1:3" s="195" customFormat="1" ht="18.75" customHeight="1" x14ac:dyDescent="0.2">
      <c r="A646" s="78">
        <v>930000</v>
      </c>
      <c r="B646" s="197" t="s">
        <v>1032</v>
      </c>
      <c r="C646" s="186">
        <f t="shared" ref="C646" si="145">+C647</f>
        <v>500000</v>
      </c>
    </row>
    <row r="647" spans="1:3" s="62" customFormat="1" ht="19.5" x14ac:dyDescent="0.2">
      <c r="A647" s="13">
        <v>931000</v>
      </c>
      <c r="B647" s="19" t="s">
        <v>1031</v>
      </c>
      <c r="C647" s="188">
        <f t="shared" ref="C647" si="146">SUM(C648:C648)</f>
        <v>500000</v>
      </c>
    </row>
    <row r="648" spans="1:3" s="62" customFormat="1" x14ac:dyDescent="0.2">
      <c r="A648" s="10">
        <v>931200</v>
      </c>
      <c r="B648" s="11" t="s">
        <v>458</v>
      </c>
      <c r="C648" s="187">
        <v>500000</v>
      </c>
    </row>
    <row r="649" spans="1:3" s="195" customFormat="1" ht="37.5" x14ac:dyDescent="0.2">
      <c r="A649" s="15" t="s">
        <v>1</v>
      </c>
      <c r="B649" s="5" t="s">
        <v>1024</v>
      </c>
      <c r="C649" s="186">
        <v>1000000</v>
      </c>
    </row>
    <row r="650" spans="1:3" s="62" customFormat="1" x14ac:dyDescent="0.2">
      <c r="A650" s="189"/>
      <c r="B650" s="190" t="s">
        <v>1022</v>
      </c>
      <c r="C650" s="191">
        <f t="shared" ref="C650" si="147">+C646+C649</f>
        <v>1500000</v>
      </c>
    </row>
    <row r="651" spans="1:3" s="62" customFormat="1" x14ac:dyDescent="0.2">
      <c r="A651" s="78"/>
      <c r="B651" s="70"/>
      <c r="C651" s="187"/>
    </row>
    <row r="652" spans="1:3" s="62" customFormat="1" x14ac:dyDescent="0.2">
      <c r="A652" s="78"/>
      <c r="B652" s="70"/>
      <c r="C652" s="187"/>
    </row>
    <row r="653" spans="1:3" s="62" customFormat="1" x14ac:dyDescent="0.2">
      <c r="A653" s="74" t="s">
        <v>928</v>
      </c>
      <c r="B653" s="70"/>
      <c r="C653" s="187"/>
    </row>
    <row r="654" spans="1:3" s="62" customFormat="1" x14ac:dyDescent="0.2">
      <c r="A654" s="74" t="s">
        <v>514</v>
      </c>
      <c r="B654" s="70"/>
      <c r="C654" s="187"/>
    </row>
    <row r="655" spans="1:3" s="62" customFormat="1" x14ac:dyDescent="0.2">
      <c r="A655" s="74" t="s">
        <v>687</v>
      </c>
      <c r="B655" s="70"/>
      <c r="C655" s="187"/>
    </row>
    <row r="656" spans="1:3" s="62" customFormat="1" x14ac:dyDescent="0.2">
      <c r="A656" s="74" t="s">
        <v>801</v>
      </c>
      <c r="B656" s="70"/>
      <c r="C656" s="187"/>
    </row>
    <row r="657" spans="1:3" s="62" customFormat="1" x14ac:dyDescent="0.2">
      <c r="A657" s="78"/>
      <c r="B657" s="70"/>
      <c r="C657" s="187"/>
    </row>
    <row r="658" spans="1:3" s="195" customFormat="1" ht="18.75" customHeight="1" x14ac:dyDescent="0.2">
      <c r="A658" s="78">
        <v>930000</v>
      </c>
      <c r="B658" s="197" t="s">
        <v>1032</v>
      </c>
      <c r="C658" s="186">
        <f t="shared" ref="C658" si="148">+C659</f>
        <v>400000</v>
      </c>
    </row>
    <row r="659" spans="1:3" s="62" customFormat="1" ht="19.5" x14ac:dyDescent="0.2">
      <c r="A659" s="13">
        <v>931000</v>
      </c>
      <c r="B659" s="19" t="s">
        <v>1031</v>
      </c>
      <c r="C659" s="188">
        <f t="shared" ref="C659" si="149">SUM(C660:C660)</f>
        <v>400000</v>
      </c>
    </row>
    <row r="660" spans="1:3" s="62" customFormat="1" x14ac:dyDescent="0.2">
      <c r="A660" s="10">
        <v>931200</v>
      </c>
      <c r="B660" s="11" t="s">
        <v>458</v>
      </c>
      <c r="C660" s="187">
        <v>400000</v>
      </c>
    </row>
    <row r="661" spans="1:3" s="62" customFormat="1" ht="37.5" x14ac:dyDescent="0.2">
      <c r="A661" s="15" t="s">
        <v>1</v>
      </c>
      <c r="B661" s="5" t="s">
        <v>1024</v>
      </c>
      <c r="C661" s="186">
        <v>150000</v>
      </c>
    </row>
    <row r="662" spans="1:3" s="62" customFormat="1" x14ac:dyDescent="0.2">
      <c r="A662" s="189"/>
      <c r="B662" s="190" t="s">
        <v>1022</v>
      </c>
      <c r="C662" s="191">
        <f t="shared" ref="C662" si="150">+C658+C661</f>
        <v>550000</v>
      </c>
    </row>
    <row r="663" spans="1:3" s="62" customFormat="1" x14ac:dyDescent="0.2">
      <c r="A663" s="78"/>
      <c r="B663" s="70"/>
      <c r="C663" s="187"/>
    </row>
    <row r="664" spans="1:3" s="62" customFormat="1" x14ac:dyDescent="0.2">
      <c r="A664" s="78"/>
      <c r="B664" s="70"/>
      <c r="C664" s="187"/>
    </row>
    <row r="665" spans="1:3" s="62" customFormat="1" x14ac:dyDescent="0.2">
      <c r="A665" s="74" t="s">
        <v>930</v>
      </c>
      <c r="B665" s="70"/>
      <c r="C665" s="187"/>
    </row>
    <row r="666" spans="1:3" s="62" customFormat="1" x14ac:dyDescent="0.2">
      <c r="A666" s="74" t="s">
        <v>514</v>
      </c>
      <c r="B666" s="70"/>
      <c r="C666" s="187"/>
    </row>
    <row r="667" spans="1:3" s="62" customFormat="1" x14ac:dyDescent="0.2">
      <c r="A667" s="74" t="s">
        <v>689</v>
      </c>
      <c r="B667" s="70"/>
      <c r="C667" s="187"/>
    </row>
    <row r="668" spans="1:3" s="62" customFormat="1" x14ac:dyDescent="0.2">
      <c r="A668" s="74" t="s">
        <v>801</v>
      </c>
      <c r="B668" s="70"/>
      <c r="C668" s="187"/>
    </row>
    <row r="669" spans="1:3" s="62" customFormat="1" x14ac:dyDescent="0.2">
      <c r="A669" s="78"/>
      <c r="B669" s="70"/>
      <c r="C669" s="187"/>
    </row>
    <row r="670" spans="1:3" s="195" customFormat="1" ht="18.75" customHeight="1" x14ac:dyDescent="0.2">
      <c r="A670" s="78">
        <v>930000</v>
      </c>
      <c r="B670" s="197" t="s">
        <v>1032</v>
      </c>
      <c r="C670" s="186">
        <f t="shared" ref="C670" si="151">+C671</f>
        <v>50000</v>
      </c>
    </row>
    <row r="671" spans="1:3" s="62" customFormat="1" ht="19.5" x14ac:dyDescent="0.2">
      <c r="A671" s="13">
        <v>931000</v>
      </c>
      <c r="B671" s="19" t="s">
        <v>1031</v>
      </c>
      <c r="C671" s="188">
        <f t="shared" ref="C671" si="152">SUM(C672:C672)</f>
        <v>50000</v>
      </c>
    </row>
    <row r="672" spans="1:3" s="62" customFormat="1" x14ac:dyDescent="0.2">
      <c r="A672" s="10">
        <v>931200</v>
      </c>
      <c r="B672" s="11" t="s">
        <v>458</v>
      </c>
      <c r="C672" s="187">
        <v>50000</v>
      </c>
    </row>
    <row r="673" spans="1:3" s="62" customFormat="1" x14ac:dyDescent="0.2">
      <c r="A673" s="189"/>
      <c r="B673" s="190" t="s">
        <v>1022</v>
      </c>
      <c r="C673" s="191">
        <f t="shared" ref="C673" si="153">+C670</f>
        <v>50000</v>
      </c>
    </row>
    <row r="674" spans="1:3" s="62" customFormat="1" x14ac:dyDescent="0.2">
      <c r="A674" s="185"/>
      <c r="B674" s="215"/>
      <c r="C674" s="186"/>
    </row>
    <row r="675" spans="1:3" s="62" customFormat="1" x14ac:dyDescent="0.2">
      <c r="A675" s="185"/>
      <c r="B675" s="215"/>
      <c r="C675" s="186"/>
    </row>
    <row r="676" spans="1:3" s="62" customFormat="1" x14ac:dyDescent="0.2">
      <c r="A676" s="74" t="s">
        <v>931</v>
      </c>
      <c r="B676" s="70"/>
      <c r="C676" s="186"/>
    </row>
    <row r="677" spans="1:3" s="62" customFormat="1" x14ac:dyDescent="0.2">
      <c r="A677" s="74" t="s">
        <v>514</v>
      </c>
      <c r="B677" s="70"/>
      <c r="C677" s="186"/>
    </row>
    <row r="678" spans="1:3" s="62" customFormat="1" x14ac:dyDescent="0.2">
      <c r="A678" s="74" t="s">
        <v>690</v>
      </c>
      <c r="B678" s="70"/>
      <c r="C678" s="186"/>
    </row>
    <row r="679" spans="1:3" s="62" customFormat="1" x14ac:dyDescent="0.2">
      <c r="A679" s="74" t="s">
        <v>801</v>
      </c>
      <c r="B679" s="70"/>
      <c r="C679" s="186"/>
    </row>
    <row r="680" spans="1:3" s="62" customFormat="1" x14ac:dyDescent="0.2">
      <c r="A680" s="78"/>
      <c r="B680" s="70"/>
      <c r="C680" s="186"/>
    </row>
    <row r="681" spans="1:3" s="195" customFormat="1" ht="18.75" customHeight="1" x14ac:dyDescent="0.2">
      <c r="A681" s="78">
        <v>930000</v>
      </c>
      <c r="B681" s="197" t="s">
        <v>1032</v>
      </c>
      <c r="C681" s="186">
        <f t="shared" ref="C681" si="154">+C682</f>
        <v>1000000</v>
      </c>
    </row>
    <row r="682" spans="1:3" s="73" customFormat="1" ht="19.5" x14ac:dyDescent="0.2">
      <c r="A682" s="13">
        <v>931000</v>
      </c>
      <c r="B682" s="19" t="s">
        <v>1031</v>
      </c>
      <c r="C682" s="188">
        <f t="shared" ref="C682" si="155">SUM(C683:C683)</f>
        <v>1000000</v>
      </c>
    </row>
    <row r="683" spans="1:3" s="62" customFormat="1" x14ac:dyDescent="0.2">
      <c r="A683" s="10">
        <v>931200</v>
      </c>
      <c r="B683" s="11" t="s">
        <v>458</v>
      </c>
      <c r="C683" s="187">
        <v>1000000</v>
      </c>
    </row>
    <row r="684" spans="1:3" s="195" customFormat="1" ht="37.5" x14ac:dyDescent="0.2">
      <c r="A684" s="15" t="s">
        <v>1</v>
      </c>
      <c r="B684" s="5" t="s">
        <v>1024</v>
      </c>
      <c r="C684" s="186">
        <v>800000</v>
      </c>
    </row>
    <row r="685" spans="1:3" s="200" customFormat="1" x14ac:dyDescent="0.2">
      <c r="A685" s="198"/>
      <c r="B685" s="190" t="s">
        <v>1022</v>
      </c>
      <c r="C685" s="199">
        <f t="shared" ref="C685" si="156">+C681+C684</f>
        <v>1800000</v>
      </c>
    </row>
    <row r="686" spans="1:3" s="62" customFormat="1" x14ac:dyDescent="0.2">
      <c r="A686" s="185"/>
      <c r="B686" s="215"/>
      <c r="C686" s="186"/>
    </row>
    <row r="687" spans="1:3" s="62" customFormat="1" x14ac:dyDescent="0.2">
      <c r="A687" s="185"/>
      <c r="B687" s="215"/>
      <c r="C687" s="186"/>
    </row>
    <row r="688" spans="1:3" s="62" customFormat="1" ht="19.5" x14ac:dyDescent="0.2">
      <c r="A688" s="74" t="s">
        <v>945</v>
      </c>
      <c r="B688" s="72"/>
      <c r="C688" s="186"/>
    </row>
    <row r="689" spans="1:3" s="62" customFormat="1" ht="19.5" x14ac:dyDescent="0.2">
      <c r="A689" s="74" t="s">
        <v>516</v>
      </c>
      <c r="B689" s="72"/>
      <c r="C689" s="186"/>
    </row>
    <row r="690" spans="1:3" s="62" customFormat="1" ht="19.5" x14ac:dyDescent="0.2">
      <c r="A690" s="74" t="s">
        <v>649</v>
      </c>
      <c r="B690" s="72"/>
      <c r="C690" s="186"/>
    </row>
    <row r="691" spans="1:3" s="62" customFormat="1" ht="19.5" x14ac:dyDescent="0.2">
      <c r="A691" s="74" t="s">
        <v>946</v>
      </c>
      <c r="B691" s="72"/>
      <c r="C691" s="186"/>
    </row>
    <row r="692" spans="1:3" s="62" customFormat="1" ht="18.75" customHeight="1" x14ac:dyDescent="0.2">
      <c r="A692" s="74"/>
      <c r="B692" s="65"/>
      <c r="C692" s="186"/>
    </row>
    <row r="693" spans="1:3" s="195" customFormat="1" x14ac:dyDescent="0.2">
      <c r="A693" s="15">
        <v>720000</v>
      </c>
      <c r="B693" s="5" t="s">
        <v>353</v>
      </c>
      <c r="C693" s="186">
        <f>+C694+C696+C698</f>
        <v>9709600</v>
      </c>
    </row>
    <row r="694" spans="1:3" s="73" customFormat="1" ht="19.5" x14ac:dyDescent="0.2">
      <c r="A694" s="75">
        <v>722000</v>
      </c>
      <c r="B694" s="67" t="s">
        <v>1027</v>
      </c>
      <c r="C694" s="188">
        <f t="shared" ref="C694" si="157">SUM(C695:C695)</f>
        <v>9663900</v>
      </c>
    </row>
    <row r="695" spans="1:3" s="62" customFormat="1" x14ac:dyDescent="0.2">
      <c r="A695" s="74">
        <v>722500</v>
      </c>
      <c r="B695" s="11" t="s">
        <v>358</v>
      </c>
      <c r="C695" s="187">
        <f>130000+1400000+180000+4786300+86000+59500+1000+1038000+195000+150000+385200+2000+107500+16200+280500+274200+26600+500+195400+250000+100000</f>
        <v>9663900</v>
      </c>
    </row>
    <row r="696" spans="1:3" s="73" customFormat="1" ht="39" x14ac:dyDescent="0.2">
      <c r="A696" s="75">
        <v>728000</v>
      </c>
      <c r="B696" s="67" t="s">
        <v>373</v>
      </c>
      <c r="C696" s="188">
        <f>C697</f>
        <v>37400</v>
      </c>
    </row>
    <row r="697" spans="1:3" s="62" customFormat="1" ht="37.5" x14ac:dyDescent="0.2">
      <c r="A697" s="74">
        <v>728200</v>
      </c>
      <c r="B697" s="11" t="s">
        <v>402</v>
      </c>
      <c r="C697" s="187">
        <f>15900+21500</f>
        <v>37400</v>
      </c>
    </row>
    <row r="698" spans="1:3" s="73" customFormat="1" ht="19.5" x14ac:dyDescent="0.2">
      <c r="A698" s="75">
        <v>729000</v>
      </c>
      <c r="B698" s="14" t="s">
        <v>349</v>
      </c>
      <c r="C698" s="188">
        <f>C699</f>
        <v>8300</v>
      </c>
    </row>
    <row r="699" spans="1:3" s="62" customFormat="1" x14ac:dyDescent="0.2">
      <c r="A699" s="42">
        <v>729100</v>
      </c>
      <c r="B699" s="11" t="s">
        <v>349</v>
      </c>
      <c r="C699" s="187">
        <v>8300</v>
      </c>
    </row>
    <row r="700" spans="1:3" s="195" customFormat="1" x14ac:dyDescent="0.2">
      <c r="A700" s="15">
        <v>780000</v>
      </c>
      <c r="B700" s="5" t="s">
        <v>403</v>
      </c>
      <c r="C700" s="186">
        <f t="shared" ref="C700:C701" si="158">C701</f>
        <v>1800000</v>
      </c>
    </row>
    <row r="701" spans="1:3" s="73" customFormat="1" ht="19.5" x14ac:dyDescent="0.2">
      <c r="A701" s="75">
        <v>788000</v>
      </c>
      <c r="B701" s="67" t="s">
        <v>375</v>
      </c>
      <c r="C701" s="188">
        <f t="shared" si="158"/>
        <v>1800000</v>
      </c>
    </row>
    <row r="702" spans="1:3" s="62" customFormat="1" x14ac:dyDescent="0.2">
      <c r="A702" s="74">
        <v>788100</v>
      </c>
      <c r="B702" s="11" t="s">
        <v>375</v>
      </c>
      <c r="C702" s="187">
        <v>1800000</v>
      </c>
    </row>
    <row r="703" spans="1:3" s="195" customFormat="1" x14ac:dyDescent="0.2">
      <c r="A703" s="15">
        <v>810000</v>
      </c>
      <c r="B703" s="215" t="s">
        <v>1028</v>
      </c>
      <c r="C703" s="186">
        <f t="shared" ref="C703" si="159">C704+C706</f>
        <v>40000</v>
      </c>
    </row>
    <row r="704" spans="1:3" s="73" customFormat="1" ht="19.5" x14ac:dyDescent="0.2">
      <c r="A704" s="75">
        <v>811000</v>
      </c>
      <c r="B704" s="72" t="s">
        <v>408</v>
      </c>
      <c r="C704" s="188">
        <f t="shared" ref="C704" si="160">C705</f>
        <v>0</v>
      </c>
    </row>
    <row r="705" spans="1:3" s="62" customFormat="1" x14ac:dyDescent="0.2">
      <c r="A705" s="42">
        <v>811200</v>
      </c>
      <c r="B705" s="70" t="s">
        <v>410</v>
      </c>
      <c r="C705" s="187">
        <v>0</v>
      </c>
    </row>
    <row r="706" spans="1:3" s="73" customFormat="1" ht="39" x14ac:dyDescent="0.2">
      <c r="A706" s="75">
        <v>816000</v>
      </c>
      <c r="B706" s="72" t="s">
        <v>473</v>
      </c>
      <c r="C706" s="188">
        <f t="shared" ref="C706" si="161">C707</f>
        <v>40000</v>
      </c>
    </row>
    <row r="707" spans="1:3" s="62" customFormat="1" ht="18.75" customHeight="1" x14ac:dyDescent="0.2">
      <c r="A707" s="42">
        <v>816100</v>
      </c>
      <c r="B707" s="70" t="s">
        <v>473</v>
      </c>
      <c r="C707" s="187">
        <v>40000</v>
      </c>
    </row>
    <row r="708" spans="1:3" s="195" customFormat="1" x14ac:dyDescent="0.2">
      <c r="A708" s="78">
        <v>930000</v>
      </c>
      <c r="B708" s="197" t="s">
        <v>1032</v>
      </c>
      <c r="C708" s="186">
        <f t="shared" ref="C708" si="162">C709+C713</f>
        <v>391400</v>
      </c>
    </row>
    <row r="709" spans="1:3" s="73" customFormat="1" ht="19.5" x14ac:dyDescent="0.2">
      <c r="A709" s="13">
        <v>931000</v>
      </c>
      <c r="B709" s="19" t="s">
        <v>1031</v>
      </c>
      <c r="C709" s="188">
        <f t="shared" ref="C709" si="163">C710+C711+C712</f>
        <v>277000</v>
      </c>
    </row>
    <row r="710" spans="1:3" s="62" customFormat="1" x14ac:dyDescent="0.2">
      <c r="A710" s="51">
        <v>931100</v>
      </c>
      <c r="B710" s="70" t="s">
        <v>457</v>
      </c>
      <c r="C710" s="187">
        <f>171800+40000</f>
        <v>211800</v>
      </c>
    </row>
    <row r="711" spans="1:3" s="62" customFormat="1" x14ac:dyDescent="0.2">
      <c r="A711" s="51">
        <v>931300</v>
      </c>
      <c r="B711" s="10" t="s">
        <v>459</v>
      </c>
      <c r="C711" s="187">
        <v>1000</v>
      </c>
    </row>
    <row r="712" spans="1:3" s="62" customFormat="1" x14ac:dyDescent="0.2">
      <c r="A712" s="51">
        <v>931900</v>
      </c>
      <c r="B712" s="11" t="s">
        <v>1031</v>
      </c>
      <c r="C712" s="187">
        <v>64200</v>
      </c>
    </row>
    <row r="713" spans="1:3" s="73" customFormat="1" ht="19.5" x14ac:dyDescent="0.2">
      <c r="A713" s="13">
        <v>938000</v>
      </c>
      <c r="B713" s="19" t="s">
        <v>395</v>
      </c>
      <c r="C713" s="188">
        <f t="shared" ref="C713" si="164">C714+C715</f>
        <v>114400</v>
      </c>
    </row>
    <row r="714" spans="1:3" s="62" customFormat="1" x14ac:dyDescent="0.2">
      <c r="A714" s="211">
        <v>938100</v>
      </c>
      <c r="B714" s="10" t="s">
        <v>460</v>
      </c>
      <c r="C714" s="187">
        <f>40000+19000</f>
        <v>59000</v>
      </c>
    </row>
    <row r="715" spans="1:3" s="62" customFormat="1" x14ac:dyDescent="0.2">
      <c r="A715" s="211">
        <v>938200</v>
      </c>
      <c r="B715" s="212" t="s">
        <v>461</v>
      </c>
      <c r="C715" s="187">
        <v>55400</v>
      </c>
    </row>
    <row r="716" spans="1:3" s="62" customFormat="1" ht="37.5" x14ac:dyDescent="0.2">
      <c r="A716" s="15" t="s">
        <v>1</v>
      </c>
      <c r="B716" s="5" t="s">
        <v>1024</v>
      </c>
      <c r="C716" s="186">
        <v>3000000</v>
      </c>
    </row>
    <row r="717" spans="1:3" s="205" customFormat="1" x14ac:dyDescent="0.2">
      <c r="A717" s="202"/>
      <c r="B717" s="203" t="s">
        <v>1022</v>
      </c>
      <c r="C717" s="204">
        <f>+C693+C716+C700+C703+C708</f>
        <v>14941000</v>
      </c>
    </row>
    <row r="718" spans="1:3" s="62" customFormat="1" x14ac:dyDescent="0.2">
      <c r="A718" s="85"/>
      <c r="B718" s="215"/>
      <c r="C718" s="186"/>
    </row>
    <row r="719" spans="1:3" s="62" customFormat="1" x14ac:dyDescent="0.2">
      <c r="A719" s="85"/>
      <c r="B719" s="215"/>
      <c r="C719" s="186"/>
    </row>
    <row r="720" spans="1:3" s="62" customFormat="1" ht="19.5" x14ac:dyDescent="0.2">
      <c r="A720" s="74" t="s">
        <v>947</v>
      </c>
      <c r="B720" s="72"/>
      <c r="C720" s="186"/>
    </row>
    <row r="721" spans="1:3" s="62" customFormat="1" ht="19.5" x14ac:dyDescent="0.2">
      <c r="A721" s="74" t="s">
        <v>516</v>
      </c>
      <c r="B721" s="72"/>
      <c r="C721" s="186"/>
    </row>
    <row r="722" spans="1:3" s="62" customFormat="1" ht="19.5" x14ac:dyDescent="0.2">
      <c r="A722" s="74" t="s">
        <v>650</v>
      </c>
      <c r="B722" s="72"/>
      <c r="C722" s="186"/>
    </row>
    <row r="723" spans="1:3" s="62" customFormat="1" ht="19.5" x14ac:dyDescent="0.2">
      <c r="A723" s="74" t="s">
        <v>948</v>
      </c>
      <c r="B723" s="72"/>
      <c r="C723" s="186"/>
    </row>
    <row r="724" spans="1:3" s="62" customFormat="1" x14ac:dyDescent="0.2">
      <c r="A724" s="74"/>
      <c r="B724" s="65"/>
      <c r="C724" s="186"/>
    </row>
    <row r="725" spans="1:3" s="195" customFormat="1" ht="18.75" customHeight="1" x14ac:dyDescent="0.2">
      <c r="A725" s="15">
        <v>720000</v>
      </c>
      <c r="B725" s="5" t="s">
        <v>353</v>
      </c>
      <c r="C725" s="186">
        <f t="shared" ref="C725" si="165">+C726+C728</f>
        <v>5857100</v>
      </c>
    </row>
    <row r="726" spans="1:3" s="73" customFormat="1" ht="19.5" x14ac:dyDescent="0.2">
      <c r="A726" s="75">
        <v>722000</v>
      </c>
      <c r="B726" s="67" t="s">
        <v>1027</v>
      </c>
      <c r="C726" s="188">
        <f t="shared" ref="C726" si="166">+C727</f>
        <v>5840300</v>
      </c>
    </row>
    <row r="727" spans="1:3" s="62" customFormat="1" x14ac:dyDescent="0.2">
      <c r="A727" s="74">
        <v>722500</v>
      </c>
      <c r="B727" s="11" t="s">
        <v>358</v>
      </c>
      <c r="C727" s="187">
        <f>3077200+179300+194300+626300+6100+93500+659800+1000+549500+201600+10000+7100+116000+86600+32000</f>
        <v>5840300</v>
      </c>
    </row>
    <row r="728" spans="1:3" s="73" customFormat="1" ht="19.5" x14ac:dyDescent="0.2">
      <c r="A728" s="75">
        <v>729000</v>
      </c>
      <c r="B728" s="14" t="s">
        <v>349</v>
      </c>
      <c r="C728" s="188">
        <f t="shared" ref="C728" si="167">C729</f>
        <v>16800</v>
      </c>
    </row>
    <row r="729" spans="1:3" s="62" customFormat="1" x14ac:dyDescent="0.2">
      <c r="A729" s="42">
        <v>729100</v>
      </c>
      <c r="B729" s="11" t="s">
        <v>349</v>
      </c>
      <c r="C729" s="187">
        <v>16800</v>
      </c>
    </row>
    <row r="730" spans="1:3" s="195" customFormat="1" x14ac:dyDescent="0.2">
      <c r="A730" s="15">
        <v>780000</v>
      </c>
      <c r="B730" s="5" t="s">
        <v>403</v>
      </c>
      <c r="C730" s="186">
        <f t="shared" ref="C730:C731" si="168">C731</f>
        <v>1060100</v>
      </c>
    </row>
    <row r="731" spans="1:3" s="73" customFormat="1" ht="19.5" x14ac:dyDescent="0.2">
      <c r="A731" s="75">
        <v>788000</v>
      </c>
      <c r="B731" s="67" t="s">
        <v>375</v>
      </c>
      <c r="C731" s="188">
        <f t="shared" si="168"/>
        <v>1060100</v>
      </c>
    </row>
    <row r="732" spans="1:3" s="62" customFormat="1" x14ac:dyDescent="0.2">
      <c r="A732" s="74">
        <v>788100</v>
      </c>
      <c r="B732" s="11" t="s">
        <v>375</v>
      </c>
      <c r="C732" s="187">
        <v>1060100</v>
      </c>
    </row>
    <row r="733" spans="1:3" s="195" customFormat="1" x14ac:dyDescent="0.2">
      <c r="A733" s="78">
        <v>930000</v>
      </c>
      <c r="B733" s="197" t="s">
        <v>1032</v>
      </c>
      <c r="C733" s="186">
        <f t="shared" ref="C733:C734" si="169">+C734</f>
        <v>120300</v>
      </c>
    </row>
    <row r="734" spans="1:3" s="62" customFormat="1" ht="19.5" x14ac:dyDescent="0.2">
      <c r="A734" s="13">
        <v>931000</v>
      </c>
      <c r="B734" s="19" t="s">
        <v>1031</v>
      </c>
      <c r="C734" s="188">
        <f t="shared" si="169"/>
        <v>120300</v>
      </c>
    </row>
    <row r="735" spans="1:3" s="62" customFormat="1" x14ac:dyDescent="0.2">
      <c r="A735" s="51">
        <v>931100</v>
      </c>
      <c r="B735" s="11" t="s">
        <v>457</v>
      </c>
      <c r="C735" s="187">
        <v>120300</v>
      </c>
    </row>
    <row r="736" spans="1:3" s="62" customFormat="1" ht="37.5" x14ac:dyDescent="0.2">
      <c r="A736" s="15" t="s">
        <v>1</v>
      </c>
      <c r="B736" s="5" t="s">
        <v>1024</v>
      </c>
      <c r="C736" s="186">
        <v>2692400</v>
      </c>
    </row>
    <row r="737" spans="1:3" s="205" customFormat="1" x14ac:dyDescent="0.2">
      <c r="A737" s="202"/>
      <c r="B737" s="203" t="s">
        <v>1022</v>
      </c>
      <c r="C737" s="204">
        <f t="shared" ref="C737" si="170">+C725+C733+C736+C730</f>
        <v>9729900</v>
      </c>
    </row>
    <row r="738" spans="1:3" s="62" customFormat="1" x14ac:dyDescent="0.2">
      <c r="A738" s="85"/>
      <c r="B738" s="215"/>
      <c r="C738" s="186"/>
    </row>
    <row r="739" spans="1:3" s="62" customFormat="1" x14ac:dyDescent="0.2">
      <c r="A739" s="85"/>
      <c r="B739" s="215"/>
      <c r="C739" s="186"/>
    </row>
    <row r="740" spans="1:3" s="62" customFormat="1" ht="19.5" x14ac:dyDescent="0.2">
      <c r="A740" s="74" t="s">
        <v>949</v>
      </c>
      <c r="B740" s="72"/>
      <c r="C740" s="186"/>
    </row>
    <row r="741" spans="1:3" s="62" customFormat="1" ht="19.5" x14ac:dyDescent="0.2">
      <c r="A741" s="74" t="s">
        <v>516</v>
      </c>
      <c r="B741" s="72"/>
      <c r="C741" s="186"/>
    </row>
    <row r="742" spans="1:3" s="62" customFormat="1" ht="19.5" x14ac:dyDescent="0.2">
      <c r="A742" s="74" t="s">
        <v>651</v>
      </c>
      <c r="B742" s="72"/>
      <c r="C742" s="186"/>
    </row>
    <row r="743" spans="1:3" s="62" customFormat="1" ht="19.5" x14ac:dyDescent="0.2">
      <c r="A743" s="74" t="s">
        <v>801</v>
      </c>
      <c r="B743" s="72"/>
      <c r="C743" s="186"/>
    </row>
    <row r="744" spans="1:3" s="62" customFormat="1" x14ac:dyDescent="0.2">
      <c r="A744" s="74"/>
      <c r="B744" s="65"/>
      <c r="C744" s="186"/>
    </row>
    <row r="745" spans="1:3" s="195" customFormat="1" ht="18.75" customHeight="1" x14ac:dyDescent="0.2">
      <c r="A745" s="15">
        <v>720000</v>
      </c>
      <c r="B745" s="5" t="s">
        <v>353</v>
      </c>
      <c r="C745" s="186">
        <f t="shared" ref="C745" si="171">+C746</f>
        <v>430000</v>
      </c>
    </row>
    <row r="746" spans="1:3" s="73" customFormat="1" ht="19.5" x14ac:dyDescent="0.2">
      <c r="A746" s="75">
        <v>722000</v>
      </c>
      <c r="B746" s="67" t="s">
        <v>1027</v>
      </c>
      <c r="C746" s="188">
        <f t="shared" ref="C746" si="172">SUM(C747:C747)</f>
        <v>430000</v>
      </c>
    </row>
    <row r="747" spans="1:3" s="62" customFormat="1" x14ac:dyDescent="0.2">
      <c r="A747" s="74">
        <v>722500</v>
      </c>
      <c r="B747" s="11" t="s">
        <v>358</v>
      </c>
      <c r="C747" s="187">
        <f>350000+80000</f>
        <v>430000</v>
      </c>
    </row>
    <row r="748" spans="1:3" s="195" customFormat="1" x14ac:dyDescent="0.2">
      <c r="A748" s="15">
        <v>780000</v>
      </c>
      <c r="B748" s="5" t="s">
        <v>403</v>
      </c>
      <c r="C748" s="186">
        <f t="shared" ref="C748:C749" si="173">C749</f>
        <v>35200</v>
      </c>
    </row>
    <row r="749" spans="1:3" s="73" customFormat="1" ht="19.5" x14ac:dyDescent="0.2">
      <c r="A749" s="75">
        <v>788000</v>
      </c>
      <c r="B749" s="67" t="s">
        <v>375</v>
      </c>
      <c r="C749" s="188">
        <f t="shared" si="173"/>
        <v>35200</v>
      </c>
    </row>
    <row r="750" spans="1:3" s="62" customFormat="1" x14ac:dyDescent="0.2">
      <c r="A750" s="74">
        <v>788100</v>
      </c>
      <c r="B750" s="11" t="s">
        <v>375</v>
      </c>
      <c r="C750" s="187">
        <v>35200</v>
      </c>
    </row>
    <row r="751" spans="1:3" s="195" customFormat="1" ht="37.5" x14ac:dyDescent="0.2">
      <c r="A751" s="15" t="s">
        <v>1</v>
      </c>
      <c r="B751" s="5" t="s">
        <v>1024</v>
      </c>
      <c r="C751" s="186">
        <v>180000</v>
      </c>
    </row>
    <row r="752" spans="1:3" s="205" customFormat="1" x14ac:dyDescent="0.2">
      <c r="A752" s="202"/>
      <c r="B752" s="203" t="s">
        <v>1022</v>
      </c>
      <c r="C752" s="204">
        <f t="shared" ref="C752" si="174">+C745+C748+C751</f>
        <v>645200</v>
      </c>
    </row>
    <row r="753" spans="1:3" s="62" customFormat="1" x14ac:dyDescent="0.2">
      <c r="A753" s="85"/>
      <c r="B753" s="215"/>
      <c r="C753" s="186"/>
    </row>
    <row r="754" spans="1:3" s="62" customFormat="1" x14ac:dyDescent="0.2">
      <c r="A754" s="85"/>
      <c r="B754" s="215"/>
      <c r="C754" s="186"/>
    </row>
    <row r="755" spans="1:3" s="62" customFormat="1" ht="19.5" x14ac:dyDescent="0.2">
      <c r="A755" s="74" t="s">
        <v>950</v>
      </c>
      <c r="B755" s="72"/>
      <c r="C755" s="186"/>
    </row>
    <row r="756" spans="1:3" s="62" customFormat="1" ht="19.5" x14ac:dyDescent="0.2">
      <c r="A756" s="74" t="s">
        <v>516</v>
      </c>
      <c r="B756" s="72"/>
      <c r="C756" s="186"/>
    </row>
    <row r="757" spans="1:3" s="62" customFormat="1" ht="19.5" x14ac:dyDescent="0.2">
      <c r="A757" s="74" t="s">
        <v>698</v>
      </c>
      <c r="B757" s="72"/>
      <c r="C757" s="186"/>
    </row>
    <row r="758" spans="1:3" s="62" customFormat="1" ht="19.5" x14ac:dyDescent="0.2">
      <c r="A758" s="74" t="s">
        <v>801</v>
      </c>
      <c r="B758" s="72"/>
      <c r="C758" s="186"/>
    </row>
    <row r="759" spans="1:3" s="62" customFormat="1" x14ac:dyDescent="0.2">
      <c r="A759" s="74"/>
      <c r="B759" s="65"/>
      <c r="C759" s="186"/>
    </row>
    <row r="760" spans="1:3" s="195" customFormat="1" x14ac:dyDescent="0.2">
      <c r="A760" s="15">
        <v>720000</v>
      </c>
      <c r="B760" s="5" t="s">
        <v>353</v>
      </c>
      <c r="C760" s="186">
        <f t="shared" ref="C760" si="175">+C761</f>
        <v>36800</v>
      </c>
    </row>
    <row r="761" spans="1:3" s="73" customFormat="1" ht="19.5" x14ac:dyDescent="0.2">
      <c r="A761" s="75">
        <v>722000</v>
      </c>
      <c r="B761" s="67" t="s">
        <v>1027</v>
      </c>
      <c r="C761" s="188">
        <f t="shared" ref="C761" si="176">SUM(C762:C762)</f>
        <v>36800</v>
      </c>
    </row>
    <row r="762" spans="1:3" s="62" customFormat="1" x14ac:dyDescent="0.2">
      <c r="A762" s="74">
        <v>722500</v>
      </c>
      <c r="B762" s="11" t="s">
        <v>358</v>
      </c>
      <c r="C762" s="187">
        <v>36800</v>
      </c>
    </row>
    <row r="763" spans="1:3" s="195" customFormat="1" ht="37.5" x14ac:dyDescent="0.2">
      <c r="A763" s="15" t="s">
        <v>1</v>
      </c>
      <c r="B763" s="5" t="s">
        <v>1024</v>
      </c>
      <c r="C763" s="186">
        <v>31200</v>
      </c>
    </row>
    <row r="764" spans="1:3" s="205" customFormat="1" x14ac:dyDescent="0.2">
      <c r="A764" s="202"/>
      <c r="B764" s="203" t="s">
        <v>1022</v>
      </c>
      <c r="C764" s="204">
        <f>+C760+C763</f>
        <v>68000</v>
      </c>
    </row>
    <row r="765" spans="1:3" s="195" customFormat="1" x14ac:dyDescent="0.2">
      <c r="A765" s="185"/>
      <c r="B765" s="215"/>
      <c r="C765" s="186"/>
    </row>
    <row r="766" spans="1:3" s="195" customFormat="1" x14ac:dyDescent="0.2">
      <c r="A766" s="185"/>
      <c r="B766" s="215"/>
      <c r="C766" s="186"/>
    </row>
    <row r="767" spans="1:3" s="195" customFormat="1" ht="19.5" x14ac:dyDescent="0.2">
      <c r="A767" s="74" t="s">
        <v>975</v>
      </c>
      <c r="B767" s="72"/>
      <c r="C767" s="186"/>
    </row>
    <row r="768" spans="1:3" s="195" customFormat="1" ht="19.5" x14ac:dyDescent="0.2">
      <c r="A768" s="74" t="s">
        <v>521</v>
      </c>
      <c r="B768" s="72"/>
      <c r="C768" s="186"/>
    </row>
    <row r="769" spans="1:3" s="195" customFormat="1" ht="19.5" x14ac:dyDescent="0.2">
      <c r="A769" s="74" t="s">
        <v>651</v>
      </c>
      <c r="B769" s="72"/>
      <c r="C769" s="186"/>
    </row>
    <row r="770" spans="1:3" s="195" customFormat="1" ht="19.5" x14ac:dyDescent="0.2">
      <c r="A770" s="74" t="s">
        <v>801</v>
      </c>
      <c r="B770" s="72"/>
      <c r="C770" s="186"/>
    </row>
    <row r="771" spans="1:3" s="195" customFormat="1" x14ac:dyDescent="0.2">
      <c r="A771" s="74"/>
      <c r="B771" s="65"/>
      <c r="C771" s="186"/>
    </row>
    <row r="772" spans="1:3" s="195" customFormat="1" ht="37.5" x14ac:dyDescent="0.2">
      <c r="A772" s="15" t="s">
        <v>1</v>
      </c>
      <c r="B772" s="5" t="s">
        <v>1024</v>
      </c>
      <c r="C772" s="186">
        <v>1026000</v>
      </c>
    </row>
    <row r="773" spans="1:3" s="62" customFormat="1" x14ac:dyDescent="0.2">
      <c r="A773" s="202"/>
      <c r="B773" s="203" t="s">
        <v>1022</v>
      </c>
      <c r="C773" s="204">
        <f t="shared" ref="C773" si="177">C772</f>
        <v>1026000</v>
      </c>
    </row>
    <row r="774" spans="1:3" s="62" customFormat="1" x14ac:dyDescent="0.2">
      <c r="A774" s="185"/>
      <c r="B774" s="215"/>
      <c r="C774" s="186"/>
    </row>
    <row r="775" spans="1:3" s="62" customFormat="1" x14ac:dyDescent="0.2">
      <c r="A775" s="185"/>
      <c r="B775" s="215"/>
      <c r="C775" s="186"/>
    </row>
    <row r="776" spans="1:3" s="62" customFormat="1" ht="19.5" x14ac:dyDescent="0.2">
      <c r="A776" s="74" t="s">
        <v>1000</v>
      </c>
      <c r="B776" s="72"/>
      <c r="C776" s="186"/>
    </row>
    <row r="777" spans="1:3" s="62" customFormat="1" ht="19.5" x14ac:dyDescent="0.2">
      <c r="A777" s="74" t="s">
        <v>527</v>
      </c>
      <c r="B777" s="72"/>
      <c r="C777" s="186"/>
    </row>
    <row r="778" spans="1:3" s="62" customFormat="1" ht="19.5" x14ac:dyDescent="0.2">
      <c r="A778" s="74" t="s">
        <v>668</v>
      </c>
      <c r="B778" s="72"/>
      <c r="C778" s="186"/>
    </row>
    <row r="779" spans="1:3" s="62" customFormat="1" ht="19.5" x14ac:dyDescent="0.2">
      <c r="A779" s="74" t="s">
        <v>801</v>
      </c>
      <c r="B779" s="72"/>
      <c r="C779" s="186"/>
    </row>
    <row r="780" spans="1:3" s="62" customFormat="1" x14ac:dyDescent="0.2">
      <c r="A780" s="74"/>
      <c r="B780" s="65"/>
      <c r="C780" s="186"/>
    </row>
    <row r="781" spans="1:3" s="62" customFormat="1" ht="37.5" x14ac:dyDescent="0.2">
      <c r="A781" s="15" t="s">
        <v>1</v>
      </c>
      <c r="B781" s="5" t="s">
        <v>1024</v>
      </c>
      <c r="C781" s="186">
        <v>33000</v>
      </c>
    </row>
    <row r="782" spans="1:3" s="62" customFormat="1" x14ac:dyDescent="0.2">
      <c r="A782" s="202"/>
      <c r="B782" s="203" t="s">
        <v>1022</v>
      </c>
      <c r="C782" s="204">
        <f t="shared" ref="C782" si="178">C781</f>
        <v>33000</v>
      </c>
    </row>
    <row r="783" spans="1:3" s="62" customFormat="1" x14ac:dyDescent="0.2">
      <c r="A783" s="185"/>
      <c r="B783" s="215"/>
      <c r="C783" s="186"/>
    </row>
  </sheetData>
  <autoFilter ref="A4:C783"/>
  <mergeCells count="1">
    <mergeCell ref="A6:B6"/>
  </mergeCells>
  <printOptions horizontalCentered="1" gridLines="1"/>
  <pageMargins left="0" right="0" top="0.39370078740157483" bottom="0" header="0" footer="0"/>
  <pageSetup paperSize="9" scale="59" firstPageNumber="146" orientation="portrait" useFirstPageNumber="1" r:id="rId1"/>
  <headerFooter>
    <oddFooter>&amp;C&amp;P</oddFooter>
  </headerFooter>
  <rowBreaks count="16" manualBreakCount="16">
    <brk id="32" max="16383" man="1"/>
    <brk id="79" max="16383" man="1"/>
    <brk id="137" max="16383" man="1"/>
    <brk id="183" max="16383" man="1"/>
    <brk id="208" max="16383" man="1"/>
    <brk id="240" max="16383" man="1"/>
    <brk id="267" max="16383" man="1"/>
    <brk id="313" max="2" man="1"/>
    <brk id="364" max="2" man="1"/>
    <brk id="412" max="2" man="1"/>
    <brk id="472" max="16383" man="1"/>
    <brk id="520" max="2" man="1"/>
    <brk id="580" max="2" man="1"/>
    <brk id="639" max="2" man="1"/>
    <brk id="686" max="16383" man="1"/>
    <brk id="7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Sadržaj</vt:lpstr>
      <vt:lpstr>Opšti dio</vt:lpstr>
      <vt:lpstr>Rashodi</vt:lpstr>
      <vt:lpstr>Prihodi - Fond 02</vt:lpstr>
      <vt:lpstr>'Opšti dio'!Print_Area</vt:lpstr>
      <vt:lpstr>'Prihodi - Fond 02'!Print_Area</vt:lpstr>
      <vt:lpstr>Rashodi!Print_Area</vt:lpstr>
      <vt:lpstr>Sadržaj!Print_Area</vt:lpstr>
      <vt:lpstr>'Prihodi - Fond 02'!Print_Titles</vt:lpstr>
      <vt:lpstr>Rashodi!Print_Titles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Tesanovic</dc:creator>
  <cp:lastModifiedBy>Jasmina Tesanovic</cp:lastModifiedBy>
  <cp:lastPrinted>2022-10-28T07:24:45Z</cp:lastPrinted>
  <dcterms:created xsi:type="dcterms:W3CDTF">2018-04-16T06:34:24Z</dcterms:created>
  <dcterms:modified xsi:type="dcterms:W3CDTF">2022-10-28T08:47:37Z</dcterms:modified>
</cp:coreProperties>
</file>